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j20666\Desktop\"/>
    </mc:Choice>
  </mc:AlternateContent>
  <xr:revisionPtr revIDLastSave="0" documentId="13_ncr:1_{2D19EB6B-FA1B-4FBA-B02B-D2C698AC39FD}" xr6:coauthVersionLast="47" xr6:coauthVersionMax="47" xr10:uidLastSave="{00000000-0000-0000-0000-000000000000}"/>
  <bookViews>
    <workbookView xWindow="28680" yWindow="-120" windowWidth="29040" windowHeight="15840" tabRatio="764" activeTab="3" xr2:uid="{00000000-000D-0000-FFFF-FFFF00000000}"/>
  </bookViews>
  <sheets>
    <sheet name="carto_sylv" sheetId="2" r:id="rId1"/>
    <sheet name="LBC_Salvetat" sheetId="8" r:id="rId2"/>
    <sheet name="LBC_Malons_Elze" sheetId="19" r:id="rId3"/>
    <sheet name="LBC_Fraisse" sheetId="21" r:id="rId4"/>
    <sheet name="BDD-Modèles" sheetId="13" r:id="rId5"/>
    <sheet name="BDD-Guides" sheetId="9" r:id="rId6"/>
    <sheet name="Liste" sheetId="7" r:id="rId7"/>
    <sheet name="Liste test" sheetId="17" r:id="rId8"/>
    <sheet name="Autre source1" sheetId="14" r:id="rId9"/>
    <sheet name="Autres sources2" sheetId="18" r:id="rId10"/>
    <sheet name="Autre sources 3" sheetId="22" r:id="rId11"/>
    <sheet name="Autre sources4" sheetId="23" r:id="rId12"/>
    <sheet name="Sc de ref" sheetId="11" r:id="rId13"/>
    <sheet name="Coef Feuillus divers" sheetId="15" r:id="rId14"/>
    <sheet name="dico_mod" sheetId="5" r:id="rId15"/>
    <sheet name="dico_var" sheetId="3" r:id="rId16"/>
    <sheet name="infradensité" sheetId="10" r:id="rId17"/>
    <sheet name="Feuil6" sheetId="24" r:id="rId18"/>
  </sheets>
  <externalReferences>
    <externalReference r:id="rId19"/>
  </externalReferences>
  <definedNames>
    <definedName name="_xlnm._FilterDatabase" localSheetId="5" hidden="1">'BDD-Guides'!$A$2:$AG$665</definedName>
    <definedName name="_xlnm._FilterDatabase" localSheetId="4" hidden="1">'BDD-Modèles'!$A$2:$CO$1677</definedName>
    <definedName name="_xlnm._FilterDatabase" localSheetId="6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2" i="21" l="1"/>
  <c r="E152" i="21" s="1"/>
  <c r="B152" i="21"/>
  <c r="F152" i="21" s="1"/>
  <c r="G152" i="21" s="1"/>
  <c r="J152" i="21" s="1"/>
  <c r="C151" i="21"/>
  <c r="E151" i="21" s="1"/>
  <c r="B151" i="21"/>
  <c r="F151" i="21" s="1"/>
  <c r="G151" i="21" s="1"/>
  <c r="J151" i="21" s="1"/>
  <c r="C150" i="21"/>
  <c r="E150" i="21" s="1"/>
  <c r="B150" i="21"/>
  <c r="F150" i="21" s="1"/>
  <c r="G150" i="21" s="1"/>
  <c r="J150" i="21" s="1"/>
  <c r="C149" i="21"/>
  <c r="E149" i="21" s="1"/>
  <c r="B149" i="21"/>
  <c r="F149" i="21" s="1"/>
  <c r="G149" i="21" s="1"/>
  <c r="J149" i="21" s="1"/>
  <c r="D138" i="21"/>
  <c r="L152" i="21" s="1"/>
  <c r="D136" i="21"/>
  <c r="D134" i="21"/>
  <c r="D133" i="21"/>
  <c r="D126" i="21"/>
  <c r="D123" i="21"/>
  <c r="D120" i="21"/>
  <c r="D117" i="21"/>
  <c r="E91" i="21"/>
  <c r="C95" i="21" s="1"/>
  <c r="C99" i="21" s="1"/>
  <c r="E90" i="21"/>
  <c r="C94" i="21" s="1"/>
  <c r="C98" i="21" s="1"/>
  <c r="E76" i="21"/>
  <c r="C80" i="21" s="1"/>
  <c r="C84" i="21" s="1"/>
  <c r="E75" i="21"/>
  <c r="C79" i="21" s="1"/>
  <c r="C83" i="21" s="1"/>
  <c r="G68" i="21"/>
  <c r="I148" i="21" s="1"/>
  <c r="L148" i="21" s="1"/>
  <c r="F68" i="21"/>
  <c r="H148" i="21" s="1"/>
  <c r="K148" i="21" s="1"/>
  <c r="D68" i="21"/>
  <c r="E56" i="21"/>
  <c r="C60" i="21" s="1"/>
  <c r="C64" i="21" s="1"/>
  <c r="E55" i="21"/>
  <c r="C59" i="21" s="1"/>
  <c r="C63" i="21" s="1"/>
  <c r="E48" i="21" s="1"/>
  <c r="G48" i="21"/>
  <c r="I147" i="21" s="1"/>
  <c r="L147" i="21" s="1"/>
  <c r="F48" i="21"/>
  <c r="H147" i="21" s="1"/>
  <c r="K147" i="21" s="1"/>
  <c r="D48" i="21"/>
  <c r="E36" i="21"/>
  <c r="C40" i="21" s="1"/>
  <c r="C44" i="21" s="1"/>
  <c r="E35" i="21"/>
  <c r="C39" i="21" s="1"/>
  <c r="C43" i="21" s="1"/>
  <c r="E28" i="21" s="1"/>
  <c r="G28" i="21"/>
  <c r="I146" i="21" s="1"/>
  <c r="L146" i="21" s="1"/>
  <c r="F28" i="21"/>
  <c r="H146" i="21" s="1"/>
  <c r="D28" i="21"/>
  <c r="E17" i="21"/>
  <c r="C21" i="21" s="1"/>
  <c r="C25" i="21" s="1"/>
  <c r="E16" i="21"/>
  <c r="C20" i="21" s="1"/>
  <c r="C24" i="21" s="1"/>
  <c r="E9" i="21" s="1"/>
  <c r="G9" i="21"/>
  <c r="I145" i="21" s="1"/>
  <c r="F9" i="21"/>
  <c r="H145" i="21" s="1"/>
  <c r="D9" i="21"/>
  <c r="E68" i="21" l="1"/>
  <c r="G148" i="21" s="1"/>
  <c r="J148" i="21" s="1"/>
  <c r="K145" i="21"/>
  <c r="H153" i="21"/>
  <c r="I153" i="21"/>
  <c r="L145" i="21"/>
  <c r="G146" i="21"/>
  <c r="J146" i="21" s="1"/>
  <c r="B146" i="21"/>
  <c r="G147" i="21"/>
  <c r="J147" i="21" s="1"/>
  <c r="B147" i="21"/>
  <c r="B145" i="21"/>
  <c r="G145" i="21"/>
  <c r="K146" i="21"/>
  <c r="K149" i="21"/>
  <c r="K150" i="21"/>
  <c r="K151" i="21"/>
  <c r="K152" i="21"/>
  <c r="L149" i="21"/>
  <c r="L150" i="21"/>
  <c r="L151" i="21"/>
  <c r="B148" i="21" l="1"/>
  <c r="F147" i="21"/>
  <c r="C147" i="21"/>
  <c r="E147" i="21" s="1"/>
  <c r="F146" i="21"/>
  <c r="C146" i="21"/>
  <c r="E146" i="21" s="1"/>
  <c r="C148" i="21"/>
  <c r="E148" i="21" s="1"/>
  <c r="F148" i="21"/>
  <c r="J145" i="21"/>
  <c r="J153" i="21" s="1"/>
  <c r="G153" i="21"/>
  <c r="L153" i="21"/>
  <c r="C145" i="21"/>
  <c r="E145" i="21" s="1"/>
  <c r="F145" i="21"/>
  <c r="K153" i="21"/>
  <c r="F153" i="21" l="1"/>
  <c r="E154" i="21"/>
  <c r="E153" i="21"/>
  <c r="L25" i="23" l="1"/>
  <c r="K25" i="23"/>
  <c r="J25" i="23"/>
  <c r="I25" i="23" s="1"/>
  <c r="A25" i="23"/>
  <c r="S25" i="23" s="1"/>
  <c r="N24" i="23"/>
  <c r="L24" i="23"/>
  <c r="K24" i="23"/>
  <c r="J24" i="23"/>
  <c r="I24" i="23" s="1"/>
  <c r="M24" i="23" s="1"/>
  <c r="P24" i="23" s="1"/>
  <c r="Q24" i="23" s="1"/>
  <c r="R24" i="23" s="1"/>
  <c r="T24" i="23" s="1"/>
  <c r="A24" i="23"/>
  <c r="O24" i="23" s="1"/>
  <c r="O23" i="23"/>
  <c r="L23" i="23"/>
  <c r="I23" i="23" s="1"/>
  <c r="K23" i="23"/>
  <c r="J23" i="23"/>
  <c r="A23" i="23"/>
  <c r="S23" i="23" s="1"/>
  <c r="S22" i="23"/>
  <c r="N22" i="23"/>
  <c r="L22" i="23"/>
  <c r="K22" i="23"/>
  <c r="I22" i="23" s="1"/>
  <c r="M22" i="23" s="1"/>
  <c r="J22" i="23"/>
  <c r="A22" i="23"/>
  <c r="O22" i="23" s="1"/>
  <c r="L21" i="23"/>
  <c r="K21" i="23"/>
  <c r="J21" i="23"/>
  <c r="I21" i="23"/>
  <c r="N21" i="23" s="1"/>
  <c r="A21" i="23"/>
  <c r="O21" i="23" s="1"/>
  <c r="N20" i="23"/>
  <c r="L20" i="23"/>
  <c r="K20" i="23"/>
  <c r="I20" i="23" s="1"/>
  <c r="M20" i="23" s="1"/>
  <c r="J20" i="23"/>
  <c r="A20" i="23"/>
  <c r="S20" i="23" s="1"/>
  <c r="S19" i="23"/>
  <c r="L19" i="23"/>
  <c r="K19" i="23"/>
  <c r="J19" i="23"/>
  <c r="I19" i="23" s="1"/>
  <c r="A19" i="23"/>
  <c r="O19" i="23" s="1"/>
  <c r="N18" i="23"/>
  <c r="L18" i="23"/>
  <c r="K18" i="23"/>
  <c r="J18" i="23"/>
  <c r="I18" i="23" s="1"/>
  <c r="M18" i="23" s="1"/>
  <c r="A18" i="23"/>
  <c r="O18" i="23" s="1"/>
  <c r="O17" i="23"/>
  <c r="L17" i="23"/>
  <c r="K17" i="23"/>
  <c r="J17" i="23"/>
  <c r="I17" i="23" s="1"/>
  <c r="A17" i="23"/>
  <c r="S17" i="23" s="1"/>
  <c r="O16" i="23"/>
  <c r="N16" i="23"/>
  <c r="L16" i="23"/>
  <c r="K16" i="23"/>
  <c r="J16" i="23"/>
  <c r="I16" i="23" s="1"/>
  <c r="M16" i="23" s="1"/>
  <c r="P16" i="23" s="1"/>
  <c r="Q16" i="23" s="1"/>
  <c r="R16" i="23" s="1"/>
  <c r="T16" i="23" s="1"/>
  <c r="A16" i="23"/>
  <c r="S16" i="23" s="1"/>
  <c r="O15" i="23"/>
  <c r="L15" i="23"/>
  <c r="I15" i="23" s="1"/>
  <c r="K15" i="23"/>
  <c r="J15" i="23"/>
  <c r="A15" i="23"/>
  <c r="S15" i="23" s="1"/>
  <c r="S14" i="23"/>
  <c r="O14" i="23"/>
  <c r="N14" i="23"/>
  <c r="L14" i="23"/>
  <c r="I14" i="23" s="1"/>
  <c r="M14" i="23" s="1"/>
  <c r="P14" i="23" s="1"/>
  <c r="Q14" i="23" s="1"/>
  <c r="R14" i="23" s="1"/>
  <c r="T14" i="23" s="1"/>
  <c r="K14" i="23"/>
  <c r="J14" i="23"/>
  <c r="A14" i="23"/>
  <c r="L13" i="23"/>
  <c r="K13" i="23"/>
  <c r="J13" i="23"/>
  <c r="I13" i="23"/>
  <c r="N13" i="23" s="1"/>
  <c r="A13" i="23"/>
  <c r="O13" i="23" s="1"/>
  <c r="N12" i="23"/>
  <c r="L12" i="23"/>
  <c r="K12" i="23"/>
  <c r="I12" i="23" s="1"/>
  <c r="M12" i="23" s="1"/>
  <c r="J12" i="23"/>
  <c r="A12" i="23"/>
  <c r="S12" i="23" s="1"/>
  <c r="S11" i="23"/>
  <c r="L11" i="23"/>
  <c r="K11" i="23"/>
  <c r="J11" i="23"/>
  <c r="I11" i="23" s="1"/>
  <c r="A11" i="23"/>
  <c r="O11" i="23" s="1"/>
  <c r="N10" i="23"/>
  <c r="L10" i="23"/>
  <c r="K10" i="23"/>
  <c r="J10" i="23"/>
  <c r="I10" i="23" s="1"/>
  <c r="M10" i="23" s="1"/>
  <c r="A10" i="23"/>
  <c r="O10" i="23" s="1"/>
  <c r="O9" i="23"/>
  <c r="L9" i="23"/>
  <c r="K9" i="23"/>
  <c r="J9" i="23"/>
  <c r="I9" i="23" s="1"/>
  <c r="A9" i="23"/>
  <c r="S9" i="23" s="1"/>
  <c r="O8" i="23"/>
  <c r="N8" i="23"/>
  <c r="L8" i="23"/>
  <c r="K8" i="23"/>
  <c r="J8" i="23"/>
  <c r="I8" i="23" s="1"/>
  <c r="M8" i="23" s="1"/>
  <c r="P8" i="23" s="1"/>
  <c r="Q8" i="23" s="1"/>
  <c r="R8" i="23" s="1"/>
  <c r="T8" i="23" s="1"/>
  <c r="A8" i="23"/>
  <c r="S8" i="23" s="1"/>
  <c r="L25" i="22"/>
  <c r="K25" i="22"/>
  <c r="J25" i="22"/>
  <c r="I25" i="22" s="1"/>
  <c r="A25" i="22"/>
  <c r="S25" i="22" s="1"/>
  <c r="S24" i="22"/>
  <c r="N24" i="22"/>
  <c r="L24" i="22"/>
  <c r="K24" i="22"/>
  <c r="I24" i="22" s="1"/>
  <c r="M24" i="22" s="1"/>
  <c r="P24" i="22" s="1"/>
  <c r="Q24" i="22" s="1"/>
  <c r="R24" i="22" s="1"/>
  <c r="T24" i="22" s="1"/>
  <c r="J24" i="22"/>
  <c r="A24" i="22"/>
  <c r="O24" i="22" s="1"/>
  <c r="L23" i="22"/>
  <c r="I23" i="22" s="1"/>
  <c r="K23" i="22"/>
  <c r="J23" i="22"/>
  <c r="A23" i="22"/>
  <c r="S23" i="22" s="1"/>
  <c r="S22" i="22"/>
  <c r="N22" i="22"/>
  <c r="L22" i="22"/>
  <c r="K22" i="22"/>
  <c r="J22" i="22"/>
  <c r="I22" i="22" s="1"/>
  <c r="M22" i="22" s="1"/>
  <c r="A22" i="22"/>
  <c r="O22" i="22" s="1"/>
  <c r="L21" i="22"/>
  <c r="K21" i="22"/>
  <c r="J21" i="22"/>
  <c r="I21" i="22" s="1"/>
  <c r="A21" i="22"/>
  <c r="O21" i="22" s="1"/>
  <c r="O20" i="22"/>
  <c r="N20" i="22"/>
  <c r="L20" i="22"/>
  <c r="K20" i="22"/>
  <c r="J20" i="22"/>
  <c r="I20" i="22" s="1"/>
  <c r="M20" i="22" s="1"/>
  <c r="P20" i="22" s="1"/>
  <c r="Q20" i="22" s="1"/>
  <c r="R20" i="22" s="1"/>
  <c r="T20" i="22" s="1"/>
  <c r="A20" i="22"/>
  <c r="S20" i="22" s="1"/>
  <c r="L19" i="22"/>
  <c r="K19" i="22"/>
  <c r="J19" i="22"/>
  <c r="I19" i="22" s="1"/>
  <c r="A19" i="22"/>
  <c r="O19" i="22" s="1"/>
  <c r="O18" i="22"/>
  <c r="N18" i="22"/>
  <c r="L18" i="22"/>
  <c r="K18" i="22"/>
  <c r="J18" i="22"/>
  <c r="I18" i="22"/>
  <c r="M18" i="22" s="1"/>
  <c r="P18" i="22" s="1"/>
  <c r="Q18" i="22" s="1"/>
  <c r="R18" i="22" s="1"/>
  <c r="T18" i="22" s="1"/>
  <c r="A18" i="22"/>
  <c r="S18" i="22" s="1"/>
  <c r="L17" i="22"/>
  <c r="K17" i="22"/>
  <c r="J17" i="22"/>
  <c r="I17" i="22" s="1"/>
  <c r="A17" i="22"/>
  <c r="S17" i="22" s="1"/>
  <c r="S16" i="22"/>
  <c r="O16" i="22"/>
  <c r="N16" i="22"/>
  <c r="L16" i="22"/>
  <c r="K16" i="22"/>
  <c r="I16" i="22" s="1"/>
  <c r="M16" i="22" s="1"/>
  <c r="P16" i="22" s="1"/>
  <c r="Q16" i="22" s="1"/>
  <c r="R16" i="22" s="1"/>
  <c r="T16" i="22" s="1"/>
  <c r="J16" i="22"/>
  <c r="A16" i="22"/>
  <c r="L15" i="22"/>
  <c r="K15" i="22"/>
  <c r="J15" i="22"/>
  <c r="I15" i="22" s="1"/>
  <c r="A15" i="22"/>
  <c r="S15" i="22" s="1"/>
  <c r="S14" i="22"/>
  <c r="O14" i="22"/>
  <c r="N14" i="22"/>
  <c r="L14" i="22"/>
  <c r="K14" i="22"/>
  <c r="I14" i="22" s="1"/>
  <c r="M14" i="22" s="1"/>
  <c r="P14" i="22" s="1"/>
  <c r="Q14" i="22" s="1"/>
  <c r="R14" i="22" s="1"/>
  <c r="T14" i="22" s="1"/>
  <c r="J14" i="22"/>
  <c r="A14" i="22"/>
  <c r="L13" i="22"/>
  <c r="K13" i="22"/>
  <c r="J13" i="22"/>
  <c r="I13" i="22" s="1"/>
  <c r="A13" i="22"/>
  <c r="O13" i="22" s="1"/>
  <c r="S12" i="22"/>
  <c r="O12" i="22"/>
  <c r="N12" i="22"/>
  <c r="L12" i="22"/>
  <c r="K12" i="22"/>
  <c r="I12" i="22" s="1"/>
  <c r="M12" i="22" s="1"/>
  <c r="P12" i="22" s="1"/>
  <c r="Q12" i="22" s="1"/>
  <c r="R12" i="22" s="1"/>
  <c r="T12" i="22" s="1"/>
  <c r="J12" i="22"/>
  <c r="A12" i="22"/>
  <c r="L11" i="22"/>
  <c r="K11" i="22"/>
  <c r="J11" i="22"/>
  <c r="I11" i="22" s="1"/>
  <c r="A11" i="22"/>
  <c r="O11" i="22" s="1"/>
  <c r="S10" i="22"/>
  <c r="O10" i="22"/>
  <c r="N10" i="22"/>
  <c r="L10" i="22"/>
  <c r="K10" i="22"/>
  <c r="J10" i="22"/>
  <c r="I10" i="22"/>
  <c r="M10" i="22" s="1"/>
  <c r="P10" i="22" s="1"/>
  <c r="Q10" i="22" s="1"/>
  <c r="R10" i="22" s="1"/>
  <c r="T10" i="22" s="1"/>
  <c r="A10" i="22"/>
  <c r="L9" i="22"/>
  <c r="K9" i="22"/>
  <c r="J9" i="22"/>
  <c r="I9" i="22" s="1"/>
  <c r="A9" i="22"/>
  <c r="S9" i="22" s="1"/>
  <c r="S8" i="22"/>
  <c r="O8" i="22"/>
  <c r="N8" i="22"/>
  <c r="L8" i="22"/>
  <c r="K8" i="22"/>
  <c r="I8" i="22" s="1"/>
  <c r="M8" i="22" s="1"/>
  <c r="P8" i="22" s="1"/>
  <c r="Q8" i="22" s="1"/>
  <c r="R8" i="22" s="1"/>
  <c r="T8" i="22" s="1"/>
  <c r="J8" i="22"/>
  <c r="A8" i="22"/>
  <c r="M9" i="23" l="1"/>
  <c r="P9" i="23" s="1"/>
  <c r="Q9" i="23" s="1"/>
  <c r="R9" i="23" s="1"/>
  <c r="T9" i="23" s="1"/>
  <c r="N9" i="23"/>
  <c r="P18" i="23"/>
  <c r="Q18" i="23" s="1"/>
  <c r="R18" i="23" s="1"/>
  <c r="T18" i="23" s="1"/>
  <c r="N11" i="23"/>
  <c r="M11" i="23"/>
  <c r="P11" i="23" s="1"/>
  <c r="Q11" i="23" s="1"/>
  <c r="R11" i="23" s="1"/>
  <c r="T11" i="23" s="1"/>
  <c r="N15" i="23"/>
  <c r="M15" i="23"/>
  <c r="P15" i="23" s="1"/>
  <c r="Q15" i="23" s="1"/>
  <c r="R15" i="23" s="1"/>
  <c r="T15" i="23" s="1"/>
  <c r="M17" i="23"/>
  <c r="P17" i="23" s="1"/>
  <c r="Q17" i="23" s="1"/>
  <c r="R17" i="23" s="1"/>
  <c r="T17" i="23" s="1"/>
  <c r="N17" i="23"/>
  <c r="N23" i="23"/>
  <c r="M23" i="23"/>
  <c r="P23" i="23" s="1"/>
  <c r="Q23" i="23" s="1"/>
  <c r="R23" i="23" s="1"/>
  <c r="T23" i="23" s="1"/>
  <c r="N25" i="23"/>
  <c r="M25" i="23"/>
  <c r="P10" i="23"/>
  <c r="Q10" i="23" s="1"/>
  <c r="R10" i="23" s="1"/>
  <c r="T10" i="23" s="1"/>
  <c r="N19" i="23"/>
  <c r="M19" i="23"/>
  <c r="P19" i="23" s="1"/>
  <c r="Q19" i="23" s="1"/>
  <c r="R19" i="23" s="1"/>
  <c r="T19" i="23" s="1"/>
  <c r="P22" i="23"/>
  <c r="Q22" i="23" s="1"/>
  <c r="R22" i="23" s="1"/>
  <c r="T22" i="23" s="1"/>
  <c r="O12" i="23"/>
  <c r="P12" i="23" s="1"/>
  <c r="Q12" i="23" s="1"/>
  <c r="R12" i="23" s="1"/>
  <c r="T12" i="23" s="1"/>
  <c r="O20" i="23"/>
  <c r="P20" i="23" s="1"/>
  <c r="Q20" i="23" s="1"/>
  <c r="R20" i="23" s="1"/>
  <c r="T20" i="23" s="1"/>
  <c r="S24" i="23"/>
  <c r="S13" i="23"/>
  <c r="S21" i="23"/>
  <c r="O25" i="23"/>
  <c r="S10" i="23"/>
  <c r="S18" i="23"/>
  <c r="M13" i="23"/>
  <c r="P13" i="23" s="1"/>
  <c r="Q13" i="23" s="1"/>
  <c r="R13" i="23" s="1"/>
  <c r="T13" i="23" s="1"/>
  <c r="M21" i="23"/>
  <c r="P21" i="23" s="1"/>
  <c r="Q21" i="23" s="1"/>
  <c r="R21" i="23" s="1"/>
  <c r="T21" i="23" s="1"/>
  <c r="N15" i="22"/>
  <c r="M15" i="22"/>
  <c r="N21" i="22"/>
  <c r="M21" i="22"/>
  <c r="P21" i="22" s="1"/>
  <c r="Q21" i="22" s="1"/>
  <c r="R21" i="22" s="1"/>
  <c r="T21" i="22" s="1"/>
  <c r="N11" i="22"/>
  <c r="M11" i="22"/>
  <c r="P11" i="22" s="1"/>
  <c r="Q11" i="22" s="1"/>
  <c r="R11" i="22" s="1"/>
  <c r="T11" i="22" s="1"/>
  <c r="M17" i="22"/>
  <c r="N17" i="22"/>
  <c r="P22" i="22"/>
  <c r="Q22" i="22" s="1"/>
  <c r="R22" i="22" s="1"/>
  <c r="T22" i="22" s="1"/>
  <c r="N23" i="22"/>
  <c r="M23" i="22"/>
  <c r="N25" i="22"/>
  <c r="M25" i="22"/>
  <c r="N13" i="22"/>
  <c r="M13" i="22"/>
  <c r="P13" i="22" s="1"/>
  <c r="Q13" i="22" s="1"/>
  <c r="R13" i="22" s="1"/>
  <c r="T13" i="22" s="1"/>
  <c r="N9" i="22"/>
  <c r="M9" i="22"/>
  <c r="N19" i="22"/>
  <c r="M19" i="22"/>
  <c r="P19" i="22" s="1"/>
  <c r="Q19" i="22" s="1"/>
  <c r="R19" i="22" s="1"/>
  <c r="T19" i="22" s="1"/>
  <c r="S11" i="22"/>
  <c r="O15" i="22"/>
  <c r="S19" i="22"/>
  <c r="O23" i="22"/>
  <c r="O9" i="22"/>
  <c r="S13" i="22"/>
  <c r="O17" i="22"/>
  <c r="S21" i="22"/>
  <c r="O25" i="22"/>
  <c r="P25" i="23" l="1"/>
  <c r="Q25" i="23" s="1"/>
  <c r="R25" i="23" s="1"/>
  <c r="T25" i="23" s="1"/>
  <c r="P17" i="22"/>
  <c r="Q17" i="22" s="1"/>
  <c r="R17" i="22" s="1"/>
  <c r="T17" i="22" s="1"/>
  <c r="P25" i="22"/>
  <c r="Q25" i="22" s="1"/>
  <c r="R25" i="22" s="1"/>
  <c r="T25" i="22" s="1"/>
  <c r="P23" i="22"/>
  <c r="Q23" i="22" s="1"/>
  <c r="R23" i="22" s="1"/>
  <c r="T23" i="22" s="1"/>
  <c r="P15" i="22"/>
  <c r="Q15" i="22" s="1"/>
  <c r="R15" i="22" s="1"/>
  <c r="T15" i="22" s="1"/>
  <c r="P9" i="22"/>
  <c r="Q9" i="22" s="1"/>
  <c r="R9" i="22" s="1"/>
  <c r="T9" i="22" s="1"/>
  <c r="L130" i="19" l="1"/>
  <c r="A130" i="19"/>
  <c r="L129" i="19"/>
  <c r="K129" i="19"/>
  <c r="A129" i="19"/>
  <c r="A128" i="19"/>
  <c r="A127" i="19"/>
  <c r="A126" i="19"/>
  <c r="A125" i="19"/>
  <c r="D116" i="19"/>
  <c r="D114" i="19"/>
  <c r="D113" i="19"/>
  <c r="D118" i="19" s="1"/>
  <c r="E106" i="19"/>
  <c r="B130" i="19" s="1"/>
  <c r="D106" i="19"/>
  <c r="E103" i="19"/>
  <c r="B129" i="19" s="1"/>
  <c r="D103" i="19"/>
  <c r="D100" i="19"/>
  <c r="E100" i="19" s="1"/>
  <c r="B128" i="19" s="1"/>
  <c r="C78" i="19"/>
  <c r="C82" i="19" s="1"/>
  <c r="E74" i="19"/>
  <c r="C74" i="19"/>
  <c r="G73" i="19"/>
  <c r="F73" i="19"/>
  <c r="C73" i="19"/>
  <c r="E73" i="19" s="1"/>
  <c r="C77" i="19" s="1"/>
  <c r="C81" i="19" s="1"/>
  <c r="C70" i="19"/>
  <c r="C69" i="19"/>
  <c r="C56" i="19"/>
  <c r="E56" i="19" s="1"/>
  <c r="C60" i="19" s="1"/>
  <c r="C64" i="19" s="1"/>
  <c r="G55" i="19"/>
  <c r="G48" i="19" s="1"/>
  <c r="I127" i="19" s="1"/>
  <c r="L127" i="19" s="1"/>
  <c r="C51" i="19"/>
  <c r="D48" i="19"/>
  <c r="F55" i="19" s="1"/>
  <c r="F48" i="19" s="1"/>
  <c r="H127" i="19" s="1"/>
  <c r="K127" i="19" s="1"/>
  <c r="C36" i="19"/>
  <c r="E36" i="19" s="1"/>
  <c r="C40" i="19" s="1"/>
  <c r="C44" i="19" s="1"/>
  <c r="G35" i="19"/>
  <c r="G28" i="19" s="1"/>
  <c r="I126" i="19" s="1"/>
  <c r="L126" i="19" s="1"/>
  <c r="C31" i="19"/>
  <c r="D28" i="19"/>
  <c r="F35" i="19" s="1"/>
  <c r="F28" i="19" s="1"/>
  <c r="H126" i="19" s="1"/>
  <c r="K126" i="19" s="1"/>
  <c r="C17" i="19"/>
  <c r="E17" i="19" s="1"/>
  <c r="C21" i="19" s="1"/>
  <c r="C25" i="19" s="1"/>
  <c r="G16" i="19"/>
  <c r="G9" i="19" s="1"/>
  <c r="I125" i="19" s="1"/>
  <c r="C12" i="19"/>
  <c r="D9" i="19"/>
  <c r="F16" i="19" s="1"/>
  <c r="F9" i="19" s="1"/>
  <c r="H125" i="19" s="1"/>
  <c r="E4" i="19"/>
  <c r="D4" i="19"/>
  <c r="K125" i="19" l="1"/>
  <c r="H131" i="19"/>
  <c r="C128" i="19"/>
  <c r="E128" i="19" s="1"/>
  <c r="F128" i="19"/>
  <c r="G128" i="19" s="1"/>
  <c r="J128" i="19" s="1"/>
  <c r="C129" i="19"/>
  <c r="E129" i="19" s="1"/>
  <c r="F129" i="19"/>
  <c r="G129" i="19" s="1"/>
  <c r="J129" i="19" s="1"/>
  <c r="F130" i="19"/>
  <c r="G130" i="19" s="1"/>
  <c r="J130" i="19" s="1"/>
  <c r="C130" i="19"/>
  <c r="E130" i="19" s="1"/>
  <c r="K130" i="19"/>
  <c r="L128" i="19"/>
  <c r="K128" i="19"/>
  <c r="L125" i="19"/>
  <c r="I131" i="19"/>
  <c r="C13" i="19"/>
  <c r="C32" i="19"/>
  <c r="C52" i="19"/>
  <c r="C16" i="19"/>
  <c r="E16" i="19" s="1"/>
  <c r="C20" i="19" s="1"/>
  <c r="C24" i="19" s="1"/>
  <c r="E9" i="19" s="1"/>
  <c r="C35" i="19"/>
  <c r="E35" i="19" s="1"/>
  <c r="C39" i="19" s="1"/>
  <c r="C43" i="19" s="1"/>
  <c r="E28" i="19" s="1"/>
  <c r="C55" i="19"/>
  <c r="E55" i="19" s="1"/>
  <c r="C59" i="19" s="1"/>
  <c r="C63" i="19" s="1"/>
  <c r="E48" i="19" s="1"/>
  <c r="D112" i="8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B125" i="19" l="1"/>
  <c r="G125" i="19"/>
  <c r="L131" i="19"/>
  <c r="G127" i="19"/>
  <c r="J127" i="19" s="1"/>
  <c r="B127" i="19"/>
  <c r="B126" i="19"/>
  <c r="G126" i="19"/>
  <c r="J126" i="19" s="1"/>
  <c r="K131" i="19"/>
  <c r="Y329" i="9"/>
  <c r="Z329" i="9" s="1"/>
  <c r="AC329" i="9" s="1"/>
  <c r="AD329" i="9" s="1"/>
  <c r="F125" i="19" l="1"/>
  <c r="F131" i="19" s="1"/>
  <c r="C125" i="19"/>
  <c r="E125" i="19" s="1"/>
  <c r="F126" i="19"/>
  <c r="C126" i="19"/>
  <c r="E126" i="19" s="1"/>
  <c r="F127" i="19"/>
  <c r="C127" i="19"/>
  <c r="E127" i="19" s="1"/>
  <c r="J125" i="19"/>
  <c r="J131" i="19" s="1"/>
  <c r="G131" i="19"/>
  <c r="D86" i="8"/>
  <c r="E132" i="19" l="1"/>
  <c r="E131" i="19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41" i="13" l="1"/>
  <c r="CM1670" i="13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D156" i="8" l="1"/>
  <c r="D157" i="8" l="1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BK1594" i="13" l="1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CM1596" i="13" l="1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A664" i="9" s="1"/>
  <c r="AB665" i="9"/>
  <c r="AA665" i="9" s="1"/>
  <c r="AA638" i="9"/>
  <c r="AA643" i="9"/>
  <c r="AA659" i="9"/>
  <c r="AA661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A635" i="9" s="1"/>
  <c r="AB636" i="9"/>
  <c r="AA636" i="9" s="1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D636" i="9" l="1"/>
  <c r="AD632" i="9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49" i="8"/>
  <c r="D146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A468" i="9" s="1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A476" i="9" s="1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50" i="9"/>
  <c r="AA452" i="9"/>
  <c r="AA453" i="9"/>
  <c r="AA458" i="9"/>
  <c r="AA460" i="9"/>
  <c r="AA466" i="9"/>
  <c r="AA474" i="9"/>
  <c r="AA480" i="9"/>
  <c r="AA482" i="9"/>
  <c r="AA484" i="9"/>
  <c r="AA490" i="9"/>
  <c r="AA498" i="9"/>
  <c r="AA506" i="9"/>
  <c r="AA508" i="9"/>
  <c r="AA514" i="9"/>
  <c r="AA516" i="9"/>
  <c r="AA522" i="9"/>
  <c r="AA530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59" i="8" l="1"/>
  <c r="D161" i="8" s="1"/>
  <c r="L175" i="8" l="1"/>
  <c r="K174" i="8"/>
  <c r="L174" i="8"/>
  <c r="K173" i="8"/>
  <c r="L173" i="8"/>
  <c r="K175" i="8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BK1098" i="13" l="1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J16" i="18"/>
  <c r="L19" i="18"/>
  <c r="L10" i="18"/>
  <c r="J12" i="18"/>
  <c r="K14" i="18"/>
  <c r="K16" i="18"/>
  <c r="O20" i="18"/>
  <c r="S24" i="18"/>
  <c r="O16" i="18"/>
  <c r="L16" i="18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9" i="18"/>
  <c r="P9" i="18" s="1"/>
  <c r="Q9" i="18" s="1"/>
  <c r="R9" i="18" s="1"/>
  <c r="T9" i="18" s="1"/>
  <c r="M15" i="18"/>
  <c r="P15" i="18" s="1"/>
  <c r="Q15" i="18" s="1"/>
  <c r="R15" i="18" s="1"/>
  <c r="T15" i="18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B175" i="8" s="1"/>
  <c r="N17" i="18"/>
  <c r="N10" i="14" l="1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175" i="8" l="1"/>
  <c r="E175" i="8" s="1"/>
  <c r="F175" i="8"/>
  <c r="G175" i="8" s="1"/>
  <c r="J175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174" i="8" s="1"/>
  <c r="F174" i="8" l="1"/>
  <c r="G174" i="8" s="1"/>
  <c r="J174" i="8" s="1"/>
  <c r="C174" i="8"/>
  <c r="E174" i="8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BK1298" i="13" l="1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C93" i="8"/>
  <c r="E93" i="8" s="1"/>
  <c r="C119" i="8"/>
  <c r="E119" i="8" s="1"/>
  <c r="C94" i="8"/>
  <c r="E94" i="8" s="1"/>
  <c r="C120" i="8"/>
  <c r="E120" i="8" s="1"/>
  <c r="C75" i="8"/>
  <c r="E75" i="8" s="1"/>
  <c r="C55" i="8"/>
  <c r="E55" i="8" s="1"/>
  <c r="G75" i="8"/>
  <c r="G68" i="8" s="1"/>
  <c r="I171" i="8" s="1"/>
  <c r="L171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725" i="13" l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F119" i="8"/>
  <c r="F112" i="8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93" i="8" s="1"/>
  <c r="F86" i="8" s="1"/>
  <c r="H172" i="8" s="1"/>
  <c r="K172" i="8" s="1"/>
  <c r="F75" i="8"/>
  <c r="F68" i="8" s="1"/>
  <c r="H171" i="8" s="1"/>
  <c r="K171" i="8" s="1"/>
  <c r="F55" i="8"/>
  <c r="F48" i="8" s="1"/>
  <c r="H170" i="8" s="1"/>
  <c r="K170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68" i="8" s="1"/>
  <c r="K168" i="8" s="1"/>
  <c r="F35" i="8"/>
  <c r="F28" i="8" s="1"/>
  <c r="H169" i="8" s="1"/>
  <c r="K169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176" i="8" l="1"/>
  <c r="AD336" i="9"/>
  <c r="AD345" i="9"/>
  <c r="AD334" i="9"/>
  <c r="AD335" i="9"/>
  <c r="AD332" i="9"/>
  <c r="C12" i="8"/>
  <c r="AD344" i="9"/>
  <c r="AD343" i="9"/>
  <c r="AD346" i="9"/>
  <c r="AD339" i="9"/>
  <c r="AD341" i="9"/>
  <c r="C90" i="8"/>
  <c r="C98" i="8" s="1"/>
  <c r="C102" i="8" s="1"/>
  <c r="C89" i="8"/>
  <c r="C97" i="8" s="1"/>
  <c r="C101" i="8" s="1"/>
  <c r="C51" i="8"/>
  <c r="C59" i="8" s="1"/>
  <c r="C63" i="8" s="1"/>
  <c r="C52" i="8"/>
  <c r="C60" i="8" s="1"/>
  <c r="C64" i="8" s="1"/>
  <c r="C71" i="8"/>
  <c r="C79" i="8" s="1"/>
  <c r="C83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C115" i="8" l="1"/>
  <c r="C123" i="8" s="1"/>
  <c r="C127" i="8" s="1"/>
  <c r="AE329" i="9"/>
  <c r="AE338" i="9"/>
  <c r="E86" i="8"/>
  <c r="AD354" i="9"/>
  <c r="AE365" i="9" s="1"/>
  <c r="E48" i="8"/>
  <c r="E28" i="8"/>
  <c r="AD10" i="9"/>
  <c r="AD9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48" i="9"/>
  <c r="AE353" i="9"/>
  <c r="AE351" i="9"/>
  <c r="AD190" i="9"/>
  <c r="AE183" i="9" s="1"/>
  <c r="AE358" i="9"/>
  <c r="AE349" i="9"/>
  <c r="AE360" i="9"/>
  <c r="AE364" i="9"/>
  <c r="AE355" i="9"/>
  <c r="AE363" i="9"/>
  <c r="AD44" i="9"/>
  <c r="AE49" i="9" s="1"/>
  <c r="AE347" i="9" l="1"/>
  <c r="AE359" i="9"/>
  <c r="AE361" i="9"/>
  <c r="AE357" i="9"/>
  <c r="AE362" i="9"/>
  <c r="AE350" i="9"/>
  <c r="AE352" i="9"/>
  <c r="G169" i="8"/>
  <c r="J169" i="8" s="1"/>
  <c r="G170" i="8"/>
  <c r="J170" i="8" s="1"/>
  <c r="G172" i="8"/>
  <c r="J172" i="8" s="1"/>
  <c r="C13" i="8"/>
  <c r="C72" i="8"/>
  <c r="C80" i="8" s="1"/>
  <c r="C84" i="8" s="1"/>
  <c r="E68" i="8" s="1"/>
  <c r="AE109" i="9"/>
  <c r="AE103" i="9"/>
  <c r="AE107" i="9"/>
  <c r="AE112" i="9"/>
  <c r="H176" i="8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C116" i="8" s="1"/>
  <c r="C124" i="8" s="1"/>
  <c r="C128" i="8" s="1"/>
  <c r="E112" i="8" s="1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G171" i="8" l="1"/>
  <c r="J171" i="8" s="1"/>
  <c r="B171" i="8"/>
  <c r="F171" i="8" s="1"/>
  <c r="C21" i="8"/>
  <c r="C25" i="8" s="1"/>
  <c r="E9" i="8" s="1"/>
  <c r="CN12" i="13"/>
  <c r="CM13" i="13"/>
  <c r="CJ14" i="13"/>
  <c r="G168" i="8" l="1"/>
  <c r="J168" i="8" s="1"/>
  <c r="C171" i="8"/>
  <c r="E171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G119" i="8" s="1"/>
  <c r="G112" i="8" s="1"/>
  <c r="B173" i="8" s="1"/>
  <c r="F173" i="8" l="1"/>
  <c r="G173" i="8" s="1"/>
  <c r="C173" i="8"/>
  <c r="E173" i="8" s="1"/>
  <c r="CJ726" i="13"/>
  <c r="CM725" i="13"/>
  <c r="CN725" i="13" s="1"/>
  <c r="J173" i="8" l="1"/>
  <c r="J176" i="8" s="1"/>
  <c r="G176" i="8"/>
  <c r="CJ727" i="13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G55" i="8" s="1"/>
  <c r="G48" i="8" s="1"/>
  <c r="I170" i="8" l="1"/>
  <c r="L170" i="8" s="1"/>
  <c r="B170" i="8"/>
  <c r="CJ1045" i="13"/>
  <c r="CM1044" i="13"/>
  <c r="CN1044" i="13" s="1"/>
  <c r="C170" i="8" l="1"/>
  <c r="E170" i="8" s="1"/>
  <c r="F170" i="8"/>
  <c r="CJ1046" i="13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G93" i="8" s="1"/>
  <c r="G86" i="8" s="1"/>
  <c r="I172" i="8" l="1"/>
  <c r="L172" i="8" s="1"/>
  <c r="B172" i="8"/>
  <c r="CJ1122" i="13"/>
  <c r="CM1121" i="13"/>
  <c r="CN1121" i="13" s="1"/>
  <c r="C172" i="8" l="1"/>
  <c r="E172" i="8" s="1"/>
  <c r="F172" i="8"/>
  <c r="CJ1123" i="13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69" i="8" l="1"/>
  <c r="L169" i="8" s="1"/>
  <c r="B169" i="8"/>
  <c r="C169" i="8" s="1"/>
  <c r="E169" i="8" s="1"/>
  <c r="CJ1262" i="13"/>
  <c r="CM1261" i="13"/>
  <c r="CN1261" i="13" s="1"/>
  <c r="F169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B168" i="8" s="1"/>
  <c r="I168" i="8" l="1"/>
  <c r="L168" i="8" s="1"/>
  <c r="L176" i="8" s="1"/>
  <c r="C168" i="8"/>
  <c r="E168" i="8" s="1"/>
  <c r="E176" i="8" s="1"/>
  <c r="I176" i="8" l="1"/>
  <c r="F168" i="8"/>
  <c r="F176" i="8" s="1"/>
  <c r="E17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<sst xmlns="http://schemas.openxmlformats.org/spreadsheetml/2006/main" count="36065" uniqueCount="1565">
  <si>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</si>
  <si>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</si>
  <si>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</si>
  <si>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</si>
  <si>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</si>
  <si>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</si>
  <si>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</si>
  <si>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</si>
  <si>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</si>
  <si>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</si>
  <si>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</si>
  <si>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</si>
  <si>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</si>
  <si>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</si>
  <si>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</si>
  <si>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</si>
  <si>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</si>
  <si>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</si>
  <si>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</si>
  <si>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</si>
  <si>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</si>
  <si>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</si>
  <si>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</si>
  <si>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</si>
  <si>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</si>
  <si>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</si>
  <si>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</si>
  <si>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</si>
  <si>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</si>
  <si>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</si>
  <si>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</si>
  <si>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</si>
  <si>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</si>
  <si>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</si>
  <si>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</si>
  <si>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</si>
  <si>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</si>
  <si>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</si>
  <si>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</si>
  <si>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</si>
  <si>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</si>
  <si>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</si>
  <si>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</si>
  <si>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</si>
  <si>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</si>
  <si>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</si>
  <si>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</si>
  <si>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</si>
  <si>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</si>
  <si>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</si>
  <si>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</si>
  <si>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</si>
  <si>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</si>
  <si>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</si>
  <si>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</si>
  <si>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</si>
  <si>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</si>
  <si>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</si>
  <si>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</si>
  <si>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</si>
  <si>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</si>
  <si>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</si>
  <si>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</si>
  <si>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</si>
  <si>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</si>
  <si>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</si>
  <si>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</si>
  <si>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</si>
  <si>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</si>
  <si>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</si>
  <si>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</si>
  <si>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</si>
  <si>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</si>
  <si>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</si>
  <si>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</si>
  <si>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</si>
  <si>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</si>
  <si>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</si>
  <si>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</si>
  <si>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</si>
  <si>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</si>
  <si>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</si>
  <si>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</si>
  <si>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</si>
  <si>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</si>
  <si>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</si>
  <si>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</si>
  <si>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</si>
  <si>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</si>
  <si>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</si>
  <si>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</si>
  <si>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</si>
  <si>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</si>
  <si>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</si>
  <si>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</si>
  <si>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</si>
  <si>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</si>
  <si>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</si>
  <si>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</si>
  <si>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</si>
  <si>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</si>
  <si>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</si>
  <si>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</si>
  <si>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</si>
  <si>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</si>
  <si>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</si>
  <si>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</si>
  <si>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</si>
  <si>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</si>
  <si>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</si>
  <si>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</si>
  <si>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</si>
  <si>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</si>
  <si>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</si>
  <si>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</si>
  <si>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</si>
  <si>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</si>
  <si>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</si>
  <si>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</si>
  <si>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</si>
  <si>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</si>
  <si>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</si>
  <si>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</si>
  <si>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</si>
  <si>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</si>
  <si>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</si>
  <si>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</si>
  <si>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</si>
  <si>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</si>
  <si>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</si>
  <si>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</si>
  <si>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</si>
  <si>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</si>
  <si>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</si>
  <si>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</si>
  <si>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</si>
  <si>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</si>
  <si>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</si>
  <si>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</si>
  <si>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</si>
  <si>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</si>
  <si>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</si>
  <si>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</si>
  <si>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</si>
  <si>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</si>
  <si>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</si>
  <si>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</si>
  <si>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</si>
  <si>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</si>
  <si>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</si>
  <si>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</si>
  <si>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</si>
  <si>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</si>
  <si>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</si>
  <si>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</si>
  <si>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</si>
  <si>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</si>
  <si>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</si>
  <si>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</si>
  <si>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</si>
  <si>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</si>
  <si>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</si>
  <si>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</si>
  <si>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</si>
  <si>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</si>
  <si>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</si>
  <si>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</si>
  <si>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</si>
  <si>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</si>
  <si>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</si>
  <si>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</si>
  <si>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</si>
  <si>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</si>
  <si>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</si>
  <si>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</si>
  <si>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</si>
  <si>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</si>
  <si>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</si>
  <si>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</si>
  <si>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</si>
  <si>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</si>
  <si>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</si>
  <si>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</si>
  <si>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</si>
  <si>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</si>
  <si>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</si>
  <si>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</si>
  <si>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</si>
  <si>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</si>
  <si>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</si>
  <si>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</si>
  <si>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</si>
  <si>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</si>
  <si>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</si>
  <si>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</si>
  <si>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</si>
  <si>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</si>
  <si>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</si>
  <si>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</si>
  <si>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</si>
  <si>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</si>
  <si>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</si>
  <si>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</si>
  <si>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</si>
  <si>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</si>
  <si>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</si>
  <si>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</si>
  <si>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</si>
  <si>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</si>
  <si>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</si>
  <si>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</si>
  <si>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</si>
  <si>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</si>
  <si>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</si>
  <si>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</si>
  <si>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</si>
  <si>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</si>
  <si>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</si>
  <si>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</si>
  <si>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</si>
  <si>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</si>
  <si>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</si>
  <si>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</si>
  <si>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</si>
  <si>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</si>
  <si>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</si>
  <si>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</si>
  <si>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</si>
  <si>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</si>
  <si>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</si>
  <si>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</si>
  <si>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</si>
  <si>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</si>
  <si>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</si>
  <si>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</si>
  <si>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</si>
  <si>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</si>
  <si>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</si>
  <si>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</si>
  <si>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</si>
  <si>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</si>
  <si>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</si>
  <si>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</si>
  <si>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</si>
  <si>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</si>
  <si>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</si>
  <si>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</si>
  <si>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</si>
  <si>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</si>
  <si>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</si>
  <si>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</si>
  <si>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</si>
  <si>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</si>
  <si>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</si>
  <si>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</si>
  <si>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</si>
  <si>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</si>
  <si>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</si>
  <si>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</si>
  <si>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</si>
  <si>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</si>
  <si>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</si>
  <si>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</si>
  <si>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</si>
  <si>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</si>
  <si>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</si>
  <si>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</si>
  <si>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</si>
  <si>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</si>
  <si>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</si>
  <si>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</si>
  <si>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</si>
  <si>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</si>
  <si>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</si>
  <si>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</si>
  <si>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</si>
  <si>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</si>
  <si>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</si>
  <si>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</si>
  <si>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</si>
  <si>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</si>
  <si>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</si>
  <si>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</si>
  <si>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</si>
  <si>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</si>
  <si>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</si>
  <si>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</si>
  <si>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</si>
  <si>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</si>
  <si>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</si>
  <si>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</si>
  <si>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</si>
  <si>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</si>
  <si>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</si>
  <si>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</si>
  <si>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</si>
  <si>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</si>
  <si>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</si>
  <si>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</si>
  <si>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</si>
  <si>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</si>
  <si>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</si>
  <si>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</si>
  <si>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</si>
  <si>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</si>
  <si>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</si>
  <si>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</si>
  <si>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</si>
  <si>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</si>
  <si>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</si>
  <si>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</si>
  <si>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</si>
  <si>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</si>
  <si>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</si>
  <si>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</si>
  <si>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</si>
  <si>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</si>
  <si>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</si>
  <si>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</si>
  <si>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</si>
  <si>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</si>
  <si>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</si>
  <si>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</si>
  <si>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</si>
  <si>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</si>
  <si>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</si>
  <si>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</si>
  <si>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</si>
  <si>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</si>
  <si>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</si>
  <si>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</si>
  <si>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</si>
  <si>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</si>
  <si>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</si>
  <si>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</si>
  <si>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</si>
  <si>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</si>
  <si>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</si>
  <si>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</si>
  <si>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</si>
  <si>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</si>
  <si>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</si>
  <si>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</si>
  <si>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</si>
  <si>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</si>
  <si>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</si>
  <si>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</si>
  <si>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</si>
  <si>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</si>
  <si>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</si>
  <si>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</si>
  <si>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</si>
  <si>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</si>
  <si>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</si>
  <si>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</si>
  <si>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</si>
  <si>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</si>
  <si>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</si>
  <si>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</si>
  <si>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</si>
  <si>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</si>
  <si>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</si>
  <si>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</si>
  <si>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</si>
  <si>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</si>
  <si>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</si>
  <si>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</si>
  <si>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</si>
  <si>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</si>
  <si>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</si>
  <si>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</si>
  <si>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</si>
  <si>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</si>
  <si>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</si>
  <si>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</si>
  <si>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</si>
  <si>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</si>
  <si>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</si>
  <si>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</si>
  <si>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</si>
  <si>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</si>
  <si>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</si>
  <si>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</si>
  <si>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</si>
  <si>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</si>
  <si>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</si>
  <si>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</si>
  <si>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</si>
  <si>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</si>
  <si>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</si>
  <si>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</si>
  <si>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</si>
  <si>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</si>
  <si>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</si>
  <si>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</si>
  <si>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</si>
  <si>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</si>
  <si>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</si>
  <si>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</si>
  <si>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</si>
  <si>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</si>
  <si>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</si>
  <si>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</si>
  <si>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</si>
  <si>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</si>
  <si>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</si>
  <si>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</si>
  <si>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</si>
  <si>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</si>
  <si>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</si>
  <si>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</si>
  <si>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</si>
  <si>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</si>
  <si>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</si>
  <si>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</si>
  <si>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</si>
  <si>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</si>
  <si>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</si>
  <si>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</si>
  <si>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</si>
  <si>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</si>
  <si>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</si>
  <si>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</si>
  <si>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</si>
  <si>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</si>
  <si>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</si>
  <si>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</si>
  <si>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</si>
  <si>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</si>
  <si>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</si>
  <si>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</si>
  <si>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</si>
  <si>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</si>
  <si>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</si>
  <si>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</si>
  <si>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</si>
  <si>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</si>
  <si>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</si>
  <si>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</si>
  <si>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</si>
  <si>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</si>
  <si>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</si>
  <si>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</si>
  <si>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</si>
  <si>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</si>
  <si>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</si>
  <si>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</si>
  <si>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</si>
  <si>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</si>
  <si>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</si>
  <si>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</si>
  <si>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</si>
  <si>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</si>
  <si>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</si>
  <si>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</si>
  <si>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</si>
  <si>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</si>
  <si>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</si>
  <si>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</si>
  <si>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</si>
  <si>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</si>
  <si>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</si>
  <si>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</si>
  <si>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</si>
  <si>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</si>
  <si>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</si>
  <si>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</si>
  <si>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</si>
  <si>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</si>
  <si>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</si>
  <si>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</si>
  <si>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</si>
  <si>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</si>
  <si>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</si>
  <si>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</si>
  <si>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</si>
  <si>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</si>
  <si>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</si>
  <si>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</si>
  <si>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</si>
  <si>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</si>
  <si>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</si>
  <si>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</si>
  <si>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</si>
  <si>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</si>
  <si>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</si>
  <si>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</si>
  <si>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</si>
  <si>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</si>
  <si>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</si>
  <si>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</si>
  <si>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</si>
  <si>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</si>
  <si>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</si>
  <si>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</si>
  <si>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</si>
  <si>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</si>
  <si>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</si>
  <si>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</si>
  <si>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</si>
  <si>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</si>
  <si>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</si>
  <si>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</si>
  <si>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</si>
  <si>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</si>
  <si>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</si>
  <si>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</si>
  <si>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</si>
  <si>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</si>
  <si>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</si>
  <si>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</si>
  <si>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</si>
  <si>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</si>
  <si>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</si>
  <si>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</si>
  <si>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</si>
  <si>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</si>
  <si>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</si>
  <si>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</si>
  <si>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</si>
  <si>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</si>
  <si>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</si>
  <si>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</si>
  <si>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</si>
  <si>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</si>
  <si>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</si>
  <si>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</si>
  <si>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</si>
  <si>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</si>
  <si>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</si>
  <si>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</si>
  <si>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</si>
  <si>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</si>
  <si>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</si>
  <si>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</si>
  <si>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</si>
  <si>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</si>
  <si>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</si>
  <si>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</si>
  <si>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</si>
  <si>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</si>
  <si>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</si>
  <si>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</si>
  <si>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</si>
  <si>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</si>
  <si>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</si>
  <si>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</si>
  <si>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</si>
  <si>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</si>
  <si>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</si>
  <si>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</si>
  <si>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</si>
  <si>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</si>
  <si>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</si>
  <si>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</si>
  <si>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</si>
  <si>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</si>
  <si>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</si>
  <si>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</si>
  <si>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</si>
  <si>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</si>
  <si>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</si>
  <si>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</si>
  <si>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</si>
  <si>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</si>
  <si>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</si>
  <si>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</si>
  <si>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</si>
  <si>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</si>
  <si>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</si>
  <si>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</si>
  <si>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</si>
  <si>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</si>
  <si>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</si>
  <si>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</si>
  <si>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</si>
  <si>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</si>
  <si>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</si>
  <si>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</si>
  <si>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</si>
  <si>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</si>
  <si>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</si>
  <si>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</si>
  <si>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</si>
  <si>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</si>
  <si>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</si>
  <si>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</si>
  <si>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</si>
  <si>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</si>
  <si>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</si>
  <si>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</si>
  <si>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</si>
  <si>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</si>
  <si>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</si>
  <si>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</si>
  <si>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</si>
  <si>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</si>
  <si>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</si>
  <si>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</si>
  <si>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</si>
  <si>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</si>
  <si>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</si>
  <si>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</si>
  <si>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</si>
  <si>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</si>
  <si>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</si>
  <si>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</si>
  <si>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</si>
  <si>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</si>
  <si>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</si>
  <si>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</si>
  <si>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</si>
  <si>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</si>
  <si>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</si>
  <si>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</si>
  <si>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</si>
  <si>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</si>
  <si>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</si>
  <si>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</si>
  <si>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</si>
  <si>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</si>
  <si>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</si>
  <si>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</si>
  <si>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</si>
  <si>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</si>
  <si>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</si>
  <si>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</si>
  <si>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</si>
  <si>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</si>
  <si>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</si>
  <si>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</si>
  <si>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</si>
  <si>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</si>
  <si>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</si>
  <si>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</si>
  <si>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</si>
  <si>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</si>
  <si>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</si>
  <si>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</si>
  <si>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</si>
  <si>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</si>
  <si>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</si>
  <si>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</si>
  <si>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</si>
  <si>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</si>
  <si>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</si>
  <si>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</si>
  <si>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</si>
  <si>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</si>
  <si>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</si>
  <si>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</si>
  <si>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</si>
  <si>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</si>
  <si>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</si>
  <si>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</si>
  <si>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</si>
  <si>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</si>
  <si>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</si>
  <si>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</si>
  <si>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</si>
  <si>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</si>
  <si>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</si>
  <si>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</si>
  <si>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</si>
  <si>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</si>
  <si>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</si>
  <si>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</si>
  <si>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</si>
  <si>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</si>
  <si>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</si>
  <si>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</si>
  <si>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</si>
  <si>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</si>
  <si>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</si>
  <si>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</si>
  <si>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</si>
  <si>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</si>
  <si>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</si>
  <si>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</si>
  <si>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</si>
  <si>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</si>
  <si>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</si>
  <si>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</si>
  <si>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</si>
  <si>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</si>
  <si>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</si>
  <si>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</si>
  <si>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</si>
  <si>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</si>
  <si>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</si>
  <si>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</si>
  <si>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</si>
  <si>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</si>
  <si>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</si>
  <si>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</si>
  <si>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</si>
  <si>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</si>
  <si>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</si>
  <si>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</si>
  <si>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</si>
  <si>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</si>
  <si>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</si>
  <si>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</si>
  <si>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</si>
  <si>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</si>
  <si>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</si>
  <si>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</si>
  <si>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</si>
  <si>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</si>
  <si>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</si>
  <si>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</si>
  <si>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</si>
  <si>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</si>
  <si>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</si>
  <si>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</si>
  <si>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</si>
  <si>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</si>
  <si>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</si>
  <si>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</si>
  <si>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</si>
  <si>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</si>
  <si>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</si>
  <si>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</si>
  <si>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</si>
  <si>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</si>
  <si>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</si>
  <si>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</si>
  <si>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</si>
  <si>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</si>
  <si>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</si>
  <si>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</si>
  <si>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</si>
  <si>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</si>
  <si>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</si>
  <si>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</si>
  <si>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</si>
  <si>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</si>
  <si>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</si>
  <si>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</si>
  <si>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</si>
  <si>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</si>
  <si>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</si>
  <si>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</si>
  <si>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</si>
  <si>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</si>
  <si>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</si>
  <si>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</si>
  <si>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</si>
  <si>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</si>
  <si>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</si>
  <si>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</si>
  <si>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</si>
  <si>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</si>
  <si>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</si>
  <si>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</si>
  <si>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</si>
  <si>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</si>
  <si>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</si>
  <si>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</si>
  <si>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</si>
  <si>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</si>
  <si>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</si>
  <si>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</si>
  <si>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</si>
  <si>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</si>
  <si>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</si>
  <si>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</si>
  <si>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</si>
  <si>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</si>
  <si>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</si>
  <si>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</si>
  <si>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</si>
  <si>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</si>
  <si>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</si>
  <si>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</si>
  <si>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</si>
  <si>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</si>
  <si>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</si>
  <si>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</si>
  <si>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</si>
  <si>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</si>
  <si>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</si>
  <si>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</si>
  <si>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</si>
  <si>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</si>
  <si>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</si>
  <si>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</si>
  <si>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</si>
  <si>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</si>
  <si>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</si>
  <si>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</si>
  <si>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</si>
  <si>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</si>
  <si>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</si>
  <si>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</si>
  <si>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</si>
  <si>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</si>
  <si>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</si>
  <si>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</si>
  <si>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</si>
  <si>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</si>
  <si>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</si>
  <si>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</si>
  <si>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</si>
  <si>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</si>
  <si>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</si>
  <si>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</si>
  <si>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</si>
  <si>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</si>
  <si>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</si>
  <si>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</si>
  <si>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</si>
  <si>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</si>
  <si>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</si>
  <si>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</si>
  <si>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</si>
  <si>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</si>
  <si>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</si>
  <si>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</si>
  <si>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</si>
  <si>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</si>
  <si>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</si>
  <si>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</si>
  <si>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</si>
  <si>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</si>
  <si>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</si>
  <si>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</si>
  <si>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</si>
  <si>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</si>
  <si>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</si>
  <si>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</si>
  <si>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</si>
  <si>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</si>
  <si>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</si>
  <si>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</si>
  <si>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</si>
  <si>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</si>
  <si>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</si>
  <si>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</si>
  <si>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</si>
  <si>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</si>
  <si>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</si>
  <si>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</si>
  <si>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</si>
  <si>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</si>
  <si>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</si>
  <si>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</si>
  <si>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</si>
  <si>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</si>
  <si>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</si>
  <si>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</si>
  <si>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</si>
  <si>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</si>
  <si>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</si>
  <si>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</si>
  <si>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</si>
  <si>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</si>
  <si>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</si>
  <si>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</si>
  <si>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</si>
  <si>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</si>
  <si>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</si>
  <si>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</si>
  <si>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</si>
  <si>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</si>
  <si>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</si>
  <si>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</si>
  <si>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</si>
  <si>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</si>
  <si>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</si>
  <si>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</si>
  <si>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</si>
  <si>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</si>
  <si>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</si>
  <si>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</si>
  <si>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</si>
  <si>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</si>
  <si>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</si>
  <si>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</si>
  <si>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</si>
  <si>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</si>
  <si>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</si>
  <si>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</si>
  <si>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</si>
  <si>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</si>
  <si>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</si>
  <si>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</si>
  <si>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</si>
  <si>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</si>
  <si>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</si>
  <si>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</si>
  <si>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</si>
  <si>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</si>
  <si>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</si>
  <si>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</si>
  <si>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</si>
  <si>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</si>
  <si>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</si>
  <si>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</si>
  <si>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</si>
  <si>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</si>
  <si>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</si>
  <si>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</si>
  <si>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</si>
  <si>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</si>
  <si>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</si>
  <si>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</si>
  <si>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</si>
  <si>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</si>
  <si>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</si>
  <si>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</si>
  <si>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</si>
  <si>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</si>
  <si>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</si>
  <si>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</si>
  <si>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</si>
  <si>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</si>
  <si>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</si>
  <si>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</si>
  <si>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</si>
  <si>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</si>
  <si>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</si>
  <si>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</si>
  <si>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</si>
  <si>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</si>
  <si>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</si>
  <si>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</si>
  <si>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</si>
  <si>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</si>
  <si>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</si>
  <si>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</si>
  <si>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</si>
  <si>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</si>
  <si>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</si>
  <si>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</si>
  <si>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</si>
  <si>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</si>
  <si>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</si>
  <si>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</si>
  <si>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</si>
  <si>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</si>
  <si>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</si>
  <si>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</si>
  <si>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</si>
  <si>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</si>
  <si>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</si>
  <si>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</si>
  <si>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</si>
  <si>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</si>
  <si>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</si>
  <si>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</si>
  <si>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</si>
  <si>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</si>
  <si>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</si>
  <si>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</si>
  <si>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</si>
  <si>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</si>
  <si>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</si>
  <si>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</si>
  <si>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</si>
  <si>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</si>
  <si>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</si>
  <si>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</si>
  <si>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</si>
  <si>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</si>
  <si>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</si>
  <si>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</si>
  <si>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</si>
  <si>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</si>
  <si>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</si>
  <si>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</si>
  <si>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</si>
  <si>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</si>
  <si>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</si>
  <si>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</si>
  <si>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</si>
  <si>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</si>
  <si>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</si>
  <si>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</si>
  <si>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</si>
  <si>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</si>
  <si>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</si>
  <si>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</si>
  <si>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</si>
  <si>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</si>
  <si>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</si>
  <si>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</si>
  <si>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</si>
  <si>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</si>
  <si>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</si>
  <si>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</si>
  <si>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</si>
  <si>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</si>
  <si>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</si>
  <si>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</si>
  <si>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</si>
  <si>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</si>
  <si>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</si>
  <si>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</si>
  <si>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</si>
  <si>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</si>
  <si>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</si>
  <si>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</si>
  <si>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</si>
  <si>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</si>
  <si>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</si>
  <si>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</si>
  <si>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</si>
  <si>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</si>
  <si>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</si>
  <si>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</si>
  <si>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</si>
  <si>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</si>
  <si>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</si>
  <si>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</si>
  <si>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</si>
  <si>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</si>
  <si>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</si>
  <si>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</si>
  <si>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</si>
  <si>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</si>
  <si>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</si>
  <si>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</si>
  <si>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</si>
  <si>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</si>
  <si>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</si>
  <si>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</si>
  <si>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</si>
  <si>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</si>
  <si>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</si>
  <si>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</si>
  <si>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</si>
  <si>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</si>
  <si>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</si>
  <si>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</si>
  <si>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</si>
  <si>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</si>
  <si>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</si>
  <si>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</si>
  <si>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</si>
  <si>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</si>
  <si>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</si>
  <si>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</si>
  <si>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</si>
  <si>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</si>
  <si>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</si>
  <si>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</si>
  <si>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</si>
  <si>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</si>
  <si>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</si>
  <si>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</si>
  <si>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</si>
  <si>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</si>
  <si>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</si>
  <si>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</si>
  <si>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</si>
  <si>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</si>
  <si>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</si>
  <si>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</si>
  <si>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</si>
  <si>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</si>
  <si>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</si>
  <si>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</si>
  <si>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</si>
  <si>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</si>
  <si>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</si>
  <si>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</si>
  <si>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</si>
  <si>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</si>
  <si>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</si>
  <si>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</si>
  <si>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</si>
  <si>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</si>
  <si>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</si>
  <si>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</si>
  <si>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</si>
  <si>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</si>
  <si>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</si>
  <si>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</si>
  <si>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</si>
  <si>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</si>
  <si>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</si>
  <si>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</si>
  <si>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</si>
  <si>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</si>
  <si>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</si>
  <si>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</si>
  <si>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</si>
  <si>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</si>
  <si>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</si>
  <si>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</si>
  <si>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</si>
  <si>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</si>
  <si>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</si>
  <si>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</si>
  <si>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</si>
  <si>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</si>
  <si>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</si>
  <si>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</si>
  <si>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</si>
  <si>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</si>
  <si>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</si>
  <si>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</si>
  <si>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</si>
  <si>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</si>
  <si>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</si>
  <si>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</si>
  <si>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</si>
  <si>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</si>
  <si>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</si>
  <si>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</si>
  <si>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</si>
  <si>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</si>
  <si>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</si>
  <si>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</si>
  <si>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</si>
  <si>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</si>
  <si>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</si>
  <si>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</si>
  <si>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</si>
  <si>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</si>
  <si>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</si>
  <si>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</si>
  <si>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</si>
  <si>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</si>
  <si>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</si>
  <si>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</si>
  <si>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</si>
  <si>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</si>
  <si>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</si>
  <si>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</si>
  <si>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</si>
  <si>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</si>
  <si>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</si>
  <si>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</si>
  <si>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</si>
  <si>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</si>
  <si>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</si>
  <si>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</si>
  <si>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</si>
  <si>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</si>
  <si>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</si>
  <si>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</si>
  <si>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</si>
  <si>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</si>
  <si>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</si>
  <si>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</si>
  <si>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</si>
  <si>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</si>
  <si>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</si>
  <si>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</si>
  <si>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</si>
  <si>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</si>
  <si>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</si>
  <si>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</si>
  <si>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</si>
  <si>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</si>
  <si>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</si>
  <si>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</si>
  <si>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</si>
  <si>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</si>
  <si>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</si>
  <si>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</si>
  <si>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</si>
  <si>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</si>
  <si>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</si>
  <si>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</si>
  <si>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</si>
  <si>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</si>
  <si>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</si>
  <si>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</si>
  <si>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</si>
  <si>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</si>
  <si>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</si>
  <si>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</si>
  <si>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</si>
  <si>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</si>
  <si>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</si>
  <si>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</si>
  <si>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</si>
  <si>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</si>
  <si>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</si>
  <si>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</si>
  <si>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</si>
  <si>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</si>
  <si>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</si>
  <si>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</si>
  <si>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</si>
  <si>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</si>
  <si>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</si>
  <si>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</si>
  <si>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</si>
  <si>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</si>
  <si>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</si>
  <si>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</si>
  <si>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</si>
  <si>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</si>
  <si>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</si>
  <si>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</si>
  <si>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</si>
  <si>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</si>
  <si>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</si>
  <si>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</si>
  <si>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</si>
  <si>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</si>
  <si>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</si>
  <si>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</si>
  <si>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</si>
  <si>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</si>
  <si>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</si>
  <si>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</si>
  <si>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</si>
  <si>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</si>
  <si>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</si>
  <si>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</si>
  <si>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</si>
  <si>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</si>
  <si>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</si>
  <si>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</si>
  <si>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</si>
  <si>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</si>
  <si>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</si>
  <si>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</si>
  <si>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</si>
  <si>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</si>
  <si>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</si>
  <si>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</si>
  <si>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</si>
  <si>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</si>
  <si>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</si>
  <si>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</si>
  <si>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</si>
  <si>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</si>
  <si>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</si>
  <si>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</si>
  <si>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</si>
  <si>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</si>
  <si>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</si>
  <si>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</si>
  <si>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</si>
  <si>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</si>
  <si>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</si>
  <si>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</si>
  <si>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</si>
  <si>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</si>
  <si>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</si>
  <si>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</si>
  <si>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</si>
  <si>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</si>
  <si>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</si>
  <si>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</si>
  <si>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</si>
  <si>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</si>
  <si>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</si>
  <si>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</si>
  <si>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</si>
  <si>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</si>
  <si>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</si>
  <si>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</si>
  <si>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</si>
  <si>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</si>
  <si>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</si>
  <si>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</si>
  <si>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</si>
  <si>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</si>
  <si>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</si>
  <si>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</si>
  <si>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</si>
  <si>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</si>
  <si>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</si>
  <si>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</si>
  <si>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</si>
  <si>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</si>
  <si>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</si>
  <si>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</si>
  <si>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</si>
  <si>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</si>
  <si>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</si>
  <si>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</si>
  <si>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</si>
  <si>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</si>
  <si>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</si>
  <si>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</si>
  <si>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</si>
  <si>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</si>
  <si>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</si>
  <si>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</si>
  <si>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</si>
  <si>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</si>
  <si>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</si>
  <si>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</si>
  <si>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</si>
  <si>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</si>
  <si>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</si>
  <si>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</si>
  <si>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</si>
  <si>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</si>
  <si>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</si>
  <si>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</si>
  <si>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</si>
  <si>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</si>
  <si>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</si>
  <si>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</si>
  <si>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</si>
  <si>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</si>
  <si>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</si>
  <si>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</si>
  <si>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</si>
  <si>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</si>
  <si>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</si>
  <si>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</si>
  <si>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</si>
  <si>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</si>
  <si>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</si>
  <si>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</si>
  <si>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</si>
  <si>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</si>
  <si>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</si>
  <si>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</si>
  <si>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</si>
  <si>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</si>
  <si>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</si>
  <si>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</si>
  <si>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</si>
  <si>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</si>
  <si>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</si>
  <si>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</si>
  <si>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</si>
  <si>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</si>
  <si>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</si>
  <si>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</si>
  <si>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</si>
  <si>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</si>
  <si>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</si>
  <si>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</si>
  <si>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</si>
  <si>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</si>
  <si>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</si>
  <si>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</si>
  <si>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</si>
  <si>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</si>
  <si>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</si>
  <si>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</si>
  <si>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</si>
  <si>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</si>
  <si>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</si>
  <si>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</si>
  <si>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</si>
  <si>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</si>
  <si>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</si>
  <si>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</si>
  <si>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</si>
  <si>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</si>
  <si>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</si>
  <si>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</si>
  <si>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</si>
  <si>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</si>
  <si>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</si>
  <si>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</si>
  <si>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</si>
  <si>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</si>
  <si>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</si>
  <si>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</si>
  <si>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</si>
  <si>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</si>
  <si>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</si>
  <si>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</si>
  <si>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</si>
  <si>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</si>
  <si>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</si>
  <si>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</si>
  <si>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</si>
  <si>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</si>
  <si>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</si>
  <si>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</si>
  <si>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</si>
  <si>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</si>
  <si>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</si>
  <si>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</si>
  <si>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</si>
  <si>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</si>
  <si>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</si>
  <si>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</si>
  <si>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</si>
  <si>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</si>
  <si>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</si>
  <si>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</si>
  <si>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</si>
  <si>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</si>
  <si>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</si>
  <si>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</si>
  <si>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</si>
  <si>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</si>
  <si>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</si>
  <si>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</si>
  <si>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</si>
  <si>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</si>
  <si>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</si>
  <si>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</si>
  <si>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</si>
  <si>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</si>
  <si>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</si>
  <si>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</si>
  <si>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</si>
  <si>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</si>
  <si>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</si>
  <si>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</si>
  <si>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</si>
  <si>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</si>
  <si>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</si>
  <si>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</si>
  <si>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</si>
  <si>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</si>
  <si>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</si>
  <si>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</si>
  <si>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</si>
  <si>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</si>
  <si>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</si>
  <si>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</si>
  <si>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</si>
  <si>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</si>
  <si>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</si>
  <si>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</si>
  <si>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</si>
  <si>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</si>
  <si>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</si>
  <si>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</si>
  <si>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</si>
  <si>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</si>
  <si>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</si>
  <si>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</si>
  <si>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</si>
  <si>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</si>
  <si>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</si>
  <si>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</si>
  <si>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</si>
  <si>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</si>
  <si>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</si>
  <si>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</si>
  <si>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</si>
  <si>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</si>
  <si>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</si>
  <si>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</si>
  <si>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</si>
  <si>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</si>
  <si>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</si>
  <si>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</si>
  <si>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</si>
  <si>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</si>
  <si>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</si>
  <si>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</si>
  <si>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</si>
  <si>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</si>
  <si>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</si>
  <si>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</si>
  <si>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</si>
  <si>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</si>
  <si>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</si>
  <si>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</si>
  <si>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</si>
  <si>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</si>
  <si>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</si>
  <si>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</si>
  <si>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</si>
  <si>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</si>
  <si>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</si>
  <si>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</si>
  <si>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</si>
  <si>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</si>
  <si>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</si>
  <si>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</si>
  <si>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</si>
  <si>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</si>
  <si>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</si>
  <si>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</si>
  <si>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</si>
  <si>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</si>
  <si>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</si>
  <si>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</si>
  <si>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</si>
  <si>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</si>
  <si>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</si>
  <si>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</si>
  <si>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</si>
  <si>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</si>
  <si>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</si>
  <si>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</si>
  <si>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</si>
  <si>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</si>
  <si>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</si>
  <si>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</si>
  <si>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</si>
  <si>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</si>
  <si>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</si>
  <si>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</si>
  <si>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</si>
  <si>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</si>
  <si>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</si>
  <si>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</si>
  <si>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</si>
  <si>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</si>
  <si>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</si>
  <si>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</si>
  <si>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</si>
  <si>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</si>
  <si>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</si>
  <si>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</si>
  <si>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</si>
  <si>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</si>
  <si>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</si>
  <si>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</si>
  <si>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</si>
  <si>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</si>
  <si>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</si>
  <si>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</si>
  <si>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</si>
  <si>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</si>
  <si>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</si>
  <si>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</si>
  <si>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</si>
  <si>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</si>
  <si>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</si>
  <si>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</si>
  <si>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</si>
  <si>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</si>
  <si>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</si>
  <si>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</si>
  <si>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</si>
  <si>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</si>
  <si>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</si>
  <si>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</si>
  <si>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</si>
  <si>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</si>
  <si>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</si>
  <si>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</si>
  <si>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</si>
  <si>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</si>
  <si>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</si>
  <si>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Cèdre de l'Atlas_F2_Classique_INRA_</t>
  </si>
  <si>
    <t>Douglas_F2_Entree 17-18m, densité haute_National_</t>
  </si>
  <si>
    <t>Pin sylvestre_F2_PS2_d2_GSM Alpes du Sud_</t>
  </si>
  <si>
    <t>Mélèze d'Europe_F2_ME2_d6_GSM Alpes du Sud_</t>
  </si>
  <si>
    <t>Chêne sessile_F2_Dynamique_Guide chênaie continentale_</t>
  </si>
  <si>
    <t>Cèdre</t>
  </si>
  <si>
    <t xml:space="preserve">Mélèze </t>
  </si>
  <si>
    <t>Sapins</t>
  </si>
  <si>
    <t>Sapin pectiné_F2_SP2_4_GSM Alpes du Sud_</t>
  </si>
  <si>
    <t>Meleze d'Europe</t>
  </si>
  <si>
    <t>Chêne rouge d'Amérique</t>
  </si>
  <si>
    <t>Tilleul</t>
  </si>
  <si>
    <t>Pin Salzmann</t>
  </si>
  <si>
    <t>Pin Noir d'Autriche_F2_PO2_d4_GSM Alpes du Sud_</t>
  </si>
  <si>
    <t>Hêtre commun_F2_Entree 19-20m_GS Hêtraies et hêtraies sapinières des Pyrénées_</t>
  </si>
  <si>
    <t>Mélèze</t>
  </si>
  <si>
    <t>Bouleaux</t>
  </si>
  <si>
    <t>Chataignier</t>
  </si>
  <si>
    <t>Aulne</t>
  </si>
  <si>
    <r>
      <t xml:space="preserve">total REE + REA (tCO2) </t>
    </r>
    <r>
      <rPr>
        <b/>
        <sz val="11"/>
        <color rgb="FFFF0000"/>
        <rFont val="Calibri"/>
        <family val="2"/>
      </rPr>
      <t>AVANT RABAIS</t>
    </r>
  </si>
  <si>
    <r>
      <t xml:space="preserve">Total REAforêt </t>
    </r>
    <r>
      <rPr>
        <b/>
        <sz val="11"/>
        <color rgb="FFFF0000"/>
        <rFont val="Calibri"/>
        <family val="2"/>
      </rPr>
      <t>AVANT Rabais</t>
    </r>
  </si>
  <si>
    <r>
      <t xml:space="preserve">total REAproduit </t>
    </r>
    <r>
      <rPr>
        <b/>
        <sz val="11"/>
        <color rgb="FFFF0000"/>
        <rFont val="Calibri"/>
        <family val="2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</si>
  <si>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</rPr>
      <t>AVANT Rabais</t>
    </r>
  </si>
  <si>
    <r>
      <t xml:space="preserve">Total REAforêt </t>
    </r>
    <r>
      <rPr>
        <b/>
        <sz val="11"/>
        <color rgb="FFFF0000"/>
        <rFont val="Calibri"/>
        <family val="2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</si>
  <si>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</si>
  <si>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</rPr>
      <t>APRES Rabais</t>
    </r>
  </si>
  <si>
    <t>Cèdre de l'atlas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</si>
</sst>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4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Calibri"/>
      <family val="2"/>
    </font>
    <font>
      <b/>
      <u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</font>
    <font>
      <sz val="11"/>
      <color rgb="FF006100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FCE"/>
        <bgColor rgb="FFFFFFFF"/>
      </patternFill>
    </fill>
    <fill>
      <patternFill patternType="solid">
        <fgColor rgb="FFFFC000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3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4" fillId="0" borderId="12" xfId="0" applyFont="1" applyBorder="1"/>
    <xf numFmtId="0" fontId="25" fillId="43" borderId="12" xfId="0" applyFont="1" applyFill="1" applyBorder="1" applyAlignment="1">
      <alignment horizontal="center" vertical="center" wrapText="1"/>
    </xf>
    <xf numFmtId="0" fontId="26" fillId="43" borderId="12" xfId="0" applyFont="1" applyFill="1" applyBorder="1" applyAlignment="1">
      <alignment horizontal="center" vertical="center" wrapText="1"/>
    </xf>
    <xf numFmtId="165" fontId="26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5" fillId="43" borderId="12" xfId="0" applyFont="1" applyFill="1" applyBorder="1" applyAlignment="1">
      <alignment horizontal="center" vertical="center"/>
    </xf>
    <xf numFmtId="0" fontId="26" fillId="43" borderId="12" xfId="0" applyFont="1" applyFill="1" applyBorder="1" applyAlignment="1">
      <alignment horizontal="center" vertical="center"/>
    </xf>
    <xf numFmtId="4" fontId="26" fillId="43" borderId="12" xfId="0" applyNumberFormat="1" applyFont="1" applyFill="1" applyBorder="1" applyAlignment="1">
      <alignment horizontal="center" vertical="center"/>
    </xf>
    <xf numFmtId="1" fontId="27" fillId="43" borderId="12" xfId="0" applyNumberFormat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/>
    </xf>
    <xf numFmtId="0" fontId="29" fillId="43" borderId="0" xfId="0" applyFont="1" applyFill="1" applyAlignment="1">
      <alignment horizontal="center" vertical="center"/>
    </xf>
    <xf numFmtId="0" fontId="30" fillId="43" borderId="12" xfId="0" applyFont="1" applyFill="1" applyBorder="1" applyAlignment="1">
      <alignment horizontal="center" vertical="center" wrapText="1"/>
    </xf>
    <xf numFmtId="0" fontId="30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2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3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3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4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3" fillId="50" borderId="0" xfId="0" applyFont="1" applyFill="1"/>
    <xf numFmtId="0" fontId="0" fillId="0" borderId="0" xfId="0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3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3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2" fillId="0" borderId="0" xfId="0" applyFont="1"/>
    <xf numFmtId="4" fontId="0" fillId="43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166" fontId="16" fillId="0" borderId="13" xfId="0" applyNumberFormat="1" applyFont="1" applyBorder="1" applyAlignment="1">
      <alignment horizontal="center" vertical="center"/>
    </xf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52" borderId="0" xfId="0" applyFont="1" applyFill="1"/>
    <xf numFmtId="0" fontId="37" fillId="53" borderId="13" xfId="0" applyFont="1" applyFill="1" applyBorder="1" applyAlignment="1">
      <alignment horizontal="center" vertical="center"/>
    </xf>
    <xf numFmtId="0" fontId="37" fillId="53" borderId="15" xfId="0" applyFont="1" applyFill="1" applyBorder="1" applyAlignment="1">
      <alignment horizontal="center" vertical="center"/>
    </xf>
    <xf numFmtId="0" fontId="37" fillId="53" borderId="12" xfId="0" applyFont="1" applyFill="1" applyBorder="1" applyAlignment="1">
      <alignment horizontal="center" vertical="center"/>
    </xf>
    <xf numFmtId="0" fontId="37" fillId="52" borderId="0" xfId="0" applyFont="1" applyFill="1" applyAlignment="1">
      <alignment horizontal="center" vertical="center"/>
    </xf>
    <xf numFmtId="0" fontId="35" fillId="54" borderId="13" xfId="0" applyFont="1" applyFill="1" applyBorder="1" applyAlignment="1">
      <alignment horizontal="left"/>
    </xf>
    <xf numFmtId="0" fontId="35" fillId="54" borderId="15" xfId="0" applyFont="1" applyFill="1" applyBorder="1" applyAlignment="1">
      <alignment horizontal="left"/>
    </xf>
    <xf numFmtId="4" fontId="35" fillId="0" borderId="12" xfId="0" applyNumberFormat="1" applyFont="1" applyBorder="1" applyAlignment="1">
      <alignment horizontal="center"/>
    </xf>
    <xf numFmtId="4" fontId="35" fillId="52" borderId="0" xfId="0" applyNumberFormat="1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53" borderId="12" xfId="0" applyFont="1" applyFill="1" applyBorder="1" applyAlignment="1">
      <alignment horizontal="center" vertical="center" wrapText="1"/>
    </xf>
    <xf numFmtId="0" fontId="35" fillId="53" borderId="12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5" fillId="54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4" fontId="35" fillId="0" borderId="12" xfId="0" applyNumberFormat="1" applyFont="1" applyBorder="1" applyAlignment="1">
      <alignment horizontal="center" vertical="center"/>
    </xf>
    <xf numFmtId="0" fontId="38" fillId="55" borderId="0" xfId="0" applyFont="1" applyFill="1" applyAlignment="1">
      <alignment wrapText="1"/>
    </xf>
    <xf numFmtId="0" fontId="35" fillId="55" borderId="0" xfId="0" applyFont="1" applyFill="1" applyAlignment="1">
      <alignment horizontal="center" vertical="center"/>
    </xf>
    <xf numFmtId="0" fontId="35" fillId="55" borderId="0" xfId="0" applyFont="1" applyFill="1" applyAlignment="1">
      <alignment horizontal="center"/>
    </xf>
    <xf numFmtId="0" fontId="39" fillId="56" borderId="12" xfId="2" applyFont="1" applyFill="1" applyBorder="1" applyAlignment="1">
      <alignment wrapText="1"/>
    </xf>
    <xf numFmtId="4" fontId="39" fillId="56" borderId="12" xfId="2" applyNumberFormat="1" applyFont="1" applyFill="1" applyBorder="1" applyAlignment="1">
      <alignment horizontal="center" vertical="center"/>
    </xf>
    <xf numFmtId="0" fontId="39" fillId="56" borderId="12" xfId="2" applyFont="1" applyFill="1" applyBorder="1" applyAlignment="1">
      <alignment horizontal="center"/>
    </xf>
    <xf numFmtId="4" fontId="35" fillId="0" borderId="0" xfId="0" applyNumberFormat="1" applyFont="1" applyAlignment="1">
      <alignment horizontal="center" vertical="center"/>
    </xf>
    <xf numFmtId="4" fontId="35" fillId="55" borderId="0" xfId="0" applyNumberFormat="1" applyFont="1" applyFill="1" applyAlignment="1">
      <alignment horizontal="center" vertical="center"/>
    </xf>
    <xf numFmtId="0" fontId="37" fillId="55" borderId="0" xfId="0" applyFont="1" applyFill="1" applyAlignment="1">
      <alignment wrapText="1"/>
    </xf>
    <xf numFmtId="0" fontId="38" fillId="55" borderId="0" xfId="0" applyFont="1" applyFill="1" applyAlignment="1">
      <alignment horizontal="center" vertical="center" wrapText="1"/>
    </xf>
    <xf numFmtId="0" fontId="40" fillId="56" borderId="12" xfId="2" applyFont="1" applyFill="1" applyBorder="1" applyAlignment="1">
      <alignment wrapText="1"/>
    </xf>
    <xf numFmtId="4" fontId="40" fillId="56" borderId="12" xfId="2" applyNumberFormat="1" applyFont="1" applyFill="1" applyBorder="1" applyAlignment="1">
      <alignment horizontal="center" vertical="center" wrapText="1"/>
    </xf>
    <xf numFmtId="0" fontId="40" fillId="56" borderId="12" xfId="2" applyFont="1" applyFill="1" applyBorder="1" applyAlignment="1">
      <alignment horizontal="center"/>
    </xf>
    <xf numFmtId="0" fontId="35" fillId="53" borderId="13" xfId="0" applyFont="1" applyFill="1" applyBorder="1" applyAlignment="1">
      <alignment horizontal="center" vertical="center"/>
    </xf>
    <xf numFmtId="0" fontId="35" fillId="57" borderId="12" xfId="0" applyFont="1" applyFill="1" applyBorder="1"/>
    <xf numFmtId="0" fontId="35" fillId="0" borderId="13" xfId="0" applyFont="1" applyBorder="1"/>
    <xf numFmtId="4" fontId="35" fillId="0" borderId="0" xfId="0" applyNumberFormat="1" applyFont="1" applyAlignment="1">
      <alignment horizontal="center"/>
    </xf>
    <xf numFmtId="0" fontId="41" fillId="58" borderId="12" xfId="0" applyFont="1" applyFill="1" applyBorder="1" applyAlignment="1">
      <alignment horizontal="center" vertical="center" wrapText="1"/>
    </xf>
    <xf numFmtId="0" fontId="42" fillId="59" borderId="12" xfId="0" applyFont="1" applyFill="1" applyBorder="1" applyAlignment="1">
      <alignment horizontal="left" vertical="center" wrapText="1"/>
    </xf>
    <xf numFmtId="0" fontId="37" fillId="54" borderId="12" xfId="0" applyFont="1" applyFill="1" applyBorder="1" applyAlignment="1">
      <alignment horizontal="center" vertical="center" wrapText="1"/>
    </xf>
    <xf numFmtId="9" fontId="35" fillId="59" borderId="12" xfId="0" applyNumberFormat="1" applyFont="1" applyFill="1" applyBorder="1" applyAlignment="1">
      <alignment horizontal="center" vertical="center" wrapText="1"/>
    </xf>
    <xf numFmtId="0" fontId="42" fillId="59" borderId="20" xfId="0" applyFont="1" applyFill="1" applyBorder="1" applyAlignment="1">
      <alignment horizontal="left" vertical="center" wrapText="1"/>
    </xf>
    <xf numFmtId="9" fontId="35" fillId="59" borderId="12" xfId="0" applyNumberFormat="1" applyFont="1" applyFill="1" applyBorder="1" applyAlignment="1">
      <alignment horizontal="center" vertical="center"/>
    </xf>
    <xf numFmtId="0" fontId="43" fillId="0" borderId="12" xfId="0" applyFont="1" applyBorder="1" applyAlignment="1">
      <alignment horizontal="center" vertical="center" wrapText="1"/>
    </xf>
    <xf numFmtId="9" fontId="43" fillId="0" borderId="12" xfId="4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60" borderId="12" xfId="0" applyFont="1" applyFill="1" applyBorder="1" applyAlignment="1">
      <alignment horizontal="center" vertical="center"/>
    </xf>
    <xf numFmtId="0" fontId="37" fillId="61" borderId="12" xfId="0" applyFont="1" applyFill="1" applyBorder="1" applyAlignment="1">
      <alignment horizontal="center" vertical="center"/>
    </xf>
    <xf numFmtId="0" fontId="37" fillId="62" borderId="13" xfId="0" applyFont="1" applyFill="1" applyBorder="1" applyAlignment="1">
      <alignment horizontal="center" vertical="center" wrapText="1"/>
    </xf>
    <xf numFmtId="0" fontId="37" fillId="62" borderId="14" xfId="0" applyFont="1" applyFill="1" applyBorder="1" applyAlignment="1">
      <alignment horizontal="center" vertical="center" wrapText="1"/>
    </xf>
    <xf numFmtId="0" fontId="41" fillId="58" borderId="13" xfId="0" applyFont="1" applyFill="1" applyBorder="1" applyAlignment="1">
      <alignment horizontal="center" vertical="center" wrapText="1"/>
    </xf>
    <xf numFmtId="0" fontId="37" fillId="58" borderId="12" xfId="0" applyFont="1" applyFill="1" applyBorder="1" applyAlignment="1">
      <alignment horizontal="center" vertical="center" wrapText="1"/>
    </xf>
    <xf numFmtId="0" fontId="41" fillId="63" borderId="12" xfId="0" applyFont="1" applyFill="1" applyBorder="1" applyAlignment="1">
      <alignment horizontal="center" vertical="center" wrapText="1"/>
    </xf>
    <xf numFmtId="0" fontId="41" fillId="60" borderId="12" xfId="0" applyFont="1" applyFill="1" applyBorder="1" applyAlignment="1">
      <alignment horizontal="center" vertical="center" wrapText="1"/>
    </xf>
    <xf numFmtId="4" fontId="37" fillId="0" borderId="12" xfId="0" applyNumberFormat="1" applyFont="1" applyBorder="1" applyAlignment="1">
      <alignment horizontal="center" vertical="center" wrapText="1"/>
    </xf>
    <xf numFmtId="4" fontId="37" fillId="0" borderId="12" xfId="0" applyNumberFormat="1" applyFont="1" applyBorder="1" applyAlignment="1">
      <alignment horizontal="center" vertical="center"/>
    </xf>
    <xf numFmtId="4" fontId="37" fillId="54" borderId="13" xfId="0" applyNumberFormat="1" applyFont="1" applyFill="1" applyBorder="1" applyAlignment="1">
      <alignment horizontal="center" vertical="center"/>
    </xf>
    <xf numFmtId="167" fontId="37" fillId="60" borderId="12" xfId="0" applyNumberFormat="1" applyFont="1" applyFill="1" applyBorder="1" applyAlignment="1">
      <alignment horizontal="center" vertical="center"/>
    </xf>
    <xf numFmtId="167" fontId="35" fillId="53" borderId="12" xfId="0" applyNumberFormat="1" applyFont="1" applyFill="1" applyBorder="1" applyAlignment="1">
      <alignment horizontal="center"/>
    </xf>
    <xf numFmtId="167" fontId="35" fillId="60" borderId="12" xfId="0" applyNumberFormat="1" applyFont="1" applyFill="1" applyBorder="1" applyAlignment="1">
      <alignment horizontal="center"/>
    </xf>
    <xf numFmtId="4" fontId="37" fillId="0" borderId="0" xfId="0" applyNumberFormat="1" applyFont="1" applyAlignment="1">
      <alignment horizontal="center" vertical="center" wrapText="1"/>
    </xf>
    <xf numFmtId="4" fontId="37" fillId="0" borderId="0" xfId="0" applyNumberFormat="1" applyFont="1" applyAlignment="1">
      <alignment horizontal="center" vertical="center"/>
    </xf>
    <xf numFmtId="4" fontId="43" fillId="64" borderId="13" xfId="0" applyNumberFormat="1" applyFont="1" applyFill="1" applyBorder="1" applyAlignment="1">
      <alignment horizontal="center" vertical="center"/>
    </xf>
    <xf numFmtId="167" fontId="43" fillId="64" borderId="12" xfId="0" applyNumberFormat="1" applyFont="1" applyFill="1" applyBorder="1" applyAlignment="1">
      <alignment horizontal="center" vertical="center"/>
    </xf>
    <xf numFmtId="166" fontId="37" fillId="0" borderId="13" xfId="0" applyNumberFormat="1" applyFont="1" applyBorder="1" applyAlignment="1">
      <alignment horizontal="center" vertical="center"/>
    </xf>
    <xf numFmtId="167" fontId="35" fillId="0" borderId="0" xfId="0" applyNumberFormat="1" applyFont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8883"/>
          <a:ext cx="11161587" cy="5655692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552821</xdr:colOff>
      <xdr:row>0</xdr:row>
      <xdr:rowOff>136376</xdr:rowOff>
    </xdr:from>
    <xdr:to>
      <xdr:col>9</xdr:col>
      <xdr:colOff>249142</xdr:colOff>
      <xdr:row>5</xdr:row>
      <xdr:rowOff>78365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5FBC8E7-BF47-405C-AC43-A1E67F73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911" y="132566"/>
          <a:ext cx="4896971" cy="850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2F7810-7674-4465-9245-9B1B6C31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242" y="46729"/>
          <a:ext cx="4896971" cy="845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5bDocument%208%5d%20Calcul_REE_REA_Total_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o_sylv"/>
      <sheetName val="LBC_Malons et Elze"/>
      <sheetName val="LBC_Salvetat sur Agout"/>
      <sheetName val="LBC_Fraisse sur agout"/>
      <sheetName val="BDD-Modèles"/>
      <sheetName val="BDD-Guides"/>
      <sheetName val="Liste"/>
      <sheetName val="Liste test"/>
      <sheetName val="Autre source1"/>
      <sheetName val="Autres sources2"/>
      <sheetName val="Autres sources3"/>
      <sheetName val="Sc de ref"/>
      <sheetName val="Coef Feuillus divers"/>
      <sheetName val="dico_mod"/>
      <sheetName val="dico_var"/>
      <sheetName val="infradensité"/>
    </sheetNames>
    <sheetDataSet>
      <sheetData sheetId="0" refreshError="1"/>
      <sheetData sheetId="1">
        <row r="103">
          <cell r="B103" t="str">
            <v>Erable sycomore</v>
          </cell>
        </row>
        <row r="106">
          <cell r="B106" t="str">
            <v>Alisier torminal</v>
          </cell>
        </row>
      </sheetData>
      <sheetData sheetId="2" refreshError="1"/>
      <sheetData sheetId="3" refreshError="1"/>
      <sheetData sheetId="4">
        <row r="2">
          <cell r="BK2" t="str">
            <v>Concaténation</v>
          </cell>
          <cell r="BL2" t="str">
            <v>v</v>
          </cell>
          <cell r="BM2" t="str">
            <v>C_rac</v>
          </cell>
          <cell r="BN2" t="str">
            <v>C_seq</v>
          </cell>
          <cell r="BO2" t="str">
            <v>C_ecl</v>
          </cell>
          <cell r="BP2" t="str">
            <v>Cseq_moy</v>
          </cell>
          <cell r="BQ2" t="str">
            <v>C_yield</v>
          </cell>
          <cell r="BR2" t="str">
            <v>C_stock</v>
          </cell>
          <cell r="BS2" t="str">
            <v>C_subst</v>
          </cell>
          <cell r="BT2" t="str">
            <v>Type essence</v>
          </cell>
          <cell r="BU2" t="str">
            <v>%BE av 30ans</v>
          </cell>
          <cell r="BV2" t="str">
            <v>%BI av 30ans</v>
          </cell>
          <cell r="BW2" t="str">
            <v>%BO av 30ans</v>
          </cell>
          <cell r="BX2" t="str">
            <v>Coefficient de substitution avant 30 ans</v>
          </cell>
          <cell r="BY2" t="str">
            <v>Substitution  sur les 30 premières années (tCO2/ha)</v>
          </cell>
          <cell r="BZ2" t="str">
            <v>REE cumulé (tCO2/ha)</v>
          </cell>
          <cell r="CA2" t="str">
            <v>% Sciage</v>
          </cell>
          <cell r="CB2" t="str">
            <v>%panneaux</v>
          </cell>
          <cell r="CC2" t="str">
            <v>%papier</v>
          </cell>
          <cell r="CD2" t="str">
            <v>volume Sciage (m3)</v>
          </cell>
          <cell r="CE2" t="str">
            <v>volume panneaux (m3</v>
          </cell>
          <cell r="CF2" t="str">
            <v>volume Papier (m3</v>
          </cell>
          <cell r="CG2" t="str">
            <v>Flux CO2 Sciage (tCO2)</v>
          </cell>
          <cell r="CH2" t="str">
            <v>Flux CO2 panneaux (tCO2)</v>
          </cell>
          <cell r="CI2" t="str">
            <v>Flux CO2 Papier (tCO2)</v>
          </cell>
          <cell r="CJ2" t="str">
            <v>Stock Carbone Sciage (tCO2)</v>
          </cell>
          <cell r="CK2" t="str">
            <v>Stock Carbone panneaux (tCO2)</v>
          </cell>
          <cell r="CL2" t="str">
            <v>Stock Carbone papier (tCO2)</v>
          </cell>
          <cell r="CM2" t="str">
            <v>Stock total (tCO2)</v>
          </cell>
          <cell r="CN2" t="str">
            <v>stock total cumulé (tCO2)</v>
          </cell>
          <cell r="CO2" t="str">
            <v>REA (30) en tCO2</v>
          </cell>
        </row>
        <row r="3">
          <cell r="BK3" t="str">
            <v>Douglas_F1_Entree 17-18m, densité haute_National_17_</v>
          </cell>
          <cell r="BM3">
            <v>42.489291576666659</v>
          </cell>
          <cell r="BN3">
            <v>198.01608671245756</v>
          </cell>
          <cell r="BP3">
            <v>323.23</v>
          </cell>
          <cell r="BQ3">
            <v>27.932233370109</v>
          </cell>
          <cell r="BT3" t="str">
            <v>Résineux</v>
          </cell>
          <cell r="BU3">
            <v>0</v>
          </cell>
          <cell r="BV3">
            <v>1</v>
          </cell>
          <cell r="BW3">
            <v>0</v>
          </cell>
          <cell r="BX3">
            <v>0.43</v>
          </cell>
          <cell r="BY3">
            <v>0</v>
          </cell>
          <cell r="BZ3">
            <v>0</v>
          </cell>
          <cell r="CB3">
            <v>0.6</v>
          </cell>
          <cell r="CC3">
            <v>0.4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</row>
        <row r="4">
          <cell r="BK4" t="str">
            <v>Douglas_F1_Entree 17-18m, densité haute_National_18_</v>
          </cell>
          <cell r="BM4">
            <v>47.88528029666665</v>
          </cell>
          <cell r="BN4">
            <v>225.94583484158181</v>
          </cell>
          <cell r="BP4">
            <v>323.23</v>
          </cell>
          <cell r="BQ4">
            <v>21.733151325935001</v>
          </cell>
          <cell r="BT4" t="str">
            <v>Résineux</v>
          </cell>
          <cell r="BU4">
            <v>0</v>
          </cell>
          <cell r="BV4">
            <v>1</v>
          </cell>
          <cell r="BW4">
            <v>0</v>
          </cell>
          <cell r="BX4">
            <v>0.43</v>
          </cell>
          <cell r="BY4">
            <v>0</v>
          </cell>
          <cell r="BZ4">
            <v>0</v>
          </cell>
          <cell r="CB4">
            <v>0.6</v>
          </cell>
          <cell r="CC4">
            <v>0.4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</row>
        <row r="5">
          <cell r="BK5" t="str">
            <v>Douglas_F1_Entree 17-18m, densité haute_National_18_</v>
          </cell>
          <cell r="BM5">
            <v>31.439603500000018</v>
          </cell>
          <cell r="BN5">
            <v>142.0438213996274</v>
          </cell>
          <cell r="BO5">
            <v>83.902013441954409</v>
          </cell>
          <cell r="BP5">
            <v>323.23</v>
          </cell>
          <cell r="BQ5">
            <v>21.733151325935001</v>
          </cell>
          <cell r="BT5" t="str">
            <v>Résineux</v>
          </cell>
          <cell r="BU5">
            <v>0</v>
          </cell>
          <cell r="BV5">
            <v>1</v>
          </cell>
          <cell r="BW5">
            <v>0</v>
          </cell>
          <cell r="BX5">
            <v>0.43</v>
          </cell>
          <cell r="BY5">
            <v>29.786130756665038</v>
          </cell>
          <cell r="BZ5">
            <v>29.786130756665038</v>
          </cell>
          <cell r="CB5">
            <v>0.6</v>
          </cell>
          <cell r="CC5">
            <v>0.4</v>
          </cell>
          <cell r="CD5">
            <v>0</v>
          </cell>
          <cell r="CE5">
            <v>41.562042916276795</v>
          </cell>
          <cell r="CF5">
            <v>27.708028610851201</v>
          </cell>
          <cell r="CG5">
            <v>0</v>
          </cell>
          <cell r="CH5">
            <v>31.126506640714958</v>
          </cell>
          <cell r="CI5">
            <v>20.751004427143307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</row>
        <row r="6">
          <cell r="BK6" t="str">
            <v>Douglas_F1_Entree 17-18m, densité haute_National_19_</v>
          </cell>
          <cell r="BM6">
            <v>35.81626806666668</v>
          </cell>
          <cell r="BN6">
            <v>163.9995910933963</v>
          </cell>
          <cell r="BP6">
            <v>323.23</v>
          </cell>
          <cell r="BQ6">
            <v>23.0481953156701</v>
          </cell>
          <cell r="BT6" t="str">
            <v>Résineux</v>
          </cell>
          <cell r="BU6">
            <v>0</v>
          </cell>
          <cell r="BV6">
            <v>1</v>
          </cell>
          <cell r="BW6">
            <v>0</v>
          </cell>
          <cell r="BX6">
            <v>0.43</v>
          </cell>
          <cell r="BY6">
            <v>0</v>
          </cell>
          <cell r="BZ6">
            <v>29.786130756665038</v>
          </cell>
          <cell r="CB6">
            <v>0.6</v>
          </cell>
          <cell r="CC6">
            <v>0.4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30.698962097580939</v>
          </cell>
          <cell r="CL6">
            <v>17.536906015742144</v>
          </cell>
          <cell r="CM6">
            <v>48.235868113323079</v>
          </cell>
          <cell r="CN6">
            <v>48.235868113323079</v>
          </cell>
          <cell r="CO6">
            <v>0</v>
          </cell>
        </row>
        <row r="7">
          <cell r="BK7" t="str">
            <v>Douglas_F1_Entree 17-18m, densité haute_National_20_</v>
          </cell>
          <cell r="BM7">
            <v>40.391303676666695</v>
          </cell>
          <cell r="BN7">
            <v>187.25571320655726</v>
          </cell>
          <cell r="BP7">
            <v>323.23</v>
          </cell>
          <cell r="BQ7">
            <v>24.285754484891701</v>
          </cell>
          <cell r="BT7" t="str">
            <v>Résineux</v>
          </cell>
          <cell r="BU7">
            <v>0</v>
          </cell>
          <cell r="BV7">
            <v>1</v>
          </cell>
          <cell r="BW7">
            <v>0</v>
          </cell>
          <cell r="BX7">
            <v>0.43</v>
          </cell>
          <cell r="BY7">
            <v>0</v>
          </cell>
          <cell r="BZ7">
            <v>29.786130756665038</v>
          </cell>
          <cell r="CB7">
            <v>0.6</v>
          </cell>
          <cell r="CC7">
            <v>0.4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29.859497364634336</v>
          </cell>
          <cell r="CL7">
            <v>12.40046516476243</v>
          </cell>
          <cell r="CM7">
            <v>42.259962529396766</v>
          </cell>
          <cell r="CN7">
            <v>90.495830642719852</v>
          </cell>
          <cell r="CO7">
            <v>0</v>
          </cell>
        </row>
        <row r="8">
          <cell r="BK8" t="str">
            <v>Douglas_F1_Entree 17-18m, densité haute_National_21_</v>
          </cell>
          <cell r="BM8">
            <v>45.148489883333326</v>
          </cell>
          <cell r="BN8">
            <v>211.73581614697821</v>
          </cell>
          <cell r="BP8">
            <v>323.23</v>
          </cell>
          <cell r="BQ8">
            <v>25.3913083741107</v>
          </cell>
          <cell r="BT8" t="str">
            <v>Résineux</v>
          </cell>
          <cell r="BU8">
            <v>0</v>
          </cell>
          <cell r="BV8">
            <v>1</v>
          </cell>
          <cell r="BW8">
            <v>0</v>
          </cell>
          <cell r="BX8">
            <v>0.43</v>
          </cell>
          <cell r="BY8">
            <v>0</v>
          </cell>
          <cell r="BZ8">
            <v>29.786130756665038</v>
          </cell>
          <cell r="CB8">
            <v>0.6</v>
          </cell>
          <cell r="CC8">
            <v>0.4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29.042987838955689</v>
          </cell>
          <cell r="CL8">
            <v>8.7684530078710736</v>
          </cell>
          <cell r="CM8">
            <v>37.811440846826763</v>
          </cell>
          <cell r="CN8">
            <v>128.30727148954662</v>
          </cell>
          <cell r="CO8">
            <v>0</v>
          </cell>
        </row>
        <row r="9">
          <cell r="BK9" t="str">
            <v>Douglas_F1_Entree 17-18m, densité haute_National_22_</v>
          </cell>
          <cell r="BM9">
            <v>50.061734869999981</v>
          </cell>
          <cell r="BN9">
            <v>237.308599360914</v>
          </cell>
          <cell r="BP9">
            <v>323.23</v>
          </cell>
          <cell r="BQ9">
            <v>26.564701585569001</v>
          </cell>
          <cell r="BT9" t="str">
            <v>Résineux</v>
          </cell>
          <cell r="BU9">
            <v>0</v>
          </cell>
          <cell r="BV9">
            <v>1</v>
          </cell>
          <cell r="BW9">
            <v>0</v>
          </cell>
          <cell r="BX9">
            <v>0.43</v>
          </cell>
          <cell r="BY9">
            <v>0</v>
          </cell>
          <cell r="BZ9">
            <v>29.786130756665038</v>
          </cell>
          <cell r="CB9">
            <v>0.6</v>
          </cell>
          <cell r="CC9">
            <v>0.4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28.248805809195094</v>
          </cell>
          <cell r="CL9">
            <v>6.2002325823812159</v>
          </cell>
          <cell r="CM9">
            <v>34.449038391576309</v>
          </cell>
          <cell r="CN9">
            <v>162.75630988112295</v>
          </cell>
          <cell r="CO9">
            <v>0</v>
          </cell>
        </row>
        <row r="10">
          <cell r="BK10" t="str">
            <v>Douglas_F1_Entree 17-18m, densité haute_National_23_</v>
          </cell>
          <cell r="BM10">
            <v>55.143954793333336</v>
          </cell>
          <cell r="BN10">
            <v>264.04390514298757</v>
          </cell>
          <cell r="BP10">
            <v>323.23</v>
          </cell>
          <cell r="BQ10">
            <v>27.419698929676599</v>
          </cell>
          <cell r="BT10" t="str">
            <v>Résineux</v>
          </cell>
          <cell r="BU10">
            <v>0</v>
          </cell>
          <cell r="BV10">
            <v>1</v>
          </cell>
          <cell r="BW10">
            <v>0</v>
          </cell>
          <cell r="BX10">
            <v>0.43</v>
          </cell>
          <cell r="BY10">
            <v>0</v>
          </cell>
          <cell r="BZ10">
            <v>29.786130756665038</v>
          </cell>
          <cell r="CB10">
            <v>0.6</v>
          </cell>
          <cell r="CC10">
            <v>0.4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27.476340728802519</v>
          </cell>
          <cell r="CL10">
            <v>4.3842265039355368</v>
          </cell>
          <cell r="CM10">
            <v>31.860567232738056</v>
          </cell>
          <cell r="CN10">
            <v>194.61687711386099</v>
          </cell>
          <cell r="CO10">
            <v>0</v>
          </cell>
        </row>
        <row r="11">
          <cell r="BK11" t="str">
            <v>Douglas_F1_Entree 17-18m, densité haute_National_24_</v>
          </cell>
          <cell r="BM11">
            <v>60.334589733333331</v>
          </cell>
          <cell r="BN11">
            <v>291.62276371038763</v>
          </cell>
          <cell r="BP11">
            <v>323.23</v>
          </cell>
          <cell r="BQ11">
            <v>25.0586849054053</v>
          </cell>
          <cell r="BT11" t="str">
            <v>Résineux</v>
          </cell>
          <cell r="BU11">
            <v>0</v>
          </cell>
          <cell r="BV11">
            <v>1</v>
          </cell>
          <cell r="BW11">
            <v>0</v>
          </cell>
          <cell r="BX11">
            <v>0.43</v>
          </cell>
          <cell r="BY11">
            <v>0</v>
          </cell>
          <cell r="BZ11">
            <v>29.786130756665038</v>
          </cell>
          <cell r="CB11">
            <v>0.6</v>
          </cell>
          <cell r="CC11">
            <v>0.4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26.724998746655455</v>
          </cell>
          <cell r="CL11">
            <v>3.1001162911906079</v>
          </cell>
          <cell r="CM11">
            <v>29.825115037846064</v>
          </cell>
          <cell r="CN11">
            <v>224.44199215170707</v>
          </cell>
          <cell r="CO11">
            <v>0</v>
          </cell>
        </row>
        <row r="12">
          <cell r="BK12" t="str">
            <v>Douglas_F1_Entree 17-18m, densité haute_National_24_</v>
          </cell>
          <cell r="BM12">
            <v>50.653534809999996</v>
          </cell>
          <cell r="BN12">
            <v>240.40745950214216</v>
          </cell>
          <cell r="BO12">
            <v>51.21530420824547</v>
          </cell>
          <cell r="BP12">
            <v>323.23</v>
          </cell>
          <cell r="BQ12">
            <v>25.0586849054053</v>
          </cell>
          <cell r="BT12" t="str">
            <v>Résineux</v>
          </cell>
          <cell r="BU12">
            <v>0</v>
          </cell>
          <cell r="BV12">
            <v>1</v>
          </cell>
          <cell r="BW12">
            <v>0</v>
          </cell>
          <cell r="BX12">
            <v>0.43</v>
          </cell>
          <cell r="BY12">
            <v>18.730373338304574</v>
          </cell>
          <cell r="BZ12">
            <v>48.516504094969612</v>
          </cell>
          <cell r="CB12">
            <v>0.6</v>
          </cell>
          <cell r="CC12">
            <v>0.4</v>
          </cell>
          <cell r="CD12">
            <v>0</v>
          </cell>
          <cell r="CE12">
            <v>26.135404658099407</v>
          </cell>
          <cell r="CF12">
            <v>17.423603105399604</v>
          </cell>
          <cell r="CG12">
            <v>0</v>
          </cell>
          <cell r="CH12">
            <v>19.573240138528277</v>
          </cell>
          <cell r="CI12">
            <v>13.048826759018851</v>
          </cell>
          <cell r="CJ12">
            <v>0</v>
          </cell>
          <cell r="CK12">
            <v>25.994202250521557</v>
          </cell>
          <cell r="CL12">
            <v>2.1921132519677684</v>
          </cell>
          <cell r="CM12">
            <v>28.186315502489325</v>
          </cell>
          <cell r="CN12">
            <v>252.62830765419639</v>
          </cell>
          <cell r="CO12">
            <v>0</v>
          </cell>
        </row>
        <row r="13">
          <cell r="BK13" t="str">
            <v>Douglas_F1_Entree 17-18m, densité haute_National_25_</v>
          </cell>
          <cell r="BM13">
            <v>55.457741609999999</v>
          </cell>
          <cell r="BN13">
            <v>265.70349587181659</v>
          </cell>
          <cell r="BP13">
            <v>323.23</v>
          </cell>
          <cell r="BQ13">
            <v>25.899282453397198</v>
          </cell>
          <cell r="BT13" t="str">
            <v>Résineux</v>
          </cell>
          <cell r="BU13">
            <v>0</v>
          </cell>
          <cell r="BV13">
            <v>1</v>
          </cell>
          <cell r="BW13">
            <v>0</v>
          </cell>
          <cell r="BX13">
            <v>0.43</v>
          </cell>
          <cell r="BY13">
            <v>0</v>
          </cell>
          <cell r="BZ13">
            <v>48.516504094969612</v>
          </cell>
          <cell r="CB13">
            <v>0.6</v>
          </cell>
          <cell r="CC13">
            <v>0.4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44.587777290083004</v>
          </cell>
          <cell r="CL13">
            <v>12.577767637540969</v>
          </cell>
          <cell r="CM13">
            <v>57.165544927623969</v>
          </cell>
          <cell r="CN13">
            <v>309.79385258182037</v>
          </cell>
          <cell r="CO13">
            <v>0</v>
          </cell>
        </row>
        <row r="14">
          <cell r="BK14" t="str">
            <v>Douglas_F1_Entree 17-18m, densité haute_National_26_</v>
          </cell>
          <cell r="BM14">
            <v>60.372870256666658</v>
          </cell>
          <cell r="BN14">
            <v>291.82712824652748</v>
          </cell>
          <cell r="BP14">
            <v>323.23</v>
          </cell>
          <cell r="BQ14">
            <v>26.749372447368199</v>
          </cell>
          <cell r="BT14" t="str">
            <v>Résineux</v>
          </cell>
          <cell r="BU14">
            <v>0</v>
          </cell>
          <cell r="BV14">
            <v>1</v>
          </cell>
          <cell r="BW14">
            <v>0</v>
          </cell>
          <cell r="BX14">
            <v>0.43</v>
          </cell>
          <cell r="BY14">
            <v>0</v>
          </cell>
          <cell r="BZ14">
            <v>48.516504094969612</v>
          </cell>
          <cell r="CB14">
            <v>0.6</v>
          </cell>
          <cell r="CC14">
            <v>0.4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43.368522175316386</v>
          </cell>
          <cell r="CL14">
            <v>8.8938247886939212</v>
          </cell>
          <cell r="CM14">
            <v>52.262346964010305</v>
          </cell>
          <cell r="CN14">
            <v>362.05619954583068</v>
          </cell>
          <cell r="CO14">
            <v>0</v>
          </cell>
        </row>
        <row r="15">
          <cell r="BK15" t="str">
            <v>Douglas_F1_Entree 17-18m, densité haute_National_27_</v>
          </cell>
          <cell r="BM15">
            <v>65.401221553333329</v>
          </cell>
          <cell r="BN15">
            <v>318.78929841574273</v>
          </cell>
          <cell r="BP15">
            <v>323.23</v>
          </cell>
          <cell r="BQ15">
            <v>27.551344609437301</v>
          </cell>
          <cell r="BT15" t="str">
            <v>Résineux</v>
          </cell>
          <cell r="BU15">
            <v>0</v>
          </cell>
          <cell r="BV15">
            <v>1</v>
          </cell>
          <cell r="BW15">
            <v>0</v>
          </cell>
          <cell r="BX15">
            <v>0.43</v>
          </cell>
          <cell r="BY15">
            <v>0</v>
          </cell>
          <cell r="BZ15">
            <v>48.516504094969612</v>
          </cell>
          <cell r="CB15">
            <v>0.6</v>
          </cell>
          <cell r="CC15">
            <v>0.4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42.182607655780899</v>
          </cell>
          <cell r="CL15">
            <v>6.2888838187704854</v>
          </cell>
          <cell r="CM15">
            <v>48.471491474551385</v>
          </cell>
          <cell r="CN15">
            <v>410.52769102038206</v>
          </cell>
          <cell r="CO15">
            <v>0</v>
          </cell>
        </row>
        <row r="16">
          <cell r="BK16" t="str">
            <v>Douglas_F1_Entree 17-18m, densité haute_National_28_</v>
          </cell>
          <cell r="BM16">
            <v>70.534163223333337</v>
          </cell>
          <cell r="BN16">
            <v>346.5426921052815</v>
          </cell>
          <cell r="BP16">
            <v>323.23</v>
          </cell>
          <cell r="BQ16">
            <v>28.308576574221998</v>
          </cell>
          <cell r="BT16" t="str">
            <v>Résineux</v>
          </cell>
          <cell r="BU16">
            <v>0</v>
          </cell>
          <cell r="BV16">
            <v>1</v>
          </cell>
          <cell r="BW16">
            <v>0</v>
          </cell>
          <cell r="BX16">
            <v>0.43</v>
          </cell>
          <cell r="BY16">
            <v>0</v>
          </cell>
          <cell r="BZ16">
            <v>48.516504094969612</v>
          </cell>
          <cell r="CB16">
            <v>0.6</v>
          </cell>
          <cell r="CC16">
            <v>0.4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41.029122031146642</v>
          </cell>
          <cell r="CL16">
            <v>4.4469123943469615</v>
          </cell>
          <cell r="CM16">
            <v>45.476034425493602</v>
          </cell>
          <cell r="CN16">
            <v>456.00372544587566</v>
          </cell>
          <cell r="CO16">
            <v>0</v>
          </cell>
        </row>
        <row r="17">
          <cell r="BK17" t="str">
            <v>Douglas_F1_Entree 17-18m, densité haute_National_29_</v>
          </cell>
          <cell r="BM17">
            <v>75.763841313333387</v>
          </cell>
          <cell r="BN17">
            <v>375.04332572445566</v>
          </cell>
          <cell r="BP17">
            <v>323.23</v>
          </cell>
          <cell r="BQ17">
            <v>28.949452203259501</v>
          </cell>
          <cell r="BT17" t="str">
            <v>Résineux</v>
          </cell>
          <cell r="BU17">
            <v>0</v>
          </cell>
          <cell r="BV17">
            <v>1</v>
          </cell>
          <cell r="BW17">
            <v>0</v>
          </cell>
          <cell r="BX17">
            <v>0.43</v>
          </cell>
          <cell r="BY17">
            <v>0</v>
          </cell>
          <cell r="BZ17">
            <v>48.516504094969612</v>
          </cell>
          <cell r="CB17">
            <v>0.6</v>
          </cell>
          <cell r="CC17">
            <v>0.4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39.907178531577181</v>
          </cell>
          <cell r="CL17">
            <v>3.1444419093852432</v>
          </cell>
          <cell r="CM17">
            <v>43.051620440962424</v>
          </cell>
          <cell r="CN17">
            <v>499.0553458868381</v>
          </cell>
          <cell r="CO17">
            <v>0</v>
          </cell>
        </row>
        <row r="18">
          <cell r="BK18" t="str">
            <v>Douglas_F1_Entree 17-18m, densité haute_National_30_</v>
          </cell>
          <cell r="BM18">
            <v>81.069451416666652</v>
          </cell>
          <cell r="BN18">
            <v>404.175094898179</v>
          </cell>
          <cell r="BP18">
            <v>323.23</v>
          </cell>
          <cell r="BQ18">
            <v>25.621392508387</v>
          </cell>
          <cell r="BT18" t="str">
            <v>Résineux</v>
          </cell>
          <cell r="BU18">
            <v>0</v>
          </cell>
          <cell r="BV18">
            <v>1</v>
          </cell>
          <cell r="BW18">
            <v>0</v>
          </cell>
          <cell r="BX18">
            <v>0.43</v>
          </cell>
          <cell r="BY18">
            <v>0</v>
          </cell>
          <cell r="BZ18">
            <v>48.516504094969612</v>
          </cell>
          <cell r="CB18">
            <v>0.6</v>
          </cell>
          <cell r="CC18">
            <v>0.4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38.815914636003896</v>
          </cell>
          <cell r="CL18">
            <v>2.2234561971734812</v>
          </cell>
          <cell r="CM18">
            <v>41.039370833177379</v>
          </cell>
          <cell r="CN18">
            <v>540.09471672001553</v>
          </cell>
          <cell r="CO18">
            <v>18.003157224000518</v>
          </cell>
        </row>
        <row r="19">
          <cell r="BK19" t="str">
            <v>Douglas_F1_Entree 17-18m, densité haute_National_30_</v>
          </cell>
          <cell r="BM19">
            <v>66.717798243333334</v>
          </cell>
          <cell r="BN19">
            <v>325.88634223612172</v>
          </cell>
          <cell r="BO19">
            <v>78.288752662057277</v>
          </cell>
          <cell r="BP19">
            <v>323.23</v>
          </cell>
          <cell r="BQ19">
            <v>25.621392508387</v>
          </cell>
          <cell r="BT19" t="str">
            <v>Résineux</v>
          </cell>
          <cell r="BU19">
            <v>0</v>
          </cell>
          <cell r="BV19">
            <v>1</v>
          </cell>
          <cell r="BW19">
            <v>0</v>
          </cell>
          <cell r="BX19">
            <v>0.43</v>
          </cell>
          <cell r="BY19">
            <v>28.923445667690075</v>
          </cell>
          <cell r="BZ19">
            <v>77.439949762659694</v>
          </cell>
          <cell r="CB19">
            <v>0.6</v>
          </cell>
          <cell r="CC19">
            <v>0.4</v>
          </cell>
          <cell r="CD19">
            <v>0</v>
          </cell>
          <cell r="CE19">
            <v>40.358296280497775</v>
          </cell>
          <cell r="CF19">
            <v>26.905530853665187</v>
          </cell>
          <cell r="CG19">
            <v>0</v>
          </cell>
          <cell r="CH19">
            <v>30.225000722736123</v>
          </cell>
          <cell r="CI19">
            <v>20.150000481824087</v>
          </cell>
          <cell r="CJ19">
            <v>0</v>
          </cell>
          <cell r="CK19">
            <v>37.754491409042132</v>
          </cell>
          <cell r="CL19">
            <v>1.572220954692622</v>
          </cell>
          <cell r="CM19">
            <v>39.326712363734757</v>
          </cell>
          <cell r="CN19">
            <v>579.42142908375024</v>
          </cell>
          <cell r="CO19">
            <v>19.314047636125007</v>
          </cell>
        </row>
        <row r="20">
          <cell r="BK20" t="str">
            <v>Douglas_F1_Entree 17-18m, densité haute_National_31_</v>
          </cell>
          <cell r="BM20">
            <v>71.497417043333314</v>
          </cell>
          <cell r="BN20">
            <v>351.77564190820516</v>
          </cell>
          <cell r="BP20">
            <v>323.23</v>
          </cell>
          <cell r="BQ20">
            <v>26.169337591485501</v>
          </cell>
          <cell r="BT20" t="str">
            <v>Résineux</v>
          </cell>
          <cell r="BU20">
            <v>0</v>
          </cell>
          <cell r="BV20">
            <v>1</v>
          </cell>
          <cell r="BW20">
            <v>0</v>
          </cell>
          <cell r="BX20">
            <v>0.43</v>
          </cell>
          <cell r="BY20">
            <v>0</v>
          </cell>
          <cell r="BZ20">
            <v>0</v>
          </cell>
          <cell r="CB20">
            <v>0.6</v>
          </cell>
          <cell r="CC20">
            <v>0.4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66.53193185586241</v>
          </cell>
          <cell r="CL20">
            <v>18.140718955756274</v>
          </cell>
          <cell r="CM20">
            <v>84.672650811618681</v>
          </cell>
          <cell r="CN20">
            <v>664.09407989536896</v>
          </cell>
          <cell r="CO20">
            <v>0</v>
          </cell>
        </row>
        <row r="21">
          <cell r="BK21" t="str">
            <v>Douglas_F1_Entree 17-18m, densité haute_National_32_</v>
          </cell>
          <cell r="BM21">
            <v>76.34081191666661</v>
          </cell>
          <cell r="BN21">
            <v>378.2009531187727</v>
          </cell>
          <cell r="BP21">
            <v>323.23</v>
          </cell>
          <cell r="BQ21">
            <v>26.822427278327002</v>
          </cell>
          <cell r="BT21" t="str">
            <v>Résineux</v>
          </cell>
          <cell r="BU21">
            <v>0</v>
          </cell>
          <cell r="BV21">
            <v>1</v>
          </cell>
          <cell r="BW21">
            <v>0</v>
          </cell>
          <cell r="BX21">
            <v>0.43</v>
          </cell>
          <cell r="BY21">
            <v>0</v>
          </cell>
          <cell r="BZ21">
            <v>0</v>
          </cell>
          <cell r="CB21">
            <v>0.6</v>
          </cell>
          <cell r="CC21">
            <v>0.4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</row>
        <row r="22">
          <cell r="BK22" t="str">
            <v>Douglas_F1_Entree 17-18m, densité haute_National_33_</v>
          </cell>
          <cell r="BM22">
            <v>81.268011693333335</v>
          </cell>
          <cell r="BN22">
            <v>405.269419885638</v>
          </cell>
          <cell r="BP22">
            <v>323.23</v>
          </cell>
          <cell r="BQ22">
            <v>27.2533548592397</v>
          </cell>
          <cell r="BT22" t="str">
            <v>Résineux</v>
          </cell>
          <cell r="BU22">
            <v>0</v>
          </cell>
          <cell r="BV22">
            <v>1</v>
          </cell>
          <cell r="BW22">
            <v>0</v>
          </cell>
          <cell r="BX22">
            <v>0.43</v>
          </cell>
          <cell r="BY22">
            <v>0</v>
          </cell>
          <cell r="BZ22">
            <v>0</v>
          </cell>
          <cell r="CB22">
            <v>0.6</v>
          </cell>
          <cell r="CC22">
            <v>0.4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</row>
        <row r="23">
          <cell r="BK23" t="str">
            <v>Douglas_F1_Entree 17-18m, densité haute_National_34_</v>
          </cell>
          <cell r="BM23">
            <v>86.238879760000032</v>
          </cell>
          <cell r="BN23">
            <v>432.75777823074139</v>
          </cell>
          <cell r="BP23">
            <v>323.23</v>
          </cell>
          <cell r="BQ23">
            <v>27.819575184168801</v>
          </cell>
          <cell r="BT23" t="str">
            <v>Résineux</v>
          </cell>
          <cell r="BU23">
            <v>0</v>
          </cell>
          <cell r="BV23">
            <v>1</v>
          </cell>
          <cell r="BW23">
            <v>0</v>
          </cell>
          <cell r="BX23">
            <v>0.43</v>
          </cell>
          <cell r="BY23">
            <v>0</v>
          </cell>
          <cell r="BZ23">
            <v>0</v>
          </cell>
          <cell r="CB23">
            <v>0.6</v>
          </cell>
          <cell r="CC23">
            <v>0.4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BK24" t="str">
            <v>Douglas_F1_Entree 17-18m, densité haute_National_35_</v>
          </cell>
          <cell r="BM24">
            <v>91.278820133333284</v>
          </cell>
          <cell r="BN24">
            <v>460.80337481036099</v>
          </cell>
          <cell r="BP24">
            <v>323.23</v>
          </cell>
          <cell r="BQ24">
            <v>28.180077058049999</v>
          </cell>
          <cell r="BT24" t="str">
            <v>Résineux</v>
          </cell>
          <cell r="BU24">
            <v>0</v>
          </cell>
          <cell r="BV24">
            <v>1</v>
          </cell>
          <cell r="BW24">
            <v>0</v>
          </cell>
          <cell r="BX24">
            <v>0.43</v>
          </cell>
          <cell r="BY24">
            <v>0</v>
          </cell>
          <cell r="BZ24">
            <v>0</v>
          </cell>
          <cell r="CB24">
            <v>0.6</v>
          </cell>
          <cell r="CC24">
            <v>0.4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</row>
        <row r="25">
          <cell r="BK25" t="str">
            <v>Douglas_F1_Entree 17-18m, densité haute_National_36_</v>
          </cell>
          <cell r="BM25">
            <v>96.351291866666656</v>
          </cell>
          <cell r="BN25">
            <v>489.19963753394808</v>
          </cell>
          <cell r="BP25">
            <v>323.23</v>
          </cell>
          <cell r="BQ25">
            <v>25.3808528792309</v>
          </cell>
          <cell r="BT25" t="str">
            <v>Résineux</v>
          </cell>
          <cell r="BU25">
            <v>0</v>
          </cell>
          <cell r="BV25">
            <v>1</v>
          </cell>
          <cell r="BW25">
            <v>0</v>
          </cell>
          <cell r="BX25">
            <v>0.43</v>
          </cell>
          <cell r="BY25">
            <v>0</v>
          </cell>
          <cell r="BZ25">
            <v>0</v>
          </cell>
          <cell r="CB25">
            <v>0.6</v>
          </cell>
          <cell r="CC25">
            <v>0.4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</row>
        <row r="26">
          <cell r="BK26" t="str">
            <v>Douglas_F1_Entree 17-18m, densité haute_National_36_</v>
          </cell>
          <cell r="BM26">
            <v>81.573277673333337</v>
          </cell>
          <cell r="BN26">
            <v>406.95239434048102</v>
          </cell>
          <cell r="BO26">
            <v>82.247243193467057</v>
          </cell>
          <cell r="BP26">
            <v>323.23</v>
          </cell>
          <cell r="BQ26">
            <v>25.3808528792309</v>
          </cell>
          <cell r="BT26" t="str">
            <v>Résineux</v>
          </cell>
          <cell r="BU26">
            <v>0</v>
          </cell>
          <cell r="BV26">
            <v>1</v>
          </cell>
          <cell r="BW26">
            <v>0</v>
          </cell>
          <cell r="BX26">
            <v>0.43</v>
          </cell>
          <cell r="BY26">
            <v>0</v>
          </cell>
          <cell r="BZ26">
            <v>0</v>
          </cell>
          <cell r="CB26">
            <v>0.6</v>
          </cell>
          <cell r="CC26">
            <v>0.4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</row>
        <row r="27">
          <cell r="BK27" t="str">
            <v>Douglas_F1_Entree 17-18m, densité haute_National_37_</v>
          </cell>
          <cell r="BM27">
            <v>86.213303203333339</v>
          </cell>
          <cell r="BN27">
            <v>432.61589561045895</v>
          </cell>
          <cell r="BP27">
            <v>323.23</v>
          </cell>
          <cell r="BQ27">
            <v>25.750682993492099</v>
          </cell>
          <cell r="BT27" t="str">
            <v>Résineux</v>
          </cell>
          <cell r="BU27">
            <v>0</v>
          </cell>
          <cell r="BV27">
            <v>1</v>
          </cell>
          <cell r="BW27">
            <v>0</v>
          </cell>
          <cell r="BX27">
            <v>0.43</v>
          </cell>
          <cell r="BY27">
            <v>0</v>
          </cell>
          <cell r="BZ27">
            <v>0</v>
          </cell>
          <cell r="CB27">
            <v>0.6</v>
          </cell>
          <cell r="CC27">
            <v>0.4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</row>
        <row r="28">
          <cell r="BK28" t="str">
            <v>Douglas_F1_Entree 17-18m, densité haute_National_38_</v>
          </cell>
          <cell r="BM28">
            <v>90.890903666666645</v>
          </cell>
          <cell r="BN28">
            <v>458.63867705787635</v>
          </cell>
          <cell r="BP28">
            <v>323.23</v>
          </cell>
          <cell r="BQ28">
            <v>26.193711348798601</v>
          </cell>
          <cell r="BT28" t="str">
            <v>Résineux</v>
          </cell>
          <cell r="BU28">
            <v>0</v>
          </cell>
          <cell r="BV28">
            <v>1</v>
          </cell>
          <cell r="BW28">
            <v>0</v>
          </cell>
          <cell r="BX28">
            <v>0.43</v>
          </cell>
          <cell r="BY28">
            <v>0</v>
          </cell>
          <cell r="BZ28">
            <v>0</v>
          </cell>
          <cell r="CB28">
            <v>0.6</v>
          </cell>
          <cell r="CC28">
            <v>0.4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</row>
        <row r="29">
          <cell r="BK29" t="str">
            <v>Douglas_F1_Entree 17-18m, densité haute_National_39_</v>
          </cell>
          <cell r="BM29">
            <v>95.619976066666709</v>
          </cell>
          <cell r="BN29">
            <v>485.09545547802901</v>
          </cell>
          <cell r="BP29">
            <v>323.23</v>
          </cell>
          <cell r="BQ29">
            <v>26.488213050927399</v>
          </cell>
          <cell r="BT29" t="str">
            <v>Résineux</v>
          </cell>
          <cell r="BU29">
            <v>0</v>
          </cell>
          <cell r="BV29">
            <v>1</v>
          </cell>
          <cell r="BW29">
            <v>0</v>
          </cell>
          <cell r="BX29">
            <v>0.43</v>
          </cell>
          <cell r="BY29">
            <v>0</v>
          </cell>
          <cell r="BZ29">
            <v>0</v>
          </cell>
          <cell r="CB29">
            <v>0.6</v>
          </cell>
          <cell r="CC29">
            <v>0.4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</row>
        <row r="30">
          <cell r="BK30" t="str">
            <v>Douglas_F1_Entree 17-18m, densité haute_National_40_</v>
          </cell>
          <cell r="BM30">
            <v>100.37433830000003</v>
          </cell>
          <cell r="BN30">
            <v>511.83692612414637</v>
          </cell>
          <cell r="BP30">
            <v>323.23</v>
          </cell>
          <cell r="BQ30">
            <v>26.858052321739699</v>
          </cell>
          <cell r="BT30" t="str">
            <v>Résineux</v>
          </cell>
          <cell r="BU30">
            <v>0</v>
          </cell>
          <cell r="BV30">
            <v>1</v>
          </cell>
          <cell r="BW30">
            <v>0</v>
          </cell>
          <cell r="BX30">
            <v>0.43</v>
          </cell>
          <cell r="BY30">
            <v>0</v>
          </cell>
          <cell r="BZ30">
            <v>0</v>
          </cell>
          <cell r="CB30">
            <v>0.6</v>
          </cell>
          <cell r="CC30">
            <v>0.4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</row>
        <row r="31">
          <cell r="BK31" t="str">
            <v>Douglas_F1_Entree 17-18m, densité haute_National_41_</v>
          </cell>
          <cell r="BM31">
            <v>105.16818119999999</v>
          </cell>
          <cell r="BN31">
            <v>538.939833779325</v>
          </cell>
          <cell r="BP31">
            <v>323.23</v>
          </cell>
          <cell r="BQ31">
            <v>27.1587436274868</v>
          </cell>
          <cell r="BT31" t="str">
            <v>Résineux</v>
          </cell>
          <cell r="BU31">
            <v>0</v>
          </cell>
          <cell r="BV31">
            <v>1</v>
          </cell>
          <cell r="BW31">
            <v>0</v>
          </cell>
          <cell r="BX31">
            <v>0.43</v>
          </cell>
          <cell r="BY31">
            <v>0</v>
          </cell>
          <cell r="BZ31">
            <v>0</v>
          </cell>
          <cell r="CB31">
            <v>0.6</v>
          </cell>
          <cell r="CC31">
            <v>0.4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BK32" t="str">
            <v>Douglas_F1_Entree 17-18m, densité haute_National_42_</v>
          </cell>
          <cell r="BM32">
            <v>109.98974023333335</v>
          </cell>
          <cell r="BN32">
            <v>566.3350069189413</v>
          </cell>
          <cell r="BP32">
            <v>323.23</v>
          </cell>
          <cell r="BQ32">
            <v>24.576393312726299</v>
          </cell>
          <cell r="BT32" t="str">
            <v>Résineux</v>
          </cell>
          <cell r="BU32">
            <v>0</v>
          </cell>
          <cell r="BV32">
            <v>1</v>
          </cell>
          <cell r="BW32">
            <v>0</v>
          </cell>
          <cell r="BX32">
            <v>0.43</v>
          </cell>
          <cell r="BY32">
            <v>0</v>
          </cell>
          <cell r="BZ32">
            <v>0</v>
          </cell>
          <cell r="CB32">
            <v>0.6</v>
          </cell>
          <cell r="CC32">
            <v>0.4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</row>
        <row r="33">
          <cell r="BK33" t="str">
            <v>Douglas_F1_Entree 17-18m, densité haute_National_42_</v>
          </cell>
          <cell r="BM33">
            <v>94.625224099999969</v>
          </cell>
          <cell r="BN33">
            <v>479.51831397783502</v>
          </cell>
          <cell r="BO33">
            <v>86.816692941106282</v>
          </cell>
          <cell r="BP33">
            <v>323.23</v>
          </cell>
          <cell r="BQ33">
            <v>24.576393312726299</v>
          </cell>
          <cell r="BT33" t="str">
            <v>Résineux</v>
          </cell>
          <cell r="BU33">
            <v>0</v>
          </cell>
          <cell r="BV33">
            <v>1</v>
          </cell>
          <cell r="BW33">
            <v>0</v>
          </cell>
          <cell r="BX33">
            <v>0.43</v>
          </cell>
          <cell r="BY33">
            <v>0</v>
          </cell>
          <cell r="BZ33">
            <v>0</v>
          </cell>
          <cell r="CB33">
            <v>0.6</v>
          </cell>
          <cell r="CC33">
            <v>0.4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BK34" t="str">
            <v>Douglas_F1_Entree 17-18m, densité haute_National_43_</v>
          </cell>
          <cell r="BM34">
            <v>99.051892366666607</v>
          </cell>
          <cell r="BN34">
            <v>504.38460768442638</v>
          </cell>
          <cell r="BP34">
            <v>323.23</v>
          </cell>
          <cell r="BQ34">
            <v>24.9670341572761</v>
          </cell>
          <cell r="BT34" t="str">
            <v>Résineux</v>
          </cell>
          <cell r="BU34">
            <v>0</v>
          </cell>
          <cell r="BV34">
            <v>1</v>
          </cell>
          <cell r="BW34">
            <v>0</v>
          </cell>
          <cell r="BX34">
            <v>0.43</v>
          </cell>
          <cell r="BY34">
            <v>0</v>
          </cell>
          <cell r="BZ34">
            <v>0</v>
          </cell>
          <cell r="CB34">
            <v>0.6</v>
          </cell>
          <cell r="CC34">
            <v>0.4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</row>
        <row r="35">
          <cell r="BK35" t="str">
            <v>Douglas_F1_Entree 17-18m, densité haute_National_44_</v>
          </cell>
          <cell r="BM35">
            <v>103.52489706666665</v>
          </cell>
          <cell r="BN35">
            <v>529.63380185575568</v>
          </cell>
          <cell r="BP35">
            <v>323.23</v>
          </cell>
          <cell r="BQ35">
            <v>25.110464581247498</v>
          </cell>
          <cell r="BT35" t="str">
            <v>Résineux</v>
          </cell>
          <cell r="BU35">
            <v>0</v>
          </cell>
          <cell r="BV35">
            <v>1</v>
          </cell>
          <cell r="BW35">
            <v>0</v>
          </cell>
          <cell r="BX35">
            <v>0.43</v>
          </cell>
          <cell r="BY35">
            <v>0</v>
          </cell>
          <cell r="BZ35">
            <v>0</v>
          </cell>
          <cell r="CB35">
            <v>0.6</v>
          </cell>
          <cell r="CC35">
            <v>0.4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</row>
        <row r="36">
          <cell r="BK36" t="str">
            <v>Douglas_F1_Entree 17-18m, densité haute_National_45_</v>
          </cell>
          <cell r="BM36">
            <v>108.00051616666661</v>
          </cell>
          <cell r="BN36">
            <v>555.01648408707604</v>
          </cell>
          <cell r="BP36">
            <v>323.23</v>
          </cell>
          <cell r="BQ36">
            <v>25.482381578130799</v>
          </cell>
          <cell r="BT36" t="str">
            <v>Résineux</v>
          </cell>
          <cell r="BU36">
            <v>0</v>
          </cell>
          <cell r="BV36">
            <v>1</v>
          </cell>
          <cell r="BW36">
            <v>0</v>
          </cell>
          <cell r="BX36">
            <v>0.43</v>
          </cell>
          <cell r="BY36">
            <v>0</v>
          </cell>
          <cell r="BZ36">
            <v>0</v>
          </cell>
          <cell r="CB36">
            <v>0.6</v>
          </cell>
          <cell r="CC36">
            <v>0.4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</row>
        <row r="37">
          <cell r="BK37" t="str">
            <v>Douglas_F1_Entree 17-18m, densité haute_National_46_</v>
          </cell>
          <cell r="BM37">
            <v>112.52001403333333</v>
          </cell>
          <cell r="BN37">
            <v>580.76416883088996</v>
          </cell>
          <cell r="BP37">
            <v>323.23</v>
          </cell>
          <cell r="BQ37">
            <v>25.673563768653999</v>
          </cell>
          <cell r="BT37" t="str">
            <v>Résineux</v>
          </cell>
          <cell r="BU37">
            <v>0</v>
          </cell>
          <cell r="BV37">
            <v>1</v>
          </cell>
          <cell r="BW37">
            <v>0</v>
          </cell>
          <cell r="BX37">
            <v>0.43</v>
          </cell>
          <cell r="BY37">
            <v>0</v>
          </cell>
          <cell r="BZ37">
            <v>0</v>
          </cell>
          <cell r="CB37">
            <v>0.6</v>
          </cell>
          <cell r="CC37">
            <v>0.4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</row>
        <row r="38">
          <cell r="BK38" t="str">
            <v>Douglas_F1_Entree 17-18m, densité haute_National_47_</v>
          </cell>
          <cell r="BM38">
            <v>117.05175433333346</v>
          </cell>
          <cell r="BN38">
            <v>606.69470520855896</v>
          </cell>
          <cell r="BP38">
            <v>323.23</v>
          </cell>
          <cell r="BQ38">
            <v>25.871900062962901</v>
          </cell>
          <cell r="BT38" t="str">
            <v>Résineux</v>
          </cell>
          <cell r="BU38">
            <v>0</v>
          </cell>
          <cell r="BV38">
            <v>1</v>
          </cell>
          <cell r="BW38">
            <v>0</v>
          </cell>
          <cell r="BX38">
            <v>0.43</v>
          </cell>
          <cell r="BY38">
            <v>0</v>
          </cell>
          <cell r="BZ38">
            <v>0</v>
          </cell>
          <cell r="CB38">
            <v>0.6</v>
          </cell>
          <cell r="CC38">
            <v>0.4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</row>
        <row r="39">
          <cell r="BK39" t="str">
            <v>Douglas_F1_Entree 17-18m, densité haute_National_48_</v>
          </cell>
          <cell r="BM39">
            <v>121.59759006666656</v>
          </cell>
          <cell r="BN39">
            <v>632.81584227727069</v>
          </cell>
          <cell r="BP39">
            <v>323.23</v>
          </cell>
          <cell r="BQ39">
            <v>23.400624972928199</v>
          </cell>
          <cell r="BT39" t="str">
            <v>Résineux</v>
          </cell>
          <cell r="BU39">
            <v>0</v>
          </cell>
          <cell r="BV39">
            <v>1</v>
          </cell>
          <cell r="BW39">
            <v>0</v>
          </cell>
          <cell r="BX39">
            <v>0.43</v>
          </cell>
          <cell r="BY39">
            <v>0</v>
          </cell>
          <cell r="BZ39">
            <v>0</v>
          </cell>
          <cell r="CB39">
            <v>0.6</v>
          </cell>
          <cell r="CC39">
            <v>0.4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BK40" t="str">
            <v>Douglas_F1_Entree 17-18m, densité haute_National_48_</v>
          </cell>
          <cell r="BM40">
            <v>104.79580576666666</v>
          </cell>
          <cell r="BN40">
            <v>536.82965485738964</v>
          </cell>
          <cell r="BO40">
            <v>95.986187419881048</v>
          </cell>
          <cell r="BP40">
            <v>323.23</v>
          </cell>
          <cell r="BQ40">
            <v>23.400624972928199</v>
          </cell>
          <cell r="BT40" t="str">
            <v>Résineux</v>
          </cell>
          <cell r="BU40">
            <v>0</v>
          </cell>
          <cell r="BV40">
            <v>1</v>
          </cell>
          <cell r="BW40">
            <v>0</v>
          </cell>
          <cell r="BX40">
            <v>0.43</v>
          </cell>
          <cell r="BY40">
            <v>0</v>
          </cell>
          <cell r="BZ40">
            <v>0</v>
          </cell>
          <cell r="CB40">
            <v>0.6</v>
          </cell>
          <cell r="CC40">
            <v>0.4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</row>
        <row r="41">
          <cell r="BK41" t="str">
            <v>Douglas_F1_Entree 17-18m, densité haute_National_49_</v>
          </cell>
          <cell r="BM41">
            <v>108.9695177000001</v>
          </cell>
          <cell r="BN41">
            <v>560.52722099237235</v>
          </cell>
          <cell r="BP41">
            <v>323.23</v>
          </cell>
          <cell r="BQ41">
            <v>23.582066563069901</v>
          </cell>
          <cell r="BT41" t="str">
            <v>Résineux</v>
          </cell>
          <cell r="BU41">
            <v>0</v>
          </cell>
          <cell r="BV41">
            <v>1</v>
          </cell>
          <cell r="BW41">
            <v>0</v>
          </cell>
          <cell r="BX41">
            <v>0.43</v>
          </cell>
          <cell r="BY41">
            <v>0</v>
          </cell>
          <cell r="BZ41">
            <v>0</v>
          </cell>
          <cell r="CB41">
            <v>0.6</v>
          </cell>
          <cell r="CC41">
            <v>0.4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</row>
        <row r="42">
          <cell r="BK42" t="str">
            <v>Douglas_F1_Entree 17-18m, densité haute_National_50_</v>
          </cell>
          <cell r="BM42">
            <v>113.15626146666676</v>
          </cell>
          <cell r="BN42">
            <v>584.39802111428469</v>
          </cell>
          <cell r="BP42">
            <v>323.23</v>
          </cell>
          <cell r="BQ42">
            <v>23.847806120021499</v>
          </cell>
          <cell r="BT42" t="str">
            <v>Résineux</v>
          </cell>
          <cell r="BU42">
            <v>0</v>
          </cell>
          <cell r="BV42">
            <v>1</v>
          </cell>
          <cell r="BW42">
            <v>0</v>
          </cell>
          <cell r="BX42">
            <v>0.43</v>
          </cell>
          <cell r="BY42">
            <v>0</v>
          </cell>
          <cell r="BZ42">
            <v>0</v>
          </cell>
          <cell r="CB42">
            <v>0.6</v>
          </cell>
          <cell r="CC42">
            <v>0.4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</row>
        <row r="43">
          <cell r="BK43" t="str">
            <v>Douglas_F1_Entree 17-18m, densité haute_National_51_</v>
          </cell>
          <cell r="BM43">
            <v>117.37138513333332</v>
          </cell>
          <cell r="BN43">
            <v>608.52780183973073</v>
          </cell>
          <cell r="BP43">
            <v>323.23</v>
          </cell>
          <cell r="BQ43">
            <v>24.048518783495201</v>
          </cell>
          <cell r="BT43" t="str">
            <v>Résineux</v>
          </cell>
          <cell r="BU43">
            <v>0</v>
          </cell>
          <cell r="BV43">
            <v>1</v>
          </cell>
          <cell r="BW43">
            <v>0</v>
          </cell>
          <cell r="BX43">
            <v>0.43</v>
          </cell>
          <cell r="BY43">
            <v>0</v>
          </cell>
          <cell r="BZ43">
            <v>0</v>
          </cell>
          <cell r="CB43">
            <v>0.6</v>
          </cell>
          <cell r="CC43">
            <v>0.4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</row>
        <row r="44">
          <cell r="BK44" t="str">
            <v>Douglas_F1_Entree 17-18m, densité haute_National_52_</v>
          </cell>
          <cell r="BM44">
            <v>121.60371970000006</v>
          </cell>
          <cell r="BN44">
            <v>632.85113658465605</v>
          </cell>
          <cell r="BP44">
            <v>323.23</v>
          </cell>
          <cell r="BQ44">
            <v>24.1661442373243</v>
          </cell>
          <cell r="BT44" t="str">
            <v>Résineux</v>
          </cell>
          <cell r="BU44">
            <v>0</v>
          </cell>
          <cell r="BV44">
            <v>1</v>
          </cell>
          <cell r="BW44">
            <v>0</v>
          </cell>
          <cell r="BX44">
            <v>0.43</v>
          </cell>
          <cell r="BY44">
            <v>0</v>
          </cell>
          <cell r="BZ44">
            <v>0</v>
          </cell>
          <cell r="CB44">
            <v>0.6</v>
          </cell>
          <cell r="CC44">
            <v>0.4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</row>
        <row r="45">
          <cell r="BK45" t="str">
            <v>Douglas_F1_Entree 17-18m, densité haute_National_53_</v>
          </cell>
          <cell r="BM45">
            <v>125.83909846666654</v>
          </cell>
          <cell r="BN45">
            <v>657.28441143374164</v>
          </cell>
          <cell r="BP45">
            <v>323.23</v>
          </cell>
          <cell r="BQ45">
            <v>24.381881437152099</v>
          </cell>
          <cell r="BT45" t="str">
            <v>Résineux</v>
          </cell>
          <cell r="BU45">
            <v>0</v>
          </cell>
          <cell r="BV45">
            <v>1</v>
          </cell>
          <cell r="BW45">
            <v>0</v>
          </cell>
          <cell r="BX45">
            <v>0.43</v>
          </cell>
          <cell r="BY45">
            <v>0</v>
          </cell>
          <cell r="BZ45">
            <v>0</v>
          </cell>
          <cell r="CB45">
            <v>0.6</v>
          </cell>
          <cell r="CC45">
            <v>0.4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</row>
        <row r="46">
          <cell r="BK46" t="str">
            <v>Douglas_F1_Entree 17-18m, densité haute_National_54_</v>
          </cell>
          <cell r="BM46">
            <v>130.09512196666674</v>
          </cell>
          <cell r="BN46">
            <v>681.92720354675032</v>
          </cell>
          <cell r="BP46">
            <v>323.23</v>
          </cell>
          <cell r="BT46" t="str">
            <v>Résineux</v>
          </cell>
          <cell r="BU46">
            <v>0</v>
          </cell>
          <cell r="BV46">
            <v>1</v>
          </cell>
          <cell r="BW46">
            <v>0</v>
          </cell>
          <cell r="BX46">
            <v>0.43</v>
          </cell>
          <cell r="BY46">
            <v>0</v>
          </cell>
          <cell r="BZ46">
            <v>0</v>
          </cell>
          <cell r="CB46">
            <v>0.6</v>
          </cell>
          <cell r="CC46">
            <v>0.4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</row>
        <row r="47">
          <cell r="BK47" t="str">
            <v>Douglas_F1_Entree 17-18m, densité haute_National_54_</v>
          </cell>
          <cell r="BM47">
            <v>0</v>
          </cell>
          <cell r="BN47">
            <v>0</v>
          </cell>
          <cell r="BO47">
            <v>681.92720354675032</v>
          </cell>
          <cell r="BP47">
            <v>323.23</v>
          </cell>
          <cell r="BT47" t="str">
            <v>Résineux</v>
          </cell>
          <cell r="BU47">
            <v>0</v>
          </cell>
          <cell r="BV47">
            <v>1</v>
          </cell>
          <cell r="BW47">
            <v>0</v>
          </cell>
          <cell r="BX47">
            <v>0.43</v>
          </cell>
          <cell r="BY47">
            <v>0</v>
          </cell>
          <cell r="BZ47">
            <v>0</v>
          </cell>
          <cell r="CB47">
            <v>0.6</v>
          </cell>
          <cell r="CC47">
            <v>0.4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</row>
        <row r="48">
          <cell r="BK48" t="str">
            <v>Pin sylvestre_F2_Eclaircie précoce_GS Pineraies des plaines du Centre et du Nord Ouest_24_</v>
          </cell>
          <cell r="BM48">
            <v>56.963960963333335</v>
          </cell>
          <cell r="BN48">
            <v>273.68364223245391</v>
          </cell>
          <cell r="BP48">
            <v>244.97</v>
          </cell>
          <cell r="BQ48">
            <v>11.170952305686599</v>
          </cell>
          <cell r="BT48" t="str">
            <v>Résineux</v>
          </cell>
          <cell r="BU48">
            <v>0</v>
          </cell>
          <cell r="BV48">
            <v>1</v>
          </cell>
          <cell r="BW48">
            <v>0</v>
          </cell>
          <cell r="BX48">
            <v>0.43</v>
          </cell>
          <cell r="BY48">
            <v>0</v>
          </cell>
          <cell r="BZ48">
            <v>0</v>
          </cell>
          <cell r="CB48">
            <v>0.6</v>
          </cell>
          <cell r="CC48">
            <v>0.4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</row>
        <row r="49">
          <cell r="BK49" t="str">
            <v>Pin sylvestre_F2_Eclaircie précoce_GS Pineraies des plaines du Centre et du Nord Ouest_24_</v>
          </cell>
          <cell r="BM49">
            <v>24.545068553333337</v>
          </cell>
          <cell r="BN49">
            <v>108.12380565097834</v>
          </cell>
          <cell r="BO49">
            <v>165.55983658147557</v>
          </cell>
          <cell r="BP49">
            <v>244.97</v>
          </cell>
          <cell r="BQ49">
            <v>11.170952305686599</v>
          </cell>
          <cell r="BT49" t="str">
            <v>Résineux</v>
          </cell>
          <cell r="BU49">
            <v>0</v>
          </cell>
          <cell r="BV49">
            <v>1</v>
          </cell>
          <cell r="BW49">
            <v>0</v>
          </cell>
          <cell r="BX49">
            <v>0.43</v>
          </cell>
          <cell r="BY49">
            <v>53.26416562814839</v>
          </cell>
          <cell r="BZ49">
            <v>53.26416562814839</v>
          </cell>
          <cell r="CB49">
            <v>0.6</v>
          </cell>
          <cell r="CC49">
            <v>0.4</v>
          </cell>
          <cell r="CD49">
            <v>0</v>
          </cell>
          <cell r="CE49">
            <v>74.322091574160538</v>
          </cell>
          <cell r="CF49">
            <v>49.548061049440363</v>
          </cell>
          <cell r="CG49">
            <v>0</v>
          </cell>
          <cell r="CH49">
            <v>56.955496176331685</v>
          </cell>
          <cell r="CI49">
            <v>37.970330784221133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</row>
        <row r="50">
          <cell r="BK50" t="str">
            <v>Pin sylvestre_F2_Eclaircie précoce_GS Pineraies des plaines du Centre et du Nord Ouest_25_</v>
          </cell>
          <cell r="BM50">
            <v>26.884258416666682</v>
          </cell>
          <cell r="BN50">
            <v>119.53258031577207</v>
          </cell>
          <cell r="BP50">
            <v>244.97</v>
          </cell>
          <cell r="BQ50">
            <v>11.32066434283</v>
          </cell>
          <cell r="BT50" t="str">
            <v>Résineux</v>
          </cell>
          <cell r="BU50">
            <v>0</v>
          </cell>
          <cell r="BV50">
            <v>1</v>
          </cell>
          <cell r="BW50">
            <v>0</v>
          </cell>
          <cell r="BX50">
            <v>0.43</v>
          </cell>
          <cell r="BY50">
            <v>0</v>
          </cell>
          <cell r="BZ50">
            <v>53.26416562814839</v>
          </cell>
          <cell r="CB50">
            <v>0.6</v>
          </cell>
          <cell r="CC50">
            <v>0.4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56.173172227397799</v>
          </cell>
          <cell r="CL50">
            <v>32.089151379993972</v>
          </cell>
          <cell r="CM50">
            <v>88.262323607391778</v>
          </cell>
          <cell r="CN50">
            <v>88.262323607391778</v>
          </cell>
          <cell r="CO50">
            <v>0</v>
          </cell>
        </row>
        <row r="51">
          <cell r="BK51" t="str">
            <v>Pin sylvestre_F2_Eclaircie précoce_GS Pineraies des plaines du Centre et du Nord Ouest_26_</v>
          </cell>
          <cell r="BM51">
            <v>29.229788406666671</v>
          </cell>
          <cell r="BN51">
            <v>131.07737523307094</v>
          </cell>
          <cell r="BP51">
            <v>244.97</v>
          </cell>
          <cell r="BQ51">
            <v>11.573249358389299</v>
          </cell>
          <cell r="BT51" t="str">
            <v>Résineux</v>
          </cell>
          <cell r="BU51">
            <v>0</v>
          </cell>
          <cell r="BV51">
            <v>1</v>
          </cell>
          <cell r="BW51">
            <v>0</v>
          </cell>
          <cell r="BX51">
            <v>0.43</v>
          </cell>
          <cell r="BY51">
            <v>0</v>
          </cell>
          <cell r="BZ51">
            <v>53.26416562814839</v>
          </cell>
          <cell r="CB51">
            <v>0.6</v>
          </cell>
          <cell r="CC51">
            <v>0.4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54.637113878820863</v>
          </cell>
          <cell r="CL51">
            <v>22.690456543315399</v>
          </cell>
          <cell r="CM51">
            <v>77.327570422136262</v>
          </cell>
          <cell r="CN51">
            <v>165.58989402952804</v>
          </cell>
          <cell r="CO51">
            <v>0</v>
          </cell>
        </row>
        <row r="52">
          <cell r="BK52" t="str">
            <v>Pin sylvestre_F2_Eclaircie précoce_GS Pineraies des plaines du Centre et du Nord Ouest_27_</v>
          </cell>
          <cell r="BM52">
            <v>31.604311236666675</v>
          </cell>
          <cell r="BN52">
            <v>142.86452729921714</v>
          </cell>
          <cell r="BP52">
            <v>244.97</v>
          </cell>
          <cell r="BQ52">
            <v>11.836939117486301</v>
          </cell>
          <cell r="BT52" t="str">
            <v>Résineux</v>
          </cell>
          <cell r="BU52">
            <v>0</v>
          </cell>
          <cell r="BV52">
            <v>1</v>
          </cell>
          <cell r="BW52">
            <v>0</v>
          </cell>
          <cell r="BX52">
            <v>0.43</v>
          </cell>
          <cell r="BY52">
            <v>0</v>
          </cell>
          <cell r="BZ52">
            <v>53.26416562814839</v>
          </cell>
          <cell r="CB52">
            <v>0.6</v>
          </cell>
          <cell r="CC52">
            <v>0.4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53.143059126563564</v>
          </cell>
          <cell r="CL52">
            <v>16.044575689996989</v>
          </cell>
          <cell r="CM52">
            <v>69.187634816560546</v>
          </cell>
          <cell r="CN52">
            <v>234.77752884608859</v>
          </cell>
          <cell r="CO52">
            <v>0</v>
          </cell>
        </row>
        <row r="53">
          <cell r="BK53" t="str">
            <v>Pin sylvestre_F2_Eclaircie précoce_GS Pineraies des plaines du Centre et du Nord Ouest_28_</v>
          </cell>
          <cell r="BM53">
            <v>34.01087638333334</v>
          </cell>
          <cell r="BN53">
            <v>154.90632344771393</v>
          </cell>
          <cell r="BP53">
            <v>244.97</v>
          </cell>
          <cell r="BQ53">
            <v>12.1045167183642</v>
          </cell>
          <cell r="BT53" t="str">
            <v>Résineux</v>
          </cell>
          <cell r="BU53">
            <v>0</v>
          </cell>
          <cell r="BV53">
            <v>1</v>
          </cell>
          <cell r="BW53">
            <v>0</v>
          </cell>
          <cell r="BX53">
            <v>0.43</v>
          </cell>
          <cell r="BY53">
            <v>0</v>
          </cell>
          <cell r="BZ53">
            <v>53.26416562814839</v>
          </cell>
          <cell r="CB53">
            <v>0.6</v>
          </cell>
          <cell r="CC53">
            <v>0.4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51.689859380075667</v>
          </cell>
          <cell r="CL53">
            <v>11.345228271657701</v>
          </cell>
          <cell r="CM53">
            <v>63.03508765173337</v>
          </cell>
          <cell r="CN53">
            <v>297.81261649782198</v>
          </cell>
          <cell r="CO53">
            <v>0</v>
          </cell>
        </row>
        <row r="54">
          <cell r="BK54" t="str">
            <v>Pin sylvestre_F2_Eclaircie précoce_GS Pineraies des plaines du Centre et du Nord Ouest_29_</v>
          </cell>
          <cell r="BM54">
            <v>36.450863786666645</v>
          </cell>
          <cell r="BN54">
            <v>167.20752326786933</v>
          </cell>
          <cell r="BP54">
            <v>244.97</v>
          </cell>
          <cell r="BQ54">
            <v>12.350902766297301</v>
          </cell>
          <cell r="BT54" t="str">
            <v>Résineux</v>
          </cell>
          <cell r="BU54">
            <v>0</v>
          </cell>
          <cell r="BV54">
            <v>1</v>
          </cell>
          <cell r="BW54">
            <v>0</v>
          </cell>
          <cell r="BX54">
            <v>0.43</v>
          </cell>
          <cell r="BY54">
            <v>0</v>
          </cell>
          <cell r="BZ54">
            <v>53.26416562814839</v>
          </cell>
          <cell r="CB54">
            <v>0.6</v>
          </cell>
          <cell r="CC54">
            <v>0.4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50.27639745707593</v>
          </cell>
          <cell r="CL54">
            <v>8.0222878449984947</v>
          </cell>
          <cell r="CM54">
            <v>58.298685302074425</v>
          </cell>
          <cell r="CN54">
            <v>356.11130179989641</v>
          </cell>
          <cell r="CO54">
            <v>0</v>
          </cell>
        </row>
        <row r="55">
          <cell r="BK55" t="str">
            <v>Pin sylvestre_F2_Eclaircie précoce_GS Pineraies des plaines du Centre et du Nord Ouest_30_</v>
          </cell>
          <cell r="BM55">
            <v>38.92052455000001</v>
          </cell>
          <cell r="BN55">
            <v>179.74730571325844</v>
          </cell>
          <cell r="BP55">
            <v>244.97</v>
          </cell>
          <cell r="BQ55">
            <v>10.9055997545676</v>
          </cell>
          <cell r="BT55" t="str">
            <v>Résineux</v>
          </cell>
          <cell r="BU55">
            <v>0</v>
          </cell>
          <cell r="BV55">
            <v>1</v>
          </cell>
          <cell r="BW55">
            <v>0</v>
          </cell>
          <cell r="BX55">
            <v>0.43</v>
          </cell>
          <cell r="BY55">
            <v>0</v>
          </cell>
          <cell r="BZ55">
            <v>53.26416562814839</v>
          </cell>
          <cell r="CB55">
            <v>0.6</v>
          </cell>
          <cell r="CC55">
            <v>0.4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48.901586724691356</v>
          </cell>
          <cell r="CL55">
            <v>5.6726141358288507</v>
          </cell>
          <cell r="CM55">
            <v>54.574200860520207</v>
          </cell>
          <cell r="CN55">
            <v>410.6855026604166</v>
          </cell>
          <cell r="CO55">
            <v>13.689516755347221</v>
          </cell>
        </row>
        <row r="56">
          <cell r="BK56" t="str">
            <v>Pin sylvestre_F2_Eclaircie précoce_GS Pineraies des plaines du Centre et du Nord Ouest_30_</v>
          </cell>
          <cell r="BM56">
            <v>30.80462996</v>
          </cell>
          <cell r="BN56">
            <v>138.88412944762325</v>
          </cell>
          <cell r="BO56">
            <v>40.86317626563519</v>
          </cell>
          <cell r="BP56">
            <v>244.97</v>
          </cell>
          <cell r="BQ56">
            <v>10.9055997545676</v>
          </cell>
          <cell r="BT56" t="str">
            <v>Résineux</v>
          </cell>
          <cell r="BU56">
            <v>0</v>
          </cell>
          <cell r="BV56">
            <v>1</v>
          </cell>
          <cell r="BW56">
            <v>0</v>
          </cell>
          <cell r="BX56">
            <v>0.43</v>
          </cell>
          <cell r="BY56">
            <v>13.809572879373125</v>
          </cell>
          <cell r="BZ56">
            <v>67.073738507521512</v>
          </cell>
          <cell r="CB56">
            <v>0.6</v>
          </cell>
          <cell r="CC56">
            <v>0.4</v>
          </cell>
          <cell r="CD56">
            <v>0</v>
          </cell>
          <cell r="CE56">
            <v>19.269171459590407</v>
          </cell>
          <cell r="CF56">
            <v>12.846114306393606</v>
          </cell>
          <cell r="CG56">
            <v>0</v>
          </cell>
          <cell r="CH56">
            <v>14.766608395199448</v>
          </cell>
          <cell r="CI56">
            <v>9.844405596799632</v>
          </cell>
          <cell r="CJ56">
            <v>0</v>
          </cell>
          <cell r="CK56">
            <v>47.564370264081994</v>
          </cell>
          <cell r="CL56">
            <v>4.0111439224992473</v>
          </cell>
          <cell r="CM56">
            <v>51.575514186581245</v>
          </cell>
          <cell r="CN56">
            <v>462.26101684699785</v>
          </cell>
          <cell r="CO56">
            <v>15.408700561566596</v>
          </cell>
        </row>
        <row r="57">
          <cell r="BK57" t="str">
            <v>Pin sylvestre_F2_Eclaircie précoce_GS Pineraies des plaines du Centre et du Nord Ouest_31_</v>
          </cell>
          <cell r="BM57">
            <v>33.035182893333328</v>
          </cell>
          <cell r="BN57">
            <v>150.0130172223023</v>
          </cell>
          <cell r="BP57">
            <v>244.97</v>
          </cell>
          <cell r="BQ57">
            <v>10.6680939190424</v>
          </cell>
          <cell r="BT57" t="str">
            <v>Résineux</v>
          </cell>
          <cell r="BU57">
            <v>0</v>
          </cell>
          <cell r="BV57">
            <v>1</v>
          </cell>
          <cell r="BW57">
            <v>0</v>
          </cell>
          <cell r="BX57">
            <v>0.43</v>
          </cell>
          <cell r="BY57">
            <v>0</v>
          </cell>
          <cell r="BZ57">
            <v>0</v>
          </cell>
          <cell r="CB57">
            <v>0.6</v>
          </cell>
          <cell r="CC57">
            <v>0.4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60.827498661997176</v>
          </cell>
          <cell r="CL57">
            <v>11.155924382732168</v>
          </cell>
          <cell r="CM57">
            <v>71.983423044729349</v>
          </cell>
          <cell r="CN57">
            <v>534.24443989172721</v>
          </cell>
          <cell r="CO57">
            <v>0</v>
          </cell>
        </row>
        <row r="58">
          <cell r="BK58" t="str">
            <v>Pin sylvestre_F2_Eclaircie précoce_GS Pineraies des plaines du Centre et du Nord Ouest_32_</v>
          </cell>
          <cell r="BM58">
            <v>35.199537423333311</v>
          </cell>
          <cell r="BN58">
            <v>160.88771587727814</v>
          </cell>
          <cell r="BP58">
            <v>244.97</v>
          </cell>
          <cell r="BQ58">
            <v>10.836990430221199</v>
          </cell>
          <cell r="BT58" t="str">
            <v>Résineux</v>
          </cell>
          <cell r="BU58">
            <v>0</v>
          </cell>
          <cell r="BV58">
            <v>1</v>
          </cell>
          <cell r="BW58">
            <v>0</v>
          </cell>
          <cell r="BX58">
            <v>0.43</v>
          </cell>
          <cell r="BY58">
            <v>0</v>
          </cell>
          <cell r="BZ58">
            <v>0</v>
          </cell>
          <cell r="CB58">
            <v>0.6</v>
          </cell>
          <cell r="CC58">
            <v>0.4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</row>
        <row r="59">
          <cell r="BK59" t="str">
            <v>Pin sylvestre_F2_Eclaircie précoce_GS Pineraies des plaines du Centre et du Nord Ouest_33_</v>
          </cell>
          <cell r="BM59">
            <v>37.38174183000001</v>
          </cell>
          <cell r="BN59">
            <v>171.92385246443698</v>
          </cell>
          <cell r="BP59">
            <v>244.97</v>
          </cell>
          <cell r="BQ59">
            <v>11.015609864044199</v>
          </cell>
          <cell r="BT59" t="str">
            <v>Résineux</v>
          </cell>
          <cell r="BU59">
            <v>0</v>
          </cell>
          <cell r="BV59">
            <v>1</v>
          </cell>
          <cell r="BW59">
            <v>0</v>
          </cell>
          <cell r="BX59">
            <v>0.43</v>
          </cell>
          <cell r="BY59">
            <v>0</v>
          </cell>
          <cell r="BZ59">
            <v>0</v>
          </cell>
          <cell r="CB59">
            <v>0.6</v>
          </cell>
          <cell r="CC59">
            <v>0.4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</row>
        <row r="60">
          <cell r="BK60" t="str">
            <v>Pin sylvestre_F2_Eclaircie précoce_GS Pineraies des plaines du Centre et du Nord Ouest_34_</v>
          </cell>
          <cell r="BM60">
            <v>39.584228706666693</v>
          </cell>
          <cell r="BN60">
            <v>183.131896967899</v>
          </cell>
          <cell r="BP60">
            <v>244.97</v>
          </cell>
          <cell r="BQ60">
            <v>11.168175542075399</v>
          </cell>
          <cell r="BT60" t="str">
            <v>Résineux</v>
          </cell>
          <cell r="BU60">
            <v>0</v>
          </cell>
          <cell r="BV60">
            <v>1</v>
          </cell>
          <cell r="BW60">
            <v>0</v>
          </cell>
          <cell r="BX60">
            <v>0.43</v>
          </cell>
          <cell r="BY60">
            <v>0</v>
          </cell>
          <cell r="BZ60">
            <v>0</v>
          </cell>
          <cell r="CB60">
            <v>0.6</v>
          </cell>
          <cell r="CC60">
            <v>0.4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</row>
        <row r="61">
          <cell r="BK61" t="str">
            <v>Pin sylvestre_F2_Eclaircie précoce_GS Pineraies des plaines du Centre et du Nord Ouest_35_</v>
          </cell>
          <cell r="BM61">
            <v>41.802228073333339</v>
          </cell>
          <cell r="BN61">
            <v>194.48585911482164</v>
          </cell>
          <cell r="BP61">
            <v>244.97</v>
          </cell>
          <cell r="BQ61">
            <v>11.2810407377491</v>
          </cell>
          <cell r="BT61" t="str">
            <v>Résineux</v>
          </cell>
          <cell r="BU61">
            <v>0</v>
          </cell>
          <cell r="BV61">
            <v>1</v>
          </cell>
          <cell r="BW61">
            <v>0</v>
          </cell>
          <cell r="BX61">
            <v>0.43</v>
          </cell>
          <cell r="BY61">
            <v>0</v>
          </cell>
          <cell r="BZ61">
            <v>0</v>
          </cell>
          <cell r="CB61">
            <v>0.6</v>
          </cell>
          <cell r="CC61">
            <v>0.4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</row>
        <row r="62">
          <cell r="BK62" t="str">
            <v>Pin sylvestre_F2_Eclaircie précoce_GS Pineraies des plaines du Centre et du Nord Ouest_36_</v>
          </cell>
          <cell r="BM62">
            <v>44.028360083333354</v>
          </cell>
          <cell r="BN62">
            <v>205.94591127386573</v>
          </cell>
          <cell r="BP62">
            <v>244.97</v>
          </cell>
          <cell r="BQ62">
            <v>11.4329876473395</v>
          </cell>
          <cell r="BT62" t="str">
            <v>Résineux</v>
          </cell>
          <cell r="BU62">
            <v>0</v>
          </cell>
          <cell r="BV62">
            <v>1</v>
          </cell>
          <cell r="BW62">
            <v>0</v>
          </cell>
          <cell r="BX62">
            <v>0.43</v>
          </cell>
          <cell r="BY62">
            <v>0</v>
          </cell>
          <cell r="BZ62">
            <v>0</v>
          </cell>
          <cell r="CB62">
            <v>0.6</v>
          </cell>
          <cell r="CC62">
            <v>0.4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</row>
        <row r="63">
          <cell r="BK63" t="str">
            <v>Pin sylvestre_F2_Eclaircie précoce_GS Pineraies des plaines du Centre et du Nord Ouest_37_</v>
          </cell>
          <cell r="BM63">
            <v>46.270781626666661</v>
          </cell>
          <cell r="BN63">
            <v>217.55222834571012</v>
          </cell>
          <cell r="BP63">
            <v>244.97</v>
          </cell>
          <cell r="BQ63">
            <v>11.6182575744954</v>
          </cell>
          <cell r="BT63" t="str">
            <v>Résineux</v>
          </cell>
          <cell r="BU63">
            <v>0</v>
          </cell>
          <cell r="BV63">
            <v>1</v>
          </cell>
          <cell r="BW63">
            <v>0</v>
          </cell>
          <cell r="BX63">
            <v>0.43</v>
          </cell>
          <cell r="BY63">
            <v>0</v>
          </cell>
          <cell r="BZ63">
            <v>0</v>
          </cell>
          <cell r="CB63">
            <v>0.6</v>
          </cell>
          <cell r="CC63">
            <v>0.4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</row>
        <row r="64">
          <cell r="BK64" t="str">
            <v>Pin sylvestre_F2_Eclaircie précoce_GS Pineraies des plaines du Centre et du Nord Ouest_38_</v>
          </cell>
          <cell r="BM64">
            <v>48.536296506666673</v>
          </cell>
          <cell r="BN64">
            <v>229.33898701888202</v>
          </cell>
          <cell r="BP64">
            <v>244.97</v>
          </cell>
          <cell r="BQ64">
            <v>10.956477306114</v>
          </cell>
          <cell r="BT64" t="str">
            <v>Résineux</v>
          </cell>
          <cell r="BU64">
            <v>0</v>
          </cell>
          <cell r="BV64">
            <v>1</v>
          </cell>
          <cell r="BW64">
            <v>0</v>
          </cell>
          <cell r="BX64">
            <v>0.43</v>
          </cell>
          <cell r="BY64">
            <v>0</v>
          </cell>
          <cell r="BZ64">
            <v>0</v>
          </cell>
          <cell r="CB64">
            <v>0.6</v>
          </cell>
          <cell r="CC64">
            <v>0.4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</row>
        <row r="65">
          <cell r="BK65" t="str">
            <v>Pin sylvestre_F2_Eclaircie précoce_GS Pineraies des plaines du Centre et du Nord Ouest_38_</v>
          </cell>
          <cell r="BM65">
            <v>40.940840853333327</v>
          </cell>
          <cell r="BN65">
            <v>190.06863080513222</v>
          </cell>
          <cell r="BO65">
            <v>39.270356213749807</v>
          </cell>
          <cell r="BP65">
            <v>244.97</v>
          </cell>
          <cell r="BQ65">
            <v>10.956477306114</v>
          </cell>
          <cell r="BT65" t="str">
            <v>Résineux</v>
          </cell>
          <cell r="BU65">
            <v>0</v>
          </cell>
          <cell r="BV65">
            <v>1</v>
          </cell>
          <cell r="BW65">
            <v>0</v>
          </cell>
          <cell r="BX65">
            <v>0.43</v>
          </cell>
          <cell r="BY65">
            <v>0</v>
          </cell>
          <cell r="BZ65">
            <v>0</v>
          </cell>
          <cell r="CB65">
            <v>0.6</v>
          </cell>
          <cell r="CC65">
            <v>0.4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</row>
        <row r="66">
          <cell r="BK66" t="str">
            <v>Pin sylvestre_F2_Eclaircie précoce_GS Pineraies des plaines du Centre et du Nord Ouest_39_</v>
          </cell>
          <cell r="BM66">
            <v>43.112685190000008</v>
          </cell>
          <cell r="BN66">
            <v>201.22441821864541</v>
          </cell>
          <cell r="BP66">
            <v>244.97</v>
          </cell>
          <cell r="BQ66">
            <v>10.244113986137799</v>
          </cell>
          <cell r="BT66" t="str">
            <v>Résineux</v>
          </cell>
          <cell r="BU66">
            <v>0</v>
          </cell>
          <cell r="BV66">
            <v>1</v>
          </cell>
          <cell r="BW66">
            <v>0</v>
          </cell>
          <cell r="BX66">
            <v>0.43</v>
          </cell>
          <cell r="BY66">
            <v>0</v>
          </cell>
          <cell r="BZ66">
            <v>0</v>
          </cell>
          <cell r="CB66">
            <v>0.6</v>
          </cell>
          <cell r="CC66">
            <v>0.4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</row>
        <row r="67">
          <cell r="BK67" t="str">
            <v>Pin sylvestre_F2_Eclaircie précoce_GS Pineraies des plaines du Centre et du Nord Ouest_40_</v>
          </cell>
          <cell r="BM67">
            <v>45.13137613666666</v>
          </cell>
          <cell r="BN67">
            <v>211.64723994203132</v>
          </cell>
          <cell r="BP67">
            <v>244.97</v>
          </cell>
          <cell r="BQ67">
            <v>10.386817311244601</v>
          </cell>
          <cell r="BT67" t="str">
            <v>Résineux</v>
          </cell>
          <cell r="BU67">
            <v>0</v>
          </cell>
          <cell r="BV67">
            <v>1</v>
          </cell>
          <cell r="BW67">
            <v>0</v>
          </cell>
          <cell r="BX67">
            <v>0.43</v>
          </cell>
          <cell r="BY67">
            <v>0</v>
          </cell>
          <cell r="BZ67">
            <v>0</v>
          </cell>
          <cell r="CB67">
            <v>0.6</v>
          </cell>
          <cell r="CC67">
            <v>0.4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</row>
        <row r="68">
          <cell r="BK68" t="str">
            <v>Pin sylvestre_F2_Eclaircie précoce_GS Pineraies des plaines du Centre et du Nord Ouest_41_</v>
          </cell>
          <cell r="BM68">
            <v>47.167098273333323</v>
          </cell>
          <cell r="BN68">
            <v>222.20830298851504</v>
          </cell>
          <cell r="BP68">
            <v>244.97</v>
          </cell>
          <cell r="BQ68">
            <v>10.4265095856787</v>
          </cell>
          <cell r="BT68" t="str">
            <v>Résineux</v>
          </cell>
          <cell r="BU68">
            <v>0</v>
          </cell>
          <cell r="BV68">
            <v>1</v>
          </cell>
          <cell r="BW68">
            <v>0</v>
          </cell>
          <cell r="BX68">
            <v>0.43</v>
          </cell>
          <cell r="BY68">
            <v>0</v>
          </cell>
          <cell r="BZ68">
            <v>0</v>
          </cell>
          <cell r="CB68">
            <v>0.6</v>
          </cell>
          <cell r="CC68">
            <v>0.4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</row>
        <row r="69">
          <cell r="BK69" t="str">
            <v>Pin sylvestre_F2_Eclaircie précoce_GS Pineraies des plaines du Centre et du Nord Ouest_42_</v>
          </cell>
          <cell r="BM69">
            <v>49.19998966</v>
          </cell>
          <cell r="BN69">
            <v>232.80320443127073</v>
          </cell>
          <cell r="BP69">
            <v>244.97</v>
          </cell>
          <cell r="BQ69">
            <v>10.537534151853301</v>
          </cell>
          <cell r="BT69" t="str">
            <v>Résineux</v>
          </cell>
          <cell r="BU69">
            <v>0</v>
          </cell>
          <cell r="BV69">
            <v>1</v>
          </cell>
          <cell r="BW69">
            <v>0</v>
          </cell>
          <cell r="BX69">
            <v>0.43</v>
          </cell>
          <cell r="BY69">
            <v>0</v>
          </cell>
          <cell r="BZ69">
            <v>0</v>
          </cell>
          <cell r="CB69">
            <v>0.6</v>
          </cell>
          <cell r="CC69">
            <v>0.4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</row>
        <row r="70">
          <cell r="BK70" t="str">
            <v>Pin sylvestre_F2_Eclaircie précoce_GS Pineraies des plaines du Centre et du Nord Ouest_43_</v>
          </cell>
          <cell r="BM70">
            <v>51.244301783333356</v>
          </cell>
          <cell r="BN70">
            <v>243.50476231897093</v>
          </cell>
          <cell r="BP70">
            <v>244.97</v>
          </cell>
          <cell r="BQ70">
            <v>10.6076015646439</v>
          </cell>
          <cell r="BT70" t="str">
            <v>Résineux</v>
          </cell>
          <cell r="BU70">
            <v>0</v>
          </cell>
          <cell r="BV70">
            <v>1</v>
          </cell>
          <cell r="BW70">
            <v>0</v>
          </cell>
          <cell r="BX70">
            <v>0.43</v>
          </cell>
          <cell r="BY70">
            <v>0</v>
          </cell>
          <cell r="BZ70">
            <v>0</v>
          </cell>
          <cell r="CB70">
            <v>0.6</v>
          </cell>
          <cell r="CC70">
            <v>0.4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</row>
        <row r="71">
          <cell r="BK71" t="str">
            <v>Pin sylvestre_F2_Eclaircie précoce_GS Pineraies des plaines du Centre et du Nord Ouest_44_</v>
          </cell>
          <cell r="BM71">
            <v>53.292355233333325</v>
          </cell>
          <cell r="BN71">
            <v>254.27165718535568</v>
          </cell>
          <cell r="BP71">
            <v>244.97</v>
          </cell>
          <cell r="BQ71">
            <v>10.6486976543117</v>
          </cell>
          <cell r="BT71" t="str">
            <v>Résineux</v>
          </cell>
          <cell r="BU71">
            <v>0</v>
          </cell>
          <cell r="BV71">
            <v>1</v>
          </cell>
          <cell r="BW71">
            <v>0</v>
          </cell>
          <cell r="BX71">
            <v>0.43</v>
          </cell>
          <cell r="BY71">
            <v>0</v>
          </cell>
          <cell r="BZ71">
            <v>0</v>
          </cell>
          <cell r="CB71">
            <v>0.6</v>
          </cell>
          <cell r="CC71">
            <v>0.4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</row>
        <row r="72">
          <cell r="BK72" t="str">
            <v>Pin sylvestre_F2_Eclaircie précoce_GS Pineraies des plaines du Centre et du Nord Ouest_45_</v>
          </cell>
          <cell r="BM72">
            <v>55.338891013333352</v>
          </cell>
          <cell r="BN72">
            <v>265.07478721091172</v>
          </cell>
          <cell r="BP72">
            <v>244.97</v>
          </cell>
          <cell r="BQ72">
            <v>10.734505957168601</v>
          </cell>
          <cell r="BT72" t="str">
            <v>Résineux</v>
          </cell>
          <cell r="BU72">
            <v>0</v>
          </cell>
          <cell r="BV72">
            <v>1</v>
          </cell>
          <cell r="BW72">
            <v>0</v>
          </cell>
          <cell r="BX72">
            <v>0.43</v>
          </cell>
          <cell r="BY72">
            <v>0</v>
          </cell>
          <cell r="BZ72">
            <v>0</v>
          </cell>
          <cell r="CB72">
            <v>0.6</v>
          </cell>
          <cell r="CC72">
            <v>0.4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</row>
        <row r="73">
          <cell r="BK73" t="str">
            <v>Pin sylvestre_F2_Eclaircie précoce_GS Pineraies des plaines du Centre et du Nord Ouest_46_</v>
          </cell>
          <cell r="BM73">
            <v>57.392788216666645</v>
          </cell>
          <cell r="BN73">
            <v>275.95977878165104</v>
          </cell>
          <cell r="BP73">
            <v>244.97</v>
          </cell>
          <cell r="BQ73">
            <v>10.799727241738401</v>
          </cell>
          <cell r="BT73" t="str">
            <v>Résineux</v>
          </cell>
          <cell r="BU73">
            <v>0</v>
          </cell>
          <cell r="BV73">
            <v>1</v>
          </cell>
          <cell r="BW73">
            <v>0</v>
          </cell>
          <cell r="BX73">
            <v>0.43</v>
          </cell>
          <cell r="BY73">
            <v>0</v>
          </cell>
          <cell r="BZ73">
            <v>0</v>
          </cell>
          <cell r="CB73">
            <v>0.6</v>
          </cell>
          <cell r="CC73">
            <v>0.4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</row>
        <row r="74">
          <cell r="BK74" t="str">
            <v>Pin sylvestre_F2_Eclaircie précoce_GS Pineraies des plaines du Centre et du Nord Ouest_47_</v>
          </cell>
          <cell r="BM74">
            <v>59.450338699999975</v>
          </cell>
          <cell r="BN74">
            <v>286.90598140472105</v>
          </cell>
          <cell r="BP74">
            <v>244.97</v>
          </cell>
          <cell r="BQ74">
            <v>9.3134687810695596</v>
          </cell>
          <cell r="BT74" t="str">
            <v>Résineux</v>
          </cell>
          <cell r="BU74">
            <v>0</v>
          </cell>
          <cell r="BV74">
            <v>1</v>
          </cell>
          <cell r="BW74">
            <v>0</v>
          </cell>
          <cell r="BX74">
            <v>0.43</v>
          </cell>
          <cell r="BY74">
            <v>0</v>
          </cell>
          <cell r="BZ74">
            <v>0</v>
          </cell>
          <cell r="CB74">
            <v>0.6</v>
          </cell>
          <cell r="CC74">
            <v>0.4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</row>
        <row r="75">
          <cell r="BK75" t="str">
            <v>Pin sylvestre_F2_Eclaircie précoce_GS Pineraies des plaines du Centre et du Nord Ouest_47_</v>
          </cell>
          <cell r="BM75">
            <v>47.421553029999984</v>
          </cell>
          <cell r="BN75">
            <v>223.53183764139874</v>
          </cell>
          <cell r="BO75">
            <v>63.374143763322309</v>
          </cell>
          <cell r="BP75">
            <v>244.97</v>
          </cell>
          <cell r="BQ75">
            <v>9.3134687810695596</v>
          </cell>
          <cell r="BT75" t="str">
            <v>Résineux</v>
          </cell>
          <cell r="BU75">
            <v>0</v>
          </cell>
          <cell r="BV75">
            <v>1</v>
          </cell>
          <cell r="BW75">
            <v>0</v>
          </cell>
          <cell r="BX75">
            <v>0.43</v>
          </cell>
          <cell r="BY75">
            <v>0</v>
          </cell>
          <cell r="BZ75">
            <v>0</v>
          </cell>
          <cell r="CB75">
            <v>0.6</v>
          </cell>
          <cell r="CC75">
            <v>0.4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</row>
        <row r="76">
          <cell r="BK76" t="str">
            <v>Pin sylvestre_F2_Eclaircie précoce_GS Pineraies des plaines du Centre et du Nord Ouest_48_</v>
          </cell>
          <cell r="BM76">
            <v>49.241551826666694</v>
          </cell>
          <cell r="BN76">
            <v>233.0203085805023</v>
          </cell>
          <cell r="BP76">
            <v>244.97</v>
          </cell>
          <cell r="BQ76">
            <v>8.8699852140001703</v>
          </cell>
          <cell r="BT76" t="str">
            <v>Résineux</v>
          </cell>
          <cell r="BU76">
            <v>0</v>
          </cell>
          <cell r="BV76">
            <v>1</v>
          </cell>
          <cell r="BW76">
            <v>0</v>
          </cell>
          <cell r="BX76">
            <v>0.43</v>
          </cell>
          <cell r="BY76">
            <v>0</v>
          </cell>
          <cell r="BZ76">
            <v>0</v>
          </cell>
          <cell r="CB76">
            <v>0.6</v>
          </cell>
          <cell r="CC76">
            <v>0.4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</row>
        <row r="77">
          <cell r="BK77" t="str">
            <v>Pin sylvestre_F2_Eclaircie précoce_GS Pineraies des plaines du Centre et du Nord Ouest_49_</v>
          </cell>
          <cell r="BM77">
            <v>50.96729216</v>
          </cell>
          <cell r="BN77">
            <v>242.05196546930958</v>
          </cell>
          <cell r="BP77">
            <v>244.97</v>
          </cell>
          <cell r="BQ77">
            <v>8.9003388775953507</v>
          </cell>
          <cell r="BT77" t="str">
            <v>Résineux</v>
          </cell>
          <cell r="BU77">
            <v>0</v>
          </cell>
          <cell r="BV77">
            <v>1</v>
          </cell>
          <cell r="BW77">
            <v>0</v>
          </cell>
          <cell r="BX77">
            <v>0.43</v>
          </cell>
          <cell r="BY77">
            <v>0</v>
          </cell>
          <cell r="BZ77">
            <v>0</v>
          </cell>
          <cell r="CB77">
            <v>0.6</v>
          </cell>
          <cell r="CC77">
            <v>0.4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BK78" t="str">
            <v>Pin sylvestre_F2_Eclaircie précoce_GS Pineraies des plaines du Centre et du Nord Ouest_50_</v>
          </cell>
          <cell r="BM78">
            <v>52.691820823333359</v>
          </cell>
          <cell r="BN78">
            <v>251.10991373629153</v>
          </cell>
          <cell r="BP78">
            <v>244.97</v>
          </cell>
          <cell r="BQ78">
            <v>8.9203243991810304</v>
          </cell>
          <cell r="BT78" t="str">
            <v>Résineux</v>
          </cell>
          <cell r="BU78">
            <v>0</v>
          </cell>
          <cell r="BV78">
            <v>1</v>
          </cell>
          <cell r="BW78">
            <v>0</v>
          </cell>
          <cell r="BX78">
            <v>0.43</v>
          </cell>
          <cell r="BY78">
            <v>0</v>
          </cell>
          <cell r="BZ78">
            <v>0</v>
          </cell>
          <cell r="CB78">
            <v>0.6</v>
          </cell>
          <cell r="CC78">
            <v>0.4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</row>
        <row r="79">
          <cell r="BK79" t="str">
            <v>Pin sylvestre_F2_Eclaircie précoce_GS Pineraies des plaines du Centre et du Nord Ouest_51_</v>
          </cell>
          <cell r="BM79">
            <v>54.41336972000002</v>
          </cell>
          <cell r="BN79">
            <v>260.18382008382167</v>
          </cell>
          <cell r="BP79">
            <v>244.97</v>
          </cell>
          <cell r="BQ79">
            <v>8.9825271132207298</v>
          </cell>
          <cell r="BT79" t="str">
            <v>Résineux</v>
          </cell>
          <cell r="BU79">
            <v>0</v>
          </cell>
          <cell r="BV79">
            <v>1</v>
          </cell>
          <cell r="BW79">
            <v>0</v>
          </cell>
          <cell r="BX79">
            <v>0.43</v>
          </cell>
          <cell r="BY79">
            <v>0</v>
          </cell>
          <cell r="BZ79">
            <v>0</v>
          </cell>
          <cell r="CB79">
            <v>0.6</v>
          </cell>
          <cell r="CC79">
            <v>0.4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</row>
        <row r="80">
          <cell r="BK80" t="str">
            <v>Pin sylvestre_F2_Eclaircie précoce_GS Pineraies des plaines du Centre et du Nord Ouest_52_</v>
          </cell>
          <cell r="BM80">
            <v>56.140273800000017</v>
          </cell>
          <cell r="BN80">
            <v>269.31680771165094</v>
          </cell>
          <cell r="BP80">
            <v>244.97</v>
          </cell>
          <cell r="BQ80">
            <v>8.9884793630162694</v>
          </cell>
          <cell r="BT80" t="str">
            <v>Résineux</v>
          </cell>
          <cell r="BU80">
            <v>0</v>
          </cell>
          <cell r="BV80">
            <v>1</v>
          </cell>
          <cell r="BW80">
            <v>0</v>
          </cell>
          <cell r="BX80">
            <v>0.43</v>
          </cell>
          <cell r="BY80">
            <v>0</v>
          </cell>
          <cell r="BZ80">
            <v>0</v>
          </cell>
          <cell r="CB80">
            <v>0.6</v>
          </cell>
          <cell r="CC80">
            <v>0.4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</row>
        <row r="81">
          <cell r="BK81" t="str">
            <v>Pin sylvestre_F2_Eclaircie précoce_GS Pineraies des plaines du Centre et du Nord Ouest_53_</v>
          </cell>
          <cell r="BM81">
            <v>57.861906860000005</v>
          </cell>
          <cell r="BN81">
            <v>278.45185823885578</v>
          </cell>
          <cell r="BP81">
            <v>244.97</v>
          </cell>
          <cell r="BQ81">
            <v>8.9203632366762804</v>
          </cell>
          <cell r="BT81" t="str">
            <v>Résineux</v>
          </cell>
          <cell r="BU81">
            <v>0</v>
          </cell>
          <cell r="BV81">
            <v>1</v>
          </cell>
          <cell r="BW81">
            <v>0</v>
          </cell>
          <cell r="BX81">
            <v>0.43</v>
          </cell>
          <cell r="BY81">
            <v>0</v>
          </cell>
          <cell r="BZ81">
            <v>0</v>
          </cell>
          <cell r="CB81">
            <v>0.6</v>
          </cell>
          <cell r="CC81">
            <v>0.4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</row>
        <row r="82">
          <cell r="BK82" t="str">
            <v>Pin sylvestre_F2_Eclaircie précoce_GS Pineraies des plaines du Centre et du Nord Ouest_54_</v>
          </cell>
          <cell r="BM82">
            <v>59.564390643333354</v>
          </cell>
          <cell r="BN82">
            <v>287.51393906705579</v>
          </cell>
          <cell r="BP82">
            <v>244.97</v>
          </cell>
          <cell r="BQ82">
            <v>8.9854185445436805</v>
          </cell>
          <cell r="BT82" t="str">
            <v>Résineux</v>
          </cell>
          <cell r="BU82">
            <v>0</v>
          </cell>
          <cell r="BV82">
            <v>1</v>
          </cell>
          <cell r="BW82">
            <v>0</v>
          </cell>
          <cell r="BX82">
            <v>0.43</v>
          </cell>
          <cell r="BY82">
            <v>0</v>
          </cell>
          <cell r="BZ82">
            <v>0</v>
          </cell>
          <cell r="CB82">
            <v>0.6</v>
          </cell>
          <cell r="CC82">
            <v>0.4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</row>
        <row r="83">
          <cell r="BK83" t="str">
            <v>Pin sylvestre_F2_Eclaircie précoce_GS Pineraies des plaines du Centre et du Nord Ouest_55_</v>
          </cell>
          <cell r="BM83">
            <v>61.273371366666623</v>
          </cell>
          <cell r="BN83">
            <v>296.63852735702096</v>
          </cell>
          <cell r="BP83">
            <v>244.97</v>
          </cell>
          <cell r="BQ83">
            <v>9.0061861442034097</v>
          </cell>
          <cell r="BT83" t="str">
            <v>Résineux</v>
          </cell>
          <cell r="BU83">
            <v>0</v>
          </cell>
          <cell r="BV83">
            <v>1</v>
          </cell>
          <cell r="BW83">
            <v>0</v>
          </cell>
          <cell r="BX83">
            <v>0.43</v>
          </cell>
          <cell r="BY83">
            <v>0</v>
          </cell>
          <cell r="BZ83">
            <v>0</v>
          </cell>
          <cell r="CB83">
            <v>0.6</v>
          </cell>
          <cell r="CC83">
            <v>0.4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</row>
        <row r="84">
          <cell r="BK84" t="str">
            <v>Pin sylvestre_F2_Eclaircie précoce_GS Pineraies des plaines du Centre et du Nord Ouest_56_</v>
          </cell>
          <cell r="BM84">
            <v>62.980554126666647</v>
          </cell>
          <cell r="BN84">
            <v>305.78077344628332</v>
          </cell>
          <cell r="BP84">
            <v>244.97</v>
          </cell>
          <cell r="BQ84">
            <v>7.6946026753482801</v>
          </cell>
          <cell r="BT84" t="str">
            <v>Résineux</v>
          </cell>
          <cell r="BU84">
            <v>0</v>
          </cell>
          <cell r="BV84">
            <v>1</v>
          </cell>
          <cell r="BW84">
            <v>0</v>
          </cell>
          <cell r="BX84">
            <v>0.43</v>
          </cell>
          <cell r="BY84">
            <v>0</v>
          </cell>
          <cell r="BZ84">
            <v>0</v>
          </cell>
          <cell r="CB84">
            <v>0.6</v>
          </cell>
          <cell r="CC84">
            <v>0.4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</row>
        <row r="85">
          <cell r="BK85" t="str">
            <v>Pin sylvestre_F2_Eclaircie précoce_GS Pineraies des plaines du Centre et du Nord Ouest_56_</v>
          </cell>
          <cell r="BM85">
            <v>54.331224126666655</v>
          </cell>
          <cell r="BN85">
            <v>259.75014453412126</v>
          </cell>
          <cell r="BO85">
            <v>46.030628912162058</v>
          </cell>
          <cell r="BP85">
            <v>244.97</v>
          </cell>
          <cell r="BQ85">
            <v>7.6946026753482801</v>
          </cell>
          <cell r="BT85" t="str">
            <v>Résineux</v>
          </cell>
          <cell r="BU85">
            <v>0</v>
          </cell>
          <cell r="BV85">
            <v>1</v>
          </cell>
          <cell r="BW85">
            <v>0</v>
          </cell>
          <cell r="BX85">
            <v>0.43</v>
          </cell>
          <cell r="BY85">
            <v>0</v>
          </cell>
          <cell r="BZ85">
            <v>0</v>
          </cell>
          <cell r="CB85">
            <v>0.6</v>
          </cell>
          <cell r="CC85">
            <v>0.4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</row>
        <row r="86">
          <cell r="BK86" t="str">
            <v>Pin sylvestre_F2_Eclaircie précoce_GS Pineraies des plaines du Centre et du Nord Ouest_57_</v>
          </cell>
          <cell r="BM86">
            <v>55.813553446666674</v>
          </cell>
          <cell r="BN86">
            <v>267.58656752105043</v>
          </cell>
          <cell r="BP86">
            <v>244.97</v>
          </cell>
          <cell r="BQ86">
            <v>7.89669740551403</v>
          </cell>
          <cell r="BT86" t="str">
            <v>Résineux</v>
          </cell>
          <cell r="BU86">
            <v>0</v>
          </cell>
          <cell r="BV86">
            <v>1</v>
          </cell>
          <cell r="BW86">
            <v>0</v>
          </cell>
          <cell r="BX86">
            <v>0.43</v>
          </cell>
          <cell r="BY86">
            <v>0</v>
          </cell>
          <cell r="BZ86">
            <v>0</v>
          </cell>
          <cell r="CB86">
            <v>0.6</v>
          </cell>
          <cell r="CC86">
            <v>0.4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</row>
        <row r="87">
          <cell r="BK87" t="str">
            <v>Pin sylvestre_F2_Eclaircie précoce_GS Pineraies des plaines du Centre et du Nord Ouest_58_</v>
          </cell>
          <cell r="BM87">
            <v>57.329839079999999</v>
          </cell>
          <cell r="BN87">
            <v>275.62554224485353</v>
          </cell>
          <cell r="BP87">
            <v>244.97</v>
          </cell>
          <cell r="BQ87">
            <v>7.9316383584056203</v>
          </cell>
          <cell r="BT87" t="str">
            <v>Résineux</v>
          </cell>
          <cell r="BU87">
            <v>0</v>
          </cell>
          <cell r="BV87">
            <v>1</v>
          </cell>
          <cell r="BW87">
            <v>0</v>
          </cell>
          <cell r="BX87">
            <v>0.43</v>
          </cell>
          <cell r="BY87">
            <v>0</v>
          </cell>
          <cell r="BZ87">
            <v>0</v>
          </cell>
          <cell r="CB87">
            <v>0.6</v>
          </cell>
          <cell r="CC87">
            <v>0.4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</row>
        <row r="88">
          <cell r="BK88" t="str">
            <v>Pin sylvestre_F2_Eclaircie précoce_GS Pineraies des plaines du Centre et du Nord Ouest_59_</v>
          </cell>
          <cell r="BM88">
            <v>58.847931233333327</v>
          </cell>
          <cell r="BN88">
            <v>283.69690322350522</v>
          </cell>
          <cell r="BP88">
            <v>244.97</v>
          </cell>
          <cell r="BQ88">
            <v>7.8946433533521896</v>
          </cell>
          <cell r="BT88" t="str">
            <v>Résineux</v>
          </cell>
          <cell r="BU88">
            <v>0</v>
          </cell>
          <cell r="BV88">
            <v>1</v>
          </cell>
          <cell r="BW88">
            <v>0</v>
          </cell>
          <cell r="BX88">
            <v>0.43</v>
          </cell>
          <cell r="BY88">
            <v>0</v>
          </cell>
          <cell r="BZ88">
            <v>0</v>
          </cell>
          <cell r="CB88">
            <v>0.6</v>
          </cell>
          <cell r="CC88">
            <v>0.4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</row>
        <row r="89">
          <cell r="BK89" t="str">
            <v>Pin sylvestre_F2_Eclaircie précoce_GS Pineraies des plaines du Centre et du Nord Ouest_60_</v>
          </cell>
          <cell r="BM89">
            <v>60.354225036666691</v>
          </cell>
          <cell r="BN89">
            <v>291.72758701446872</v>
          </cell>
          <cell r="BP89">
            <v>244.97</v>
          </cell>
          <cell r="BQ89">
            <v>7.9541461031495801</v>
          </cell>
          <cell r="BT89" t="str">
            <v>Résineux</v>
          </cell>
          <cell r="BU89">
            <v>0</v>
          </cell>
          <cell r="BV89">
            <v>1</v>
          </cell>
          <cell r="BW89">
            <v>0</v>
          </cell>
          <cell r="BX89">
            <v>0.43</v>
          </cell>
          <cell r="BY89">
            <v>0</v>
          </cell>
          <cell r="BZ89">
            <v>0</v>
          </cell>
          <cell r="CB89">
            <v>0.6</v>
          </cell>
          <cell r="CC89">
            <v>0.4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</row>
        <row r="90">
          <cell r="BK90" t="str">
            <v>Pin sylvestre_F2_Eclaircie précoce_GS Pineraies des plaines du Centre et du Nord Ouest_61_</v>
          </cell>
          <cell r="BM90">
            <v>61.867265463333325</v>
          </cell>
          <cell r="BN90">
            <v>299.81587204141471</v>
          </cell>
          <cell r="BP90">
            <v>244.97</v>
          </cell>
          <cell r="BQ90">
            <v>7.8697009686833299</v>
          </cell>
          <cell r="BT90" t="str">
            <v>Résineux</v>
          </cell>
          <cell r="BU90">
            <v>0</v>
          </cell>
          <cell r="BV90">
            <v>1</v>
          </cell>
          <cell r="BW90">
            <v>0</v>
          </cell>
          <cell r="BX90">
            <v>0.43</v>
          </cell>
          <cell r="BY90">
            <v>0</v>
          </cell>
          <cell r="BZ90">
            <v>0</v>
          </cell>
          <cell r="CB90">
            <v>0.6</v>
          </cell>
          <cell r="CC90">
            <v>0.4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</row>
        <row r="91">
          <cell r="BK91" t="str">
            <v>Pin sylvestre_F2_Eclaircie précoce_GS Pineraies des plaines du Centre et du Nord Ouest_62_</v>
          </cell>
          <cell r="BM91">
            <v>63.359834850000027</v>
          </cell>
          <cell r="BN91">
            <v>307.81551717264625</v>
          </cell>
          <cell r="BP91">
            <v>244.97</v>
          </cell>
          <cell r="BQ91">
            <v>7.8766002964890696</v>
          </cell>
          <cell r="BT91" t="str">
            <v>Résineux</v>
          </cell>
          <cell r="BU91">
            <v>0</v>
          </cell>
          <cell r="BV91">
            <v>1</v>
          </cell>
          <cell r="BW91">
            <v>0</v>
          </cell>
          <cell r="BX91">
            <v>0.43</v>
          </cell>
          <cell r="BY91">
            <v>0</v>
          </cell>
          <cell r="BZ91">
            <v>0</v>
          </cell>
          <cell r="CB91">
            <v>0.6</v>
          </cell>
          <cell r="CC91">
            <v>0.4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</row>
        <row r="92">
          <cell r="BK92" t="str">
            <v>Pin sylvestre_F2_Eclaircie précoce_GS Pineraies des plaines du Centre et du Nord Ouest_63_</v>
          </cell>
          <cell r="BM92">
            <v>64.849456143333299</v>
          </cell>
          <cell r="BN92">
            <v>315.81952847299908</v>
          </cell>
          <cell r="BP92">
            <v>244.97</v>
          </cell>
          <cell r="BQ92">
            <v>7.8928593582484199</v>
          </cell>
          <cell r="BT92" t="str">
            <v>Résineux</v>
          </cell>
          <cell r="BU92">
            <v>0</v>
          </cell>
          <cell r="BV92">
            <v>1</v>
          </cell>
          <cell r="BW92">
            <v>0</v>
          </cell>
          <cell r="BX92">
            <v>0.43</v>
          </cell>
          <cell r="BY92">
            <v>0</v>
          </cell>
          <cell r="BZ92">
            <v>0</v>
          </cell>
          <cell r="CB92">
            <v>0.6</v>
          </cell>
          <cell r="CC92">
            <v>0.4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</row>
        <row r="93">
          <cell r="BK93" t="str">
            <v>Pin sylvestre_F2_Eclaircie précoce_GS Pineraies des plaines du Centre et du Nord Ouest_64_</v>
          </cell>
          <cell r="BM93">
            <v>66.338006980000046</v>
          </cell>
          <cell r="BN93">
            <v>323.8375110216187</v>
          </cell>
          <cell r="BP93">
            <v>244.97</v>
          </cell>
          <cell r="BQ93">
            <v>7.8824359531870396</v>
          </cell>
          <cell r="BT93" t="str">
            <v>Résineux</v>
          </cell>
          <cell r="BU93">
            <v>0</v>
          </cell>
          <cell r="BV93">
            <v>1</v>
          </cell>
          <cell r="BW93">
            <v>0</v>
          </cell>
          <cell r="BX93">
            <v>0.43</v>
          </cell>
          <cell r="BY93">
            <v>0</v>
          </cell>
          <cell r="BZ93">
            <v>0</v>
          </cell>
          <cell r="CB93">
            <v>0.6</v>
          </cell>
          <cell r="CC93">
            <v>0.4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</row>
        <row r="94">
          <cell r="BK94" t="str">
            <v>Pin sylvestre_F2_Eclaircie précoce_GS Pineraies des plaines du Centre et du Nord Ouest_65_</v>
          </cell>
          <cell r="BM94">
            <v>67.82057012666661</v>
          </cell>
          <cell r="BN94">
            <v>331.84245579000964</v>
          </cell>
          <cell r="BP94">
            <v>244.97</v>
          </cell>
          <cell r="BQ94">
            <v>7.8773973127882799</v>
          </cell>
          <cell r="BT94" t="str">
            <v>Résineux</v>
          </cell>
          <cell r="BU94">
            <v>0</v>
          </cell>
          <cell r="BV94">
            <v>1</v>
          </cell>
          <cell r="BW94">
            <v>0</v>
          </cell>
          <cell r="BX94">
            <v>0.43</v>
          </cell>
          <cell r="BY94">
            <v>0</v>
          </cell>
          <cell r="BZ94">
            <v>0</v>
          </cell>
          <cell r="CB94">
            <v>0.6</v>
          </cell>
          <cell r="CC94">
            <v>0.4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</row>
        <row r="95">
          <cell r="BK95" t="str">
            <v>Pin sylvestre_F2_Eclaircie précoce_GS Pineraies des plaines du Centre et du Nord Ouest_65_</v>
          </cell>
          <cell r="BM95">
            <v>58.007435589999972</v>
          </cell>
          <cell r="BN95">
            <v>279.22538427388992</v>
          </cell>
          <cell r="BO95">
            <v>52.617071516119722</v>
          </cell>
          <cell r="BP95">
            <v>244.97</v>
          </cell>
          <cell r="BQ95">
            <v>7.8773973127882799</v>
          </cell>
          <cell r="BT95" t="str">
            <v>Résineux</v>
          </cell>
          <cell r="BU95">
            <v>0</v>
          </cell>
          <cell r="BV95">
            <v>1</v>
          </cell>
          <cell r="BW95">
            <v>0</v>
          </cell>
          <cell r="BX95">
            <v>0.43</v>
          </cell>
          <cell r="BY95">
            <v>0</v>
          </cell>
          <cell r="BZ95">
            <v>0</v>
          </cell>
          <cell r="CB95">
            <v>0.6</v>
          </cell>
          <cell r="CC95">
            <v>0.4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BK96" t="str">
            <v>Pin sylvestre_F2_Eclaircie précoce_GS Pineraies des plaines du Centre et du Nord Ouest_66_</v>
          </cell>
          <cell r="BM96">
            <v>59.51547713333332</v>
          </cell>
          <cell r="BN96">
            <v>287.25318879637712</v>
          </cell>
          <cell r="BP96">
            <v>244.97</v>
          </cell>
          <cell r="BQ96">
            <v>6.7272703787213004</v>
          </cell>
          <cell r="BT96" t="str">
            <v>Résineux</v>
          </cell>
          <cell r="BU96">
            <v>0</v>
          </cell>
          <cell r="BV96">
            <v>1</v>
          </cell>
          <cell r="BW96">
            <v>0</v>
          </cell>
          <cell r="BX96">
            <v>0.43</v>
          </cell>
          <cell r="BY96">
            <v>0</v>
          </cell>
          <cell r="BZ96">
            <v>0</v>
          </cell>
          <cell r="CB96">
            <v>0.6</v>
          </cell>
          <cell r="CC96">
            <v>0.4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</row>
        <row r="97">
          <cell r="BK97" t="str">
            <v>Pin sylvestre_F2_Eclaircie précoce_GS Pineraies des plaines du Centre et du Nord Ouest_67_</v>
          </cell>
          <cell r="BM97">
            <v>60.799640323333335</v>
          </cell>
          <cell r="BN97">
            <v>294.10642000841568</v>
          </cell>
          <cell r="BP97">
            <v>244.97</v>
          </cell>
          <cell r="BQ97">
            <v>6.76446619200249</v>
          </cell>
          <cell r="BT97" t="str">
            <v>Résineux</v>
          </cell>
          <cell r="BU97">
            <v>0</v>
          </cell>
          <cell r="BV97">
            <v>1</v>
          </cell>
          <cell r="BW97">
            <v>0</v>
          </cell>
          <cell r="BX97">
            <v>0.43</v>
          </cell>
          <cell r="BY97">
            <v>0</v>
          </cell>
          <cell r="BZ97">
            <v>0</v>
          </cell>
          <cell r="CB97">
            <v>0.6</v>
          </cell>
          <cell r="CC97">
            <v>0.4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</row>
        <row r="98">
          <cell r="BK98" t="str">
            <v>Pin sylvestre_F2_Eclaircie précoce_GS Pineraies des plaines du Centre et du Nord Ouest_68_</v>
          </cell>
          <cell r="BM98">
            <v>62.087566700000053</v>
          </cell>
          <cell r="BN98">
            <v>300.99532043838292</v>
          </cell>
          <cell r="BP98">
            <v>244.97</v>
          </cell>
          <cell r="BQ98">
            <v>6.7360392695763904</v>
          </cell>
          <cell r="BT98" t="str">
            <v>Résineux</v>
          </cell>
          <cell r="BU98">
            <v>0</v>
          </cell>
          <cell r="BV98">
            <v>1</v>
          </cell>
          <cell r="BW98">
            <v>0</v>
          </cell>
          <cell r="BX98">
            <v>0.43</v>
          </cell>
          <cell r="BY98">
            <v>0</v>
          </cell>
          <cell r="BZ98">
            <v>0</v>
          </cell>
          <cell r="CB98">
            <v>0.6</v>
          </cell>
          <cell r="CC98">
            <v>0.4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</row>
        <row r="99">
          <cell r="BK99" t="str">
            <v>Pin sylvestre_F2_Eclaircie précoce_GS Pineraies des plaines du Centre et du Nord Ouest_69_</v>
          </cell>
          <cell r="BM99">
            <v>63.366844149999991</v>
          </cell>
          <cell r="BN99">
            <v>307.85313294014838</v>
          </cell>
          <cell r="BP99">
            <v>244.97</v>
          </cell>
          <cell r="BQ99">
            <v>6.6658625601112398</v>
          </cell>
          <cell r="BT99" t="str">
            <v>Résineux</v>
          </cell>
          <cell r="BU99">
            <v>0</v>
          </cell>
          <cell r="BV99">
            <v>1</v>
          </cell>
          <cell r="BW99">
            <v>0</v>
          </cell>
          <cell r="BX99">
            <v>0.43</v>
          </cell>
          <cell r="BY99">
            <v>0</v>
          </cell>
          <cell r="BZ99">
            <v>0</v>
          </cell>
          <cell r="CB99">
            <v>0.6</v>
          </cell>
          <cell r="CC99">
            <v>0.4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</row>
        <row r="100">
          <cell r="BK100" t="str">
            <v>Pin sylvestre_F2_Eclaircie précoce_GS Pineraies des plaines du Centre et du Nord Ouest_70_</v>
          </cell>
          <cell r="BM100">
            <v>64.629697030000017</v>
          </cell>
          <cell r="BN100">
            <v>314.63747120309938</v>
          </cell>
          <cell r="BP100">
            <v>244.97</v>
          </cell>
          <cell r="BQ100">
            <v>6.7222463405483897</v>
          </cell>
          <cell r="BT100" t="str">
            <v>Résineux</v>
          </cell>
          <cell r="BU100">
            <v>0</v>
          </cell>
          <cell r="BV100">
            <v>1</v>
          </cell>
          <cell r="BW100">
            <v>0</v>
          </cell>
          <cell r="BX100">
            <v>0.43</v>
          </cell>
          <cell r="BY100">
            <v>0</v>
          </cell>
          <cell r="BZ100">
            <v>0</v>
          </cell>
          <cell r="CB100">
            <v>0.6</v>
          </cell>
          <cell r="CC100">
            <v>0.4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</row>
        <row r="101">
          <cell r="BK101" t="str">
            <v>Pin sylvestre_F2_Eclaircie précoce_GS Pineraies des plaines du Centre et du Nord Ouest_71_</v>
          </cell>
          <cell r="BM101">
            <v>65.900190933333334</v>
          </cell>
          <cell r="BN101">
            <v>321.47721956734887</v>
          </cell>
          <cell r="BP101">
            <v>244.97</v>
          </cell>
          <cell r="BQ101">
            <v>6.6663730338177603</v>
          </cell>
          <cell r="BT101" t="str">
            <v>Résineux</v>
          </cell>
          <cell r="BU101">
            <v>0</v>
          </cell>
          <cell r="BV101">
            <v>1</v>
          </cell>
          <cell r="BW101">
            <v>0</v>
          </cell>
          <cell r="BX101">
            <v>0.43</v>
          </cell>
          <cell r="BY101">
            <v>0</v>
          </cell>
          <cell r="BZ101">
            <v>0</v>
          </cell>
          <cell r="CB101">
            <v>0.6</v>
          </cell>
          <cell r="CC101">
            <v>0.4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</row>
        <row r="102">
          <cell r="BK102" t="str">
            <v>Pin sylvestre_F2_Eclaircie précoce_GS Pineraies des plaines du Centre et du Nord Ouest_72_</v>
          </cell>
          <cell r="BM102">
            <v>67.157183520000046</v>
          </cell>
          <cell r="BN102">
            <v>328.25822242670529</v>
          </cell>
          <cell r="BP102">
            <v>244.97</v>
          </cell>
          <cell r="BQ102">
            <v>6.6309088736703599</v>
          </cell>
          <cell r="BT102" t="str">
            <v>Résineux</v>
          </cell>
          <cell r="BU102">
            <v>0</v>
          </cell>
          <cell r="BV102">
            <v>1</v>
          </cell>
          <cell r="BW102">
            <v>0</v>
          </cell>
          <cell r="BX102">
            <v>0.43</v>
          </cell>
          <cell r="BY102">
            <v>0</v>
          </cell>
          <cell r="BZ102">
            <v>0</v>
          </cell>
          <cell r="CB102">
            <v>0.6</v>
          </cell>
          <cell r="CC102">
            <v>0.4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</row>
        <row r="103">
          <cell r="BK103" t="str">
            <v>Pin sylvestre_F2_Eclaircie précoce_GS Pineraies des plaines du Centre et du Nord Ouest_73_</v>
          </cell>
          <cell r="BM103">
            <v>68.404653593333364</v>
          </cell>
          <cell r="BN103">
            <v>335.00133860667432</v>
          </cell>
          <cell r="BP103">
            <v>244.97</v>
          </cell>
          <cell r="BQ103">
            <v>6.5949506696192701</v>
          </cell>
          <cell r="BT103" t="str">
            <v>Résineux</v>
          </cell>
          <cell r="BU103">
            <v>0</v>
          </cell>
          <cell r="BV103">
            <v>1</v>
          </cell>
          <cell r="BW103">
            <v>0</v>
          </cell>
          <cell r="BX103">
            <v>0.43</v>
          </cell>
          <cell r="BY103">
            <v>0</v>
          </cell>
          <cell r="BZ103">
            <v>0</v>
          </cell>
          <cell r="CB103">
            <v>0.6</v>
          </cell>
          <cell r="CC103">
            <v>0.4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</row>
        <row r="104">
          <cell r="BK104" t="str">
            <v>Pin sylvestre_F2_Eclaircie précoce_GS Pineraies des plaines du Centre et du Nord Ouest_74_</v>
          </cell>
          <cell r="BM104">
            <v>69.642619710000019</v>
          </cell>
          <cell r="BN104">
            <v>341.70615093750411</v>
          </cell>
          <cell r="BP104">
            <v>244.97</v>
          </cell>
          <cell r="BQ104">
            <v>5.9967442767572301</v>
          </cell>
          <cell r="BT104" t="str">
            <v>Résineux</v>
          </cell>
          <cell r="BU104">
            <v>0</v>
          </cell>
          <cell r="BV104">
            <v>1</v>
          </cell>
          <cell r="BW104">
            <v>0</v>
          </cell>
          <cell r="BX104">
            <v>0.43</v>
          </cell>
          <cell r="BY104">
            <v>0</v>
          </cell>
          <cell r="BZ104">
            <v>0</v>
          </cell>
          <cell r="CB104">
            <v>0.6</v>
          </cell>
          <cell r="CC104">
            <v>0.4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</row>
        <row r="105">
          <cell r="BK105" t="str">
            <v>Pin sylvestre_F2_Eclaircie précoce_GS Pineraies des plaines du Centre et du Nord Ouest_74_</v>
          </cell>
          <cell r="BM105">
            <v>63.666340786666666</v>
          </cell>
          <cell r="BN105">
            <v>309.46079791335723</v>
          </cell>
          <cell r="BO105">
            <v>32.24535302414688</v>
          </cell>
          <cell r="BP105">
            <v>244.97</v>
          </cell>
          <cell r="BQ105">
            <v>5.9967442767572301</v>
          </cell>
          <cell r="BT105" t="str">
            <v>Résineux</v>
          </cell>
          <cell r="BU105">
            <v>0</v>
          </cell>
          <cell r="BV105">
            <v>1</v>
          </cell>
          <cell r="BW105">
            <v>0</v>
          </cell>
          <cell r="BX105">
            <v>0.43</v>
          </cell>
          <cell r="BY105">
            <v>0</v>
          </cell>
          <cell r="BZ105">
            <v>0</v>
          </cell>
          <cell r="CB105">
            <v>0.6</v>
          </cell>
          <cell r="CC105">
            <v>0.4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</row>
        <row r="106">
          <cell r="BK106" t="str">
            <v>Pin sylvestre_F2_Eclaircie précoce_GS Pineraies des plaines du Centre et du Nord Ouest_75_</v>
          </cell>
          <cell r="BM106">
            <v>64.802925126666679</v>
          </cell>
          <cell r="BN106">
            <v>315.56920797837159</v>
          </cell>
          <cell r="BP106">
            <v>244.97</v>
          </cell>
          <cell r="BQ106">
            <v>6.0665327584480302</v>
          </cell>
          <cell r="BT106" t="str">
            <v>Résineux</v>
          </cell>
          <cell r="BU106">
            <v>0</v>
          </cell>
          <cell r="BV106">
            <v>1</v>
          </cell>
          <cell r="BW106">
            <v>0</v>
          </cell>
          <cell r="BX106">
            <v>0.43</v>
          </cell>
          <cell r="BY106">
            <v>0</v>
          </cell>
          <cell r="BZ106">
            <v>0</v>
          </cell>
          <cell r="CB106">
            <v>0.6</v>
          </cell>
          <cell r="CC106">
            <v>0.4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</row>
        <row r="107">
          <cell r="BK107" t="str">
            <v>Pin sylvestre_F2_Eclaircie précoce_GS Pineraies des plaines du Centre et du Nord Ouest_76_</v>
          </cell>
          <cell r="BM107">
            <v>65.950258766666678</v>
          </cell>
          <cell r="BN107">
            <v>321.74705354546848</v>
          </cell>
          <cell r="BP107">
            <v>244.97</v>
          </cell>
          <cell r="BQ107">
            <v>6.0058405639306303</v>
          </cell>
          <cell r="BT107" t="str">
            <v>Résineux</v>
          </cell>
          <cell r="BU107">
            <v>0</v>
          </cell>
          <cell r="BV107">
            <v>1</v>
          </cell>
          <cell r="BW107">
            <v>0</v>
          </cell>
          <cell r="BX107">
            <v>0.43</v>
          </cell>
          <cell r="BY107">
            <v>0</v>
          </cell>
          <cell r="BZ107">
            <v>0</v>
          </cell>
          <cell r="CB107">
            <v>0.6</v>
          </cell>
          <cell r="CC107">
            <v>0.4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</row>
        <row r="108">
          <cell r="BK108" t="str">
            <v>Pin sylvestre_F2_Eclaircie précoce_GS Pineraies des plaines du Centre et du Nord Ouest_77_</v>
          </cell>
          <cell r="BM108">
            <v>67.083713900000021</v>
          </cell>
          <cell r="BN108">
            <v>327.86150366681579</v>
          </cell>
          <cell r="BP108">
            <v>244.97</v>
          </cell>
          <cell r="BQ108">
            <v>6.0272408721804096</v>
          </cell>
          <cell r="BT108" t="str">
            <v>Résineux</v>
          </cell>
          <cell r="BU108">
            <v>0</v>
          </cell>
          <cell r="BV108">
            <v>1</v>
          </cell>
          <cell r="BW108">
            <v>0</v>
          </cell>
          <cell r="BX108">
            <v>0.43</v>
          </cell>
          <cell r="BY108">
            <v>0</v>
          </cell>
          <cell r="BZ108">
            <v>0</v>
          </cell>
          <cell r="CB108">
            <v>0.6</v>
          </cell>
          <cell r="CC108">
            <v>0.4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</row>
        <row r="109">
          <cell r="BK109" t="str">
            <v>Pin sylvestre_F2_Eclaircie précoce_GS Pineraies des plaines du Centre et du Nord Ouest_78_</v>
          </cell>
          <cell r="BM109">
            <v>68.218859280000004</v>
          </cell>
          <cell r="BN109">
            <v>333.99619655501004</v>
          </cell>
          <cell r="BP109">
            <v>244.97</v>
          </cell>
          <cell r="BQ109">
            <v>6.0202749927630101</v>
          </cell>
          <cell r="BT109" t="str">
            <v>Résineux</v>
          </cell>
          <cell r="BU109">
            <v>0</v>
          </cell>
          <cell r="BV109">
            <v>1</v>
          </cell>
          <cell r="BW109">
            <v>0</v>
          </cell>
          <cell r="BX109">
            <v>0.43</v>
          </cell>
          <cell r="BY109">
            <v>0</v>
          </cell>
          <cell r="BZ109">
            <v>0</v>
          </cell>
          <cell r="CB109">
            <v>0.6</v>
          </cell>
          <cell r="CC109">
            <v>0.4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</row>
        <row r="110">
          <cell r="BK110" t="str">
            <v>Pin sylvestre_F2_Eclaircie précoce_GS Pineraies des plaines du Centre et du Nord Ouest_79_</v>
          </cell>
          <cell r="BM110">
            <v>69.350394380000012</v>
          </cell>
          <cell r="BN110">
            <v>340.12229821980151</v>
          </cell>
          <cell r="BP110">
            <v>244.97</v>
          </cell>
          <cell r="BQ110">
            <v>5.92327865717425</v>
          </cell>
          <cell r="BT110" t="str">
            <v>Résineux</v>
          </cell>
          <cell r="BU110">
            <v>0</v>
          </cell>
          <cell r="BV110">
            <v>1</v>
          </cell>
          <cell r="BW110">
            <v>0</v>
          </cell>
          <cell r="BX110">
            <v>0.43</v>
          </cell>
          <cell r="BY110">
            <v>0</v>
          </cell>
          <cell r="BZ110">
            <v>0</v>
          </cell>
          <cell r="CB110">
            <v>0.6</v>
          </cell>
          <cell r="CC110">
            <v>0.4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</row>
        <row r="111">
          <cell r="BK111" t="str">
            <v>Pin sylvestre_F2_Eclaircie précoce_GS Pineraies des plaines du Centre et du Nord Ouest_80_</v>
          </cell>
          <cell r="BM111">
            <v>70.461503890000017</v>
          </cell>
          <cell r="BN111">
            <v>346.14827466470274</v>
          </cell>
          <cell r="BP111">
            <v>244.97</v>
          </cell>
          <cell r="BQ111">
            <v>5.9099551621409301</v>
          </cell>
          <cell r="BT111" t="str">
            <v>Résineux</v>
          </cell>
          <cell r="BU111">
            <v>0</v>
          </cell>
          <cell r="BV111">
            <v>1</v>
          </cell>
          <cell r="BW111">
            <v>0</v>
          </cell>
          <cell r="BX111">
            <v>0.43</v>
          </cell>
          <cell r="BY111">
            <v>0</v>
          </cell>
          <cell r="BZ111">
            <v>0</v>
          </cell>
          <cell r="CB111">
            <v>0.6</v>
          </cell>
          <cell r="CC111">
            <v>0.4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</row>
        <row r="112">
          <cell r="BK112" t="str">
            <v>Pin sylvestre_F2_Eclaircie précoce_GS Pineraies des plaines du Centre et du Nord Ouest_81_</v>
          </cell>
          <cell r="BM112">
            <v>71.567988710000009</v>
          </cell>
          <cell r="BN112">
            <v>352.15932708209556</v>
          </cell>
          <cell r="BP112">
            <v>244.97</v>
          </cell>
          <cell r="BQ112">
            <v>5.8737284924874302</v>
          </cell>
          <cell r="BT112" t="str">
            <v>Résineux</v>
          </cell>
          <cell r="BU112">
            <v>0</v>
          </cell>
          <cell r="BV112">
            <v>1</v>
          </cell>
          <cell r="BW112">
            <v>0</v>
          </cell>
          <cell r="BX112">
            <v>0.43</v>
          </cell>
          <cell r="BY112">
            <v>0</v>
          </cell>
          <cell r="BZ112">
            <v>0</v>
          </cell>
          <cell r="CB112">
            <v>0.6</v>
          </cell>
          <cell r="CC112">
            <v>0.4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</row>
        <row r="113">
          <cell r="BK113" t="str">
            <v>Pin sylvestre_F2_Eclaircie précoce_GS Pineraies des plaines du Centre et du Nord Ouest_82_</v>
          </cell>
          <cell r="BM113">
            <v>72.665629423333314</v>
          </cell>
          <cell r="BN113">
            <v>358.13221345104353</v>
          </cell>
          <cell r="BP113">
            <v>244.97</v>
          </cell>
          <cell r="BQ113">
            <v>5.91372135639301</v>
          </cell>
          <cell r="BT113" t="str">
            <v>Résineux</v>
          </cell>
          <cell r="BU113">
            <v>0</v>
          </cell>
          <cell r="BV113">
            <v>1</v>
          </cell>
          <cell r="BW113">
            <v>0</v>
          </cell>
          <cell r="BX113">
            <v>0.43</v>
          </cell>
          <cell r="BY113">
            <v>0</v>
          </cell>
          <cell r="BZ113">
            <v>0</v>
          </cell>
          <cell r="CB113">
            <v>0.6</v>
          </cell>
          <cell r="CC113">
            <v>0.4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BK114" t="str">
            <v>Pin sylvestre_F2_Eclaircie précoce_GS Pineraies des plaines du Centre et du Nord Ouest_83_</v>
          </cell>
          <cell r="BM114">
            <v>73.768707876666667</v>
          </cell>
          <cell r="BN114">
            <v>364.14447328638499</v>
          </cell>
          <cell r="BP114">
            <v>244.97</v>
          </cell>
          <cell r="BQ114">
            <v>5.2464242191379098</v>
          </cell>
          <cell r="BT114" t="str">
            <v>Résineux</v>
          </cell>
          <cell r="BU114">
            <v>0</v>
          </cell>
          <cell r="BV114">
            <v>1</v>
          </cell>
          <cell r="BW114">
            <v>0</v>
          </cell>
          <cell r="BX114">
            <v>0.43</v>
          </cell>
          <cell r="BY114">
            <v>0</v>
          </cell>
          <cell r="BZ114">
            <v>0</v>
          </cell>
          <cell r="CB114">
            <v>0.6</v>
          </cell>
          <cell r="CC114">
            <v>0.4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</row>
        <row r="115">
          <cell r="BK115" t="str">
            <v>Pin sylvestre_F2_Eclaircie précoce_GS Pineraies des plaines du Centre et du Nord Ouest_83_</v>
          </cell>
          <cell r="BM115">
            <v>66.793327579999982</v>
          </cell>
          <cell r="BN115">
            <v>326.29394389591232</v>
          </cell>
          <cell r="BO115">
            <v>37.850529390472673</v>
          </cell>
          <cell r="BP115">
            <v>244.97</v>
          </cell>
          <cell r="BQ115">
            <v>5.2464242191379098</v>
          </cell>
          <cell r="BT115" t="str">
            <v>Résineux</v>
          </cell>
          <cell r="BU115">
            <v>0</v>
          </cell>
          <cell r="BV115">
            <v>1</v>
          </cell>
          <cell r="BW115">
            <v>0</v>
          </cell>
          <cell r="BX115">
            <v>0.43</v>
          </cell>
          <cell r="BY115">
            <v>0</v>
          </cell>
          <cell r="BZ115">
            <v>0</v>
          </cell>
          <cell r="CB115">
            <v>0.6</v>
          </cell>
          <cell r="CC115">
            <v>0.4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</row>
        <row r="116">
          <cell r="BK116" t="str">
            <v>Pin sylvestre_F2_Eclaircie précoce_GS Pineraies des plaines du Centre et du Nord Ouest_84_</v>
          </cell>
          <cell r="BM116">
            <v>67.783023503333311</v>
          </cell>
          <cell r="BN116">
            <v>331.63949287092026</v>
          </cell>
          <cell r="BP116">
            <v>244.97</v>
          </cell>
          <cell r="BQ116">
            <v>5.2773772182443999</v>
          </cell>
          <cell r="BT116" t="str">
            <v>Résineux</v>
          </cell>
          <cell r="BU116">
            <v>0</v>
          </cell>
          <cell r="BV116">
            <v>1</v>
          </cell>
          <cell r="BW116">
            <v>0</v>
          </cell>
          <cell r="BX116">
            <v>0.43</v>
          </cell>
          <cell r="BY116">
            <v>0</v>
          </cell>
          <cell r="BZ116">
            <v>0</v>
          </cell>
          <cell r="CB116">
            <v>0.6</v>
          </cell>
          <cell r="CC116">
            <v>0.4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</row>
        <row r="117">
          <cell r="BK117" t="str">
            <v>Pin sylvestre_F2_Eclaircie précoce_GS Pineraies des plaines du Centre et du Nord Ouest_85_</v>
          </cell>
          <cell r="BM117">
            <v>68.776773359999993</v>
          </cell>
          <cell r="BN117">
            <v>337.01537629042582</v>
          </cell>
          <cell r="BP117">
            <v>244.97</v>
          </cell>
          <cell r="BQ117">
            <v>5.3215362082804596</v>
          </cell>
          <cell r="BT117" t="str">
            <v>Résineux</v>
          </cell>
          <cell r="BU117">
            <v>0</v>
          </cell>
          <cell r="BV117">
            <v>1</v>
          </cell>
          <cell r="BW117">
            <v>0</v>
          </cell>
          <cell r="BX117">
            <v>0.43</v>
          </cell>
          <cell r="BY117">
            <v>0</v>
          </cell>
          <cell r="BZ117">
            <v>0</v>
          </cell>
          <cell r="CB117">
            <v>0.6</v>
          </cell>
          <cell r="CC117">
            <v>0.4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</row>
        <row r="118">
          <cell r="BK118" t="str">
            <v>Pin sylvestre_F2_Eclaircie précoce_GS Pineraies des plaines du Centre et du Nord Ouest_86_</v>
          </cell>
          <cell r="BM118">
            <v>69.777059546666635</v>
          </cell>
          <cell r="BN118">
            <v>342.43505046471637</v>
          </cell>
          <cell r="BP118">
            <v>244.97</v>
          </cell>
          <cell r="BQ118">
            <v>5.2053830619884103</v>
          </cell>
          <cell r="BT118" t="str">
            <v>Résineux</v>
          </cell>
          <cell r="BU118">
            <v>0</v>
          </cell>
          <cell r="BV118">
            <v>1</v>
          </cell>
          <cell r="BW118">
            <v>0</v>
          </cell>
          <cell r="BX118">
            <v>0.43</v>
          </cell>
          <cell r="BY118">
            <v>0</v>
          </cell>
          <cell r="BZ118">
            <v>0</v>
          </cell>
          <cell r="CB118">
            <v>0.6</v>
          </cell>
          <cell r="CC118">
            <v>0.4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</row>
        <row r="119">
          <cell r="BK119" t="str">
            <v>Pin sylvestre_F2_Eclaircie précoce_GS Pineraies des plaines du Centre et du Nord Ouest_87_</v>
          </cell>
          <cell r="BM119">
            <v>70.753815663333341</v>
          </cell>
          <cell r="BN119">
            <v>347.73529851606628</v>
          </cell>
          <cell r="BP119">
            <v>244.97</v>
          </cell>
          <cell r="BQ119">
            <v>5.2697773135012103</v>
          </cell>
          <cell r="BT119" t="str">
            <v>Résineux</v>
          </cell>
          <cell r="BU119">
            <v>0</v>
          </cell>
          <cell r="BV119">
            <v>1</v>
          </cell>
          <cell r="BW119">
            <v>0</v>
          </cell>
          <cell r="BX119">
            <v>0.43</v>
          </cell>
          <cell r="BY119">
            <v>0</v>
          </cell>
          <cell r="BZ119">
            <v>0</v>
          </cell>
          <cell r="CB119">
            <v>0.6</v>
          </cell>
          <cell r="CC119">
            <v>0.4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</row>
        <row r="120">
          <cell r="BK120" t="str">
            <v>Pin sylvestre_F2_Eclaircie précoce_GS Pineraies des plaines du Centre et du Nord Ouest_88_</v>
          </cell>
          <cell r="BM120">
            <v>71.740976479999972</v>
          </cell>
          <cell r="BN120">
            <v>353.1000018799125</v>
          </cell>
          <cell r="BP120">
            <v>244.97</v>
          </cell>
          <cell r="BQ120">
            <v>5.1635687044988599</v>
          </cell>
          <cell r="BT120" t="str">
            <v>Résineux</v>
          </cell>
          <cell r="BU120">
            <v>0</v>
          </cell>
          <cell r="BV120">
            <v>1</v>
          </cell>
          <cell r="BW120">
            <v>0</v>
          </cell>
          <cell r="BX120">
            <v>0.43</v>
          </cell>
          <cell r="BY120">
            <v>0</v>
          </cell>
          <cell r="BZ120">
            <v>0</v>
          </cell>
          <cell r="CB120">
            <v>0.6</v>
          </cell>
          <cell r="CC120">
            <v>0.4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</row>
        <row r="121">
          <cell r="BK121" t="str">
            <v>Pin sylvestre_F2_Eclaircie précoce_GS Pineraies des plaines du Centre et du Nord Ouest_89_</v>
          </cell>
          <cell r="BM121">
            <v>72.706632286666718</v>
          </cell>
          <cell r="BN121">
            <v>358.35552271203414</v>
          </cell>
          <cell r="BP121">
            <v>244.97</v>
          </cell>
          <cell r="BQ121">
            <v>5.1728509834207399</v>
          </cell>
          <cell r="BT121" t="str">
            <v>Résineux</v>
          </cell>
          <cell r="BU121">
            <v>0</v>
          </cell>
          <cell r="BV121">
            <v>1</v>
          </cell>
          <cell r="BW121">
            <v>0</v>
          </cell>
          <cell r="BX121">
            <v>0.43</v>
          </cell>
          <cell r="BY121">
            <v>0</v>
          </cell>
          <cell r="BZ121">
            <v>0</v>
          </cell>
          <cell r="CB121">
            <v>0.6</v>
          </cell>
          <cell r="CC121">
            <v>0.4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</row>
        <row r="122">
          <cell r="BK122" t="str">
            <v>Pin sylvestre_F2_Eclaircie précoce_GS Pineraies des plaines du Centre et du Nord Ouest_90_</v>
          </cell>
          <cell r="BM122">
            <v>73.672454336666647</v>
          </cell>
          <cell r="BN122">
            <v>363.61946217747987</v>
          </cell>
          <cell r="BP122">
            <v>244.97</v>
          </cell>
          <cell r="BQ122">
            <v>5.13887355087763</v>
          </cell>
          <cell r="BT122" t="str">
            <v>Résineux</v>
          </cell>
          <cell r="BU122">
            <v>0</v>
          </cell>
          <cell r="BV122">
            <v>1</v>
          </cell>
          <cell r="BW122">
            <v>0</v>
          </cell>
          <cell r="BX122">
            <v>0.43</v>
          </cell>
          <cell r="BY122">
            <v>0</v>
          </cell>
          <cell r="BZ122">
            <v>0</v>
          </cell>
          <cell r="CB122">
            <v>0.6</v>
          </cell>
          <cell r="CC122">
            <v>0.4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</row>
        <row r="123">
          <cell r="BK123" t="str">
            <v>Pin sylvestre_F2_Eclaircie précoce_GS Pineraies des plaines du Centre et du Nord Ouest_91_</v>
          </cell>
          <cell r="BM123">
            <v>74.630402916666696</v>
          </cell>
          <cell r="BN123">
            <v>368.84782878438733</v>
          </cell>
          <cell r="BP123">
            <v>244.97</v>
          </cell>
          <cell r="BQ123">
            <v>5.1164098886562197</v>
          </cell>
          <cell r="BT123" t="str">
            <v>Résineux</v>
          </cell>
          <cell r="BU123">
            <v>0</v>
          </cell>
          <cell r="BV123">
            <v>1</v>
          </cell>
          <cell r="BW123">
            <v>0</v>
          </cell>
          <cell r="BX123">
            <v>0.43</v>
          </cell>
          <cell r="BY123">
            <v>0</v>
          </cell>
          <cell r="BZ123">
            <v>0</v>
          </cell>
          <cell r="CB123">
            <v>0.6</v>
          </cell>
          <cell r="CC123">
            <v>0.4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</row>
        <row r="124">
          <cell r="BK124" t="str">
            <v>Pin sylvestre_F2_Eclaircie précoce_GS Pineraies des plaines du Centre et du Nord Ouest_92_</v>
          </cell>
          <cell r="BM124">
            <v>75.582674590000011</v>
          </cell>
          <cell r="BN124">
            <v>374.05237477435298</v>
          </cell>
          <cell r="BP124">
            <v>244.97</v>
          </cell>
          <cell r="BQ124">
            <v>4.68167142216305</v>
          </cell>
          <cell r="BT124" t="str">
            <v>Résineux</v>
          </cell>
          <cell r="BU124">
            <v>0</v>
          </cell>
          <cell r="BV124">
            <v>1</v>
          </cell>
          <cell r="BW124">
            <v>0</v>
          </cell>
          <cell r="BX124">
            <v>0.43</v>
          </cell>
          <cell r="BY124">
            <v>0</v>
          </cell>
          <cell r="BZ124">
            <v>0</v>
          </cell>
          <cell r="CB124">
            <v>0.6</v>
          </cell>
          <cell r="CC124">
            <v>0.4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</row>
        <row r="125">
          <cell r="BK125" t="str">
            <v>Pin sylvestre_F2_Eclaircie précoce_GS Pineraies des plaines du Centre et du Nord Ouest_92_</v>
          </cell>
          <cell r="BM125">
            <v>69.607137010000031</v>
          </cell>
          <cell r="BN125">
            <v>341.51379715958564</v>
          </cell>
          <cell r="BO125">
            <v>32.538577614767348</v>
          </cell>
          <cell r="BP125">
            <v>244.97</v>
          </cell>
          <cell r="BQ125">
            <v>4.68167142216305</v>
          </cell>
          <cell r="BT125" t="str">
            <v>Résineux</v>
          </cell>
          <cell r="BU125">
            <v>0</v>
          </cell>
          <cell r="BV125">
            <v>1</v>
          </cell>
          <cell r="BW125">
            <v>0</v>
          </cell>
          <cell r="BX125">
            <v>0.43</v>
          </cell>
          <cell r="BY125">
            <v>0</v>
          </cell>
          <cell r="BZ125">
            <v>0</v>
          </cell>
          <cell r="CB125">
            <v>0.6</v>
          </cell>
          <cell r="CC125">
            <v>0.4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</row>
        <row r="126">
          <cell r="BK126" t="str">
            <v>Pin sylvestre_F2_Eclaircie précoce_GS Pineraies des plaines du Centre et du Nord Ouest_93_</v>
          </cell>
          <cell r="BM126">
            <v>70.486639966666701</v>
          </cell>
          <cell r="BN126">
            <v>346.28471595036399</v>
          </cell>
          <cell r="BP126">
            <v>244.97</v>
          </cell>
          <cell r="BQ126">
            <v>4.7102618742210298</v>
          </cell>
          <cell r="BT126" t="str">
            <v>Résineux</v>
          </cell>
          <cell r="BU126">
            <v>0</v>
          </cell>
          <cell r="BV126">
            <v>1</v>
          </cell>
          <cell r="BW126">
            <v>0</v>
          </cell>
          <cell r="BX126">
            <v>0.43</v>
          </cell>
          <cell r="BY126">
            <v>0</v>
          </cell>
          <cell r="BZ126">
            <v>0</v>
          </cell>
          <cell r="CB126">
            <v>0.6</v>
          </cell>
          <cell r="CC126">
            <v>0.4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</row>
        <row r="127">
          <cell r="BK127" t="str">
            <v>Pin sylvestre_F2_Eclaircie précoce_GS Pineraies des plaines du Centre et du Nord Ouest_94_</v>
          </cell>
          <cell r="BM127">
            <v>71.370155683333337</v>
          </cell>
          <cell r="BN127">
            <v>351.08384795561875</v>
          </cell>
          <cell r="BP127">
            <v>244.97</v>
          </cell>
          <cell r="BQ127">
            <v>4.6114229088652801</v>
          </cell>
          <cell r="BT127" t="str">
            <v>Résineux</v>
          </cell>
          <cell r="BU127">
            <v>0</v>
          </cell>
          <cell r="BV127">
            <v>1</v>
          </cell>
          <cell r="BW127">
            <v>0</v>
          </cell>
          <cell r="BX127">
            <v>0.43</v>
          </cell>
          <cell r="BY127">
            <v>0</v>
          </cell>
          <cell r="BZ127">
            <v>0</v>
          </cell>
          <cell r="CB127">
            <v>0.6</v>
          </cell>
          <cell r="CC127">
            <v>0.4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</row>
        <row r="128">
          <cell r="BK128" t="str">
            <v>Pin sylvestre_F2_Eclaircie précoce_GS Pineraies des plaines du Centre et du Nord Ouest_95_</v>
          </cell>
          <cell r="BM128">
            <v>72.233833036666624</v>
          </cell>
          <cell r="BN128">
            <v>355.78139838048611</v>
          </cell>
          <cell r="BP128">
            <v>244.97</v>
          </cell>
          <cell r="BQ128">
            <v>4.73880158183385</v>
          </cell>
          <cell r="BT128" t="str">
            <v>Résineux</v>
          </cell>
          <cell r="BU128">
            <v>0</v>
          </cell>
          <cell r="BV128">
            <v>1</v>
          </cell>
          <cell r="BW128">
            <v>0</v>
          </cell>
          <cell r="BX128">
            <v>0.43</v>
          </cell>
          <cell r="BY128">
            <v>0</v>
          </cell>
          <cell r="BZ128">
            <v>0</v>
          </cell>
          <cell r="CB128">
            <v>0.6</v>
          </cell>
          <cell r="CC128">
            <v>0.4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</row>
        <row r="129">
          <cell r="BK129" t="str">
            <v>Pin sylvestre_F2_Eclaircie précoce_GS Pineraies des plaines du Centre et du Nord Ouest_96_</v>
          </cell>
          <cell r="BM129">
            <v>73.120049273333336</v>
          </cell>
          <cell r="BN129">
            <v>360.6078201419254</v>
          </cell>
          <cell r="BP129">
            <v>244.97</v>
          </cell>
          <cell r="BQ129">
            <v>4.52098073157208</v>
          </cell>
          <cell r="BT129" t="str">
            <v>Résineux</v>
          </cell>
          <cell r="BU129">
            <v>0</v>
          </cell>
          <cell r="BV129">
            <v>1</v>
          </cell>
          <cell r="BW129">
            <v>0</v>
          </cell>
          <cell r="BX129">
            <v>0.43</v>
          </cell>
          <cell r="BY129">
            <v>0</v>
          </cell>
          <cell r="BZ129">
            <v>0</v>
          </cell>
          <cell r="CB129">
            <v>0.6</v>
          </cell>
          <cell r="CC129">
            <v>0.4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</row>
        <row r="130">
          <cell r="BK130" t="str">
            <v>Pin sylvestre_F2_Eclaircie précoce_GS Pineraies des plaines du Centre et du Nord Ouest_97_</v>
          </cell>
          <cell r="BM130">
            <v>73.964304153333273</v>
          </cell>
          <cell r="BN130">
            <v>365.21157271663606</v>
          </cell>
          <cell r="BP130">
            <v>244.97</v>
          </cell>
          <cell r="BQ130">
            <v>4.67193141752273</v>
          </cell>
          <cell r="BT130" t="str">
            <v>Résineux</v>
          </cell>
          <cell r="BU130">
            <v>0</v>
          </cell>
          <cell r="BV130">
            <v>1</v>
          </cell>
          <cell r="BW130">
            <v>0</v>
          </cell>
          <cell r="BX130">
            <v>0.43</v>
          </cell>
          <cell r="BY130">
            <v>0</v>
          </cell>
          <cell r="BZ130">
            <v>0</v>
          </cell>
          <cell r="CB130">
            <v>0.6</v>
          </cell>
          <cell r="CC130">
            <v>0.4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</row>
        <row r="131">
          <cell r="BK131" t="str">
            <v>Pin sylvestre_F2_Eclaircie précoce_GS Pineraies des plaines du Centre et du Nord Ouest_98_</v>
          </cell>
          <cell r="BM131">
            <v>74.835508833333336</v>
          </cell>
          <cell r="BN131">
            <v>369.96821412071034</v>
          </cell>
          <cell r="BP131">
            <v>244.97</v>
          </cell>
          <cell r="BQ131">
            <v>4.5817472811488598</v>
          </cell>
          <cell r="BT131" t="str">
            <v>Résineux</v>
          </cell>
          <cell r="BU131">
            <v>0</v>
          </cell>
          <cell r="BV131">
            <v>1</v>
          </cell>
          <cell r="BW131">
            <v>0</v>
          </cell>
          <cell r="BX131">
            <v>0.43</v>
          </cell>
          <cell r="BY131">
            <v>0</v>
          </cell>
          <cell r="BZ131">
            <v>0</v>
          </cell>
          <cell r="CB131">
            <v>0.6</v>
          </cell>
          <cell r="CC131">
            <v>0.4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BK132" t="str">
            <v>Pin sylvestre_F2_Eclaircie précoce_GS Pineraies des plaines du Centre et du Nord Ouest_99_</v>
          </cell>
          <cell r="BM132">
            <v>75.688691329999983</v>
          </cell>
          <cell r="BN132">
            <v>374.63223697683662</v>
          </cell>
          <cell r="BP132">
            <v>244.97</v>
          </cell>
          <cell r="BQ132">
            <v>4.4997786180208497</v>
          </cell>
          <cell r="BT132" t="str">
            <v>Résineux</v>
          </cell>
          <cell r="BU132">
            <v>0</v>
          </cell>
          <cell r="BV132">
            <v>1</v>
          </cell>
          <cell r="BW132">
            <v>0</v>
          </cell>
          <cell r="BX132">
            <v>0.43</v>
          </cell>
          <cell r="BY132">
            <v>0</v>
          </cell>
          <cell r="BZ132">
            <v>0</v>
          </cell>
          <cell r="CB132">
            <v>0.6</v>
          </cell>
          <cell r="CC132">
            <v>0.4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BK133" t="str">
            <v>Pin sylvestre_F2_Eclaircie précoce_GS Pineraies des plaines du Centre et du Nord Ouest_100_</v>
          </cell>
          <cell r="BM133">
            <v>76.525465540000027</v>
          </cell>
          <cell r="BN133">
            <v>379.21206359334104</v>
          </cell>
          <cell r="BP133">
            <v>244.97</v>
          </cell>
          <cell r="BQ133">
            <v>4.5705668978905596</v>
          </cell>
          <cell r="BT133" t="str">
            <v>Résineux</v>
          </cell>
          <cell r="BU133">
            <v>0</v>
          </cell>
          <cell r="BV133">
            <v>1</v>
          </cell>
          <cell r="BW133">
            <v>0</v>
          </cell>
          <cell r="BX133">
            <v>0.43</v>
          </cell>
          <cell r="BY133">
            <v>0</v>
          </cell>
          <cell r="BZ133">
            <v>0</v>
          </cell>
          <cell r="CB133">
            <v>0.6</v>
          </cell>
          <cell r="CC133">
            <v>0.4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</row>
        <row r="134">
          <cell r="BK134" t="str">
            <v>Pin sylvestre_F2_Eclaircie précoce_GS Pineraies des plaines du Centre et du Nord Ouest_101_</v>
          </cell>
          <cell r="BM134">
            <v>77.374258873333304</v>
          </cell>
          <cell r="BN134">
            <v>383.86318552297831</v>
          </cell>
          <cell r="BP134">
            <v>244.97</v>
          </cell>
          <cell r="BQ134">
            <v>3.17278876079865</v>
          </cell>
          <cell r="BT134" t="str">
            <v>Résineux</v>
          </cell>
          <cell r="BU134">
            <v>0</v>
          </cell>
          <cell r="BV134">
            <v>1</v>
          </cell>
          <cell r="BW134">
            <v>0</v>
          </cell>
          <cell r="BX134">
            <v>0.43</v>
          </cell>
          <cell r="BY134">
            <v>0</v>
          </cell>
          <cell r="BZ134">
            <v>0</v>
          </cell>
          <cell r="CB134">
            <v>0.6</v>
          </cell>
          <cell r="CC134">
            <v>0.4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</row>
        <row r="135">
          <cell r="BK135" t="str">
            <v>Pin sylvestre_F2_Eclaircie précoce_GS Pineraies des plaines du Centre et du Nord Ouest_101_</v>
          </cell>
          <cell r="BM135">
            <v>33.253021870000012</v>
          </cell>
          <cell r="BN135">
            <v>151.1042193831841</v>
          </cell>
          <cell r="BO135">
            <v>232.75896613979421</v>
          </cell>
          <cell r="BP135">
            <v>244.97</v>
          </cell>
          <cell r="BQ135">
            <v>3.17278876079865</v>
          </cell>
          <cell r="BT135" t="str">
            <v>Résineux</v>
          </cell>
          <cell r="BU135">
            <v>0</v>
          </cell>
          <cell r="BV135">
            <v>1</v>
          </cell>
          <cell r="BW135">
            <v>0</v>
          </cell>
          <cell r="BX135">
            <v>0.43</v>
          </cell>
          <cell r="BY135">
            <v>0</v>
          </cell>
          <cell r="BZ135">
            <v>0</v>
          </cell>
          <cell r="CB135">
            <v>0.6</v>
          </cell>
          <cell r="CC135">
            <v>0.4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</row>
        <row r="136">
          <cell r="BK136" t="str">
            <v>Pin sylvestre_F2_Eclaircie précoce_GS Pineraies des plaines du Centre et du Nord Ouest_102_</v>
          </cell>
          <cell r="BM136">
            <v>33.910300810000024</v>
          </cell>
          <cell r="BN136">
            <v>154.40122404907751</v>
          </cell>
          <cell r="BP136">
            <v>244.97</v>
          </cell>
          <cell r="BQ136">
            <v>2.3515915764149899</v>
          </cell>
          <cell r="BT136" t="str">
            <v>Résineux</v>
          </cell>
          <cell r="BU136">
            <v>0</v>
          </cell>
          <cell r="BV136">
            <v>1</v>
          </cell>
          <cell r="BW136">
            <v>0</v>
          </cell>
          <cell r="BX136">
            <v>0.43</v>
          </cell>
          <cell r="BY136">
            <v>0</v>
          </cell>
          <cell r="BZ136">
            <v>0</v>
          </cell>
          <cell r="CB136">
            <v>0.6</v>
          </cell>
          <cell r="CC136">
            <v>0.4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</row>
        <row r="137">
          <cell r="BK137" t="str">
            <v>Pin sylvestre_F2_Eclaircie précoce_GS Pineraies des plaines du Centre et du Nord Ouest_103_</v>
          </cell>
          <cell r="BM137">
            <v>34.396407366666679</v>
          </cell>
          <cell r="BN137">
            <v>156.84395090210589</v>
          </cell>
          <cell r="BP137">
            <v>244.97</v>
          </cell>
          <cell r="BQ137">
            <v>2.3122474800331898</v>
          </cell>
          <cell r="BT137" t="str">
            <v>Résineux</v>
          </cell>
          <cell r="BU137">
            <v>0</v>
          </cell>
          <cell r="BV137">
            <v>1</v>
          </cell>
          <cell r="BW137">
            <v>0</v>
          </cell>
          <cell r="BX137">
            <v>0.43</v>
          </cell>
          <cell r="BY137">
            <v>0</v>
          </cell>
          <cell r="BZ137">
            <v>0</v>
          </cell>
          <cell r="CB137">
            <v>0.6</v>
          </cell>
          <cell r="CC137">
            <v>0.4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</row>
        <row r="138">
          <cell r="BK138" t="str">
            <v>Pin sylvestre_F2_Eclaircie précoce_GS Pineraies des plaines du Centre et du Nord Ouest_104_</v>
          </cell>
          <cell r="BM138">
            <v>34.873524979999971</v>
          </cell>
          <cell r="BN138">
            <v>159.24505378022855</v>
          </cell>
          <cell r="BP138">
            <v>244.97</v>
          </cell>
          <cell r="BQ138">
            <v>2.2849979092428598</v>
          </cell>
          <cell r="BT138" t="str">
            <v>Résineux</v>
          </cell>
          <cell r="BU138">
            <v>0</v>
          </cell>
          <cell r="BV138">
            <v>1</v>
          </cell>
          <cell r="BW138">
            <v>0</v>
          </cell>
          <cell r="BX138">
            <v>0.43</v>
          </cell>
          <cell r="BY138">
            <v>0</v>
          </cell>
          <cell r="BZ138">
            <v>0</v>
          </cell>
          <cell r="CB138">
            <v>0.6</v>
          </cell>
          <cell r="CC138">
            <v>0.4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</row>
        <row r="139">
          <cell r="BK139" t="str">
            <v>Pin sylvestre_F2_Eclaircie précoce_GS Pineraies des plaines du Centre et du Nord Ouest_105_</v>
          </cell>
          <cell r="BM139">
            <v>35.34420059</v>
          </cell>
          <cell r="BN139">
            <v>161.61713874144081</v>
          </cell>
          <cell r="BP139">
            <v>244.97</v>
          </cell>
          <cell r="BT139" t="str">
            <v>Résineux</v>
          </cell>
          <cell r="BU139">
            <v>0</v>
          </cell>
          <cell r="BV139">
            <v>1</v>
          </cell>
          <cell r="BW139">
            <v>0</v>
          </cell>
          <cell r="BX139">
            <v>0.43</v>
          </cell>
          <cell r="BY139">
            <v>0</v>
          </cell>
          <cell r="BZ139">
            <v>0</v>
          </cell>
          <cell r="CB139">
            <v>0.6</v>
          </cell>
          <cell r="CC139">
            <v>0.4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</row>
        <row r="140">
          <cell r="BK140" t="str">
            <v>Pin sylvestre_F2_Eclaircie précoce_GS Pineraies des plaines du Centre et du Nord Ouest_105_</v>
          </cell>
          <cell r="BM140">
            <v>0</v>
          </cell>
          <cell r="BN140">
            <v>0</v>
          </cell>
          <cell r="BO140">
            <v>161.61713874144081</v>
          </cell>
          <cell r="BP140">
            <v>244.97</v>
          </cell>
          <cell r="BT140" t="str">
            <v>Résineux</v>
          </cell>
          <cell r="BU140">
            <v>0</v>
          </cell>
          <cell r="BV140">
            <v>1</v>
          </cell>
          <cell r="BW140">
            <v>0</v>
          </cell>
          <cell r="BX140">
            <v>0.43</v>
          </cell>
          <cell r="BY140">
            <v>0</v>
          </cell>
          <cell r="BZ140">
            <v>0</v>
          </cell>
          <cell r="CB140">
            <v>0.6</v>
          </cell>
          <cell r="CC140">
            <v>0.4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</row>
        <row r="141">
          <cell r="BK141" t="str">
            <v>Douglas_F2_Entree 17-18m, densité haute_National_19_</v>
          </cell>
          <cell r="BM141">
            <v>39.759245252709</v>
          </cell>
          <cell r="BN141">
            <v>184.02540845329699</v>
          </cell>
          <cell r="BP141">
            <v>306.22140208535097</v>
          </cell>
          <cell r="BQ141">
            <v>19.254333903692601</v>
          </cell>
          <cell r="BT141" t="str">
            <v>Résineux</v>
          </cell>
          <cell r="BU141">
            <v>0</v>
          </cell>
          <cell r="BV141">
            <v>1</v>
          </cell>
          <cell r="BW141">
            <v>0</v>
          </cell>
          <cell r="BX141">
            <v>0.43</v>
          </cell>
          <cell r="BY141">
            <v>0</v>
          </cell>
          <cell r="BZ141">
            <v>0</v>
          </cell>
          <cell r="CB141">
            <v>0.6</v>
          </cell>
          <cell r="CC141">
            <v>0.4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</row>
        <row r="142">
          <cell r="BK142" t="str">
            <v>Douglas_F2_Entree 17-18m, densité haute_National_21_</v>
          </cell>
          <cell r="BM142">
            <v>47.229742989256899</v>
          </cell>
          <cell r="BN142">
            <v>222.53407626068201</v>
          </cell>
          <cell r="BO142" t="str">
            <v/>
          </cell>
          <cell r="BP142">
            <v>306.22140208535097</v>
          </cell>
          <cell r="BQ142">
            <v>19.9944233836645</v>
          </cell>
          <cell r="BT142" t="str">
            <v>Résineux</v>
          </cell>
          <cell r="BU142">
            <v>0</v>
          </cell>
          <cell r="BV142">
            <v>1</v>
          </cell>
          <cell r="BW142">
            <v>0</v>
          </cell>
          <cell r="BX142">
            <v>0.43</v>
          </cell>
          <cell r="BY142">
            <v>0</v>
          </cell>
          <cell r="BZ142">
            <v>0</v>
          </cell>
          <cell r="CB142">
            <v>0.6</v>
          </cell>
          <cell r="CC142">
            <v>0.4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</row>
        <row r="143">
          <cell r="BK143" t="str">
            <v>Douglas_F2_Entree 17-18m, densité haute_National_21_</v>
          </cell>
          <cell r="BM143">
            <v>32.729962443811203</v>
          </cell>
          <cell r="BN143">
            <v>148.48537875405401</v>
          </cell>
          <cell r="BO143">
            <v>74.048697506628002</v>
          </cell>
          <cell r="BP143">
            <v>306.22140208535097</v>
          </cell>
          <cell r="BQ143">
            <v>19.9944233836645</v>
          </cell>
          <cell r="BT143" t="str">
            <v>Résineux</v>
          </cell>
          <cell r="BU143">
            <v>0</v>
          </cell>
          <cell r="BV143">
            <v>1</v>
          </cell>
          <cell r="BW143">
            <v>0</v>
          </cell>
          <cell r="BX143">
            <v>0.43</v>
          </cell>
          <cell r="BY143">
            <v>27.195223494131156</v>
          </cell>
          <cell r="BZ143">
            <v>27.195223494131156</v>
          </cell>
          <cell r="CB143">
            <v>0.6</v>
          </cell>
          <cell r="CC143">
            <v>0.4</v>
          </cell>
          <cell r="CD143">
            <v>0</v>
          </cell>
          <cell r="CE143">
            <v>37.946823480183006</v>
          </cell>
          <cell r="CF143">
            <v>25.297882320122007</v>
          </cell>
          <cell r="CG143">
            <v>0</v>
          </cell>
          <cell r="CH143">
            <v>28.419008551367057</v>
          </cell>
          <cell r="CI143">
            <v>18.946005700911371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</row>
        <row r="144">
          <cell r="BK144" t="str">
            <v>Douglas_F2_Entree 17-18m, densité haute_National_28_</v>
          </cell>
          <cell r="BM144">
            <v>59.917585682477402</v>
          </cell>
          <cell r="BN144">
            <v>289.39744716530402</v>
          </cell>
          <cell r="BO144" t="str">
            <v/>
          </cell>
          <cell r="BP144">
            <v>306.22140208535097</v>
          </cell>
          <cell r="BQ144">
            <v>21.493893939534601</v>
          </cell>
          <cell r="BT144" t="str">
            <v>Résineux</v>
          </cell>
          <cell r="BU144">
            <v>0</v>
          </cell>
          <cell r="BV144">
            <v>1</v>
          </cell>
          <cell r="BW144">
            <v>0</v>
          </cell>
          <cell r="BX144">
            <v>0.43</v>
          </cell>
          <cell r="BY144">
            <v>0</v>
          </cell>
          <cell r="BZ144">
            <v>27.195223494131156</v>
          </cell>
          <cell r="CB144">
            <v>0.6</v>
          </cell>
          <cell r="CC144">
            <v>0.4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28.028653405906475</v>
          </cell>
          <cell r="CL144">
            <v>16.011481396823037</v>
          </cell>
          <cell r="CM144">
            <v>44.040134802729511</v>
          </cell>
          <cell r="CN144">
            <v>44.040134802729511</v>
          </cell>
          <cell r="CO144">
            <v>0</v>
          </cell>
        </row>
        <row r="145">
          <cell r="BK145" t="str">
            <v>Douglas_F2_Entree 17-18m, densité haute_National_28_</v>
          </cell>
          <cell r="BM145">
            <v>46.936405255059597</v>
          </cell>
          <cell r="BN145">
            <v>221.009020571267</v>
          </cell>
          <cell r="BO145">
            <v>68.388426594037014</v>
          </cell>
          <cell r="BP145">
            <v>306.22140208535097</v>
          </cell>
          <cell r="BQ145">
            <v>21.493893939534601</v>
          </cell>
          <cell r="BT145" t="str">
            <v>Résineux</v>
          </cell>
          <cell r="BU145">
            <v>0</v>
          </cell>
          <cell r="BV145">
            <v>1</v>
          </cell>
          <cell r="BW145">
            <v>0</v>
          </cell>
          <cell r="BX145">
            <v>0.43</v>
          </cell>
          <cell r="BY145">
            <v>25.781148608489179</v>
          </cell>
          <cell r="BZ145">
            <v>52.976372102620331</v>
          </cell>
          <cell r="CB145">
            <v>0.6</v>
          </cell>
          <cell r="CC145">
            <v>0.4</v>
          </cell>
          <cell r="CD145">
            <v>0</v>
          </cell>
          <cell r="CE145">
            <v>35.973695732775596</v>
          </cell>
          <cell r="CF145">
            <v>23.982463821850402</v>
          </cell>
          <cell r="CG145">
            <v>0</v>
          </cell>
          <cell r="CH145">
            <v>26.941300295871191</v>
          </cell>
          <cell r="CI145">
            <v>17.960866863914131</v>
          </cell>
          <cell r="CJ145">
            <v>0</v>
          </cell>
          <cell r="CK145">
            <v>27.262208404559139</v>
          </cell>
          <cell r="CL145">
            <v>11.321827072535823</v>
          </cell>
          <cell r="CM145">
            <v>38.584035477094965</v>
          </cell>
          <cell r="CN145">
            <v>82.624170279824483</v>
          </cell>
          <cell r="CO145">
            <v>0</v>
          </cell>
        </row>
        <row r="146">
          <cell r="BK146" t="str">
            <v>Douglas_F2_Entree 17-18m, densité haute_National_30_</v>
          </cell>
          <cell r="BM146">
            <v>55.240957103655703</v>
          </cell>
          <cell r="BN146">
            <v>264.55683419035699</v>
          </cell>
          <cell r="BO146" t="str">
            <v/>
          </cell>
          <cell r="BP146">
            <v>306.22140208535097</v>
          </cell>
          <cell r="BT146" t="str">
            <v>Résineux</v>
          </cell>
          <cell r="BU146">
            <v>0</v>
          </cell>
          <cell r="BV146">
            <v>1</v>
          </cell>
          <cell r="BW146">
            <v>0</v>
          </cell>
          <cell r="BX146">
            <v>0.43</v>
          </cell>
          <cell r="BY146">
            <v>0</v>
          </cell>
          <cell r="BZ146">
            <v>52.976372102620331</v>
          </cell>
          <cell r="CB146">
            <v>0.6</v>
          </cell>
          <cell r="CC146">
            <v>0.4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53.087964398598871</v>
          </cell>
          <cell r="CL146">
            <v>23.184670241779216</v>
          </cell>
          <cell r="CM146">
            <v>76.272634640378087</v>
          </cell>
          <cell r="CN146">
            <v>158.89680492020256</v>
          </cell>
          <cell r="CO146">
            <v>5.2965601640067517</v>
          </cell>
        </row>
        <row r="147">
          <cell r="BK147" t="str">
            <v>Douglas_F2_Entree 17-18m, densité haute_National_35_</v>
          </cell>
          <cell r="BM147">
            <v>75.348650538037205</v>
          </cell>
          <cell r="BN147">
            <v>372.772682050973</v>
          </cell>
          <cell r="BO147" t="str">
            <v/>
          </cell>
          <cell r="BP147">
            <v>306.22140208535097</v>
          </cell>
          <cell r="BQ147">
            <v>21.512629189900199</v>
          </cell>
          <cell r="BT147" t="str">
            <v>Résineux</v>
          </cell>
          <cell r="BU147">
            <v>0</v>
          </cell>
          <cell r="BV147">
            <v>1</v>
          </cell>
          <cell r="BW147">
            <v>0</v>
          </cell>
          <cell r="BX147">
            <v>0.43</v>
          </cell>
          <cell r="BY147">
            <v>0</v>
          </cell>
          <cell r="BZ147">
            <v>0</v>
          </cell>
          <cell r="CB147">
            <v>0.6</v>
          </cell>
          <cell r="CC147">
            <v>0.4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</row>
        <row r="148">
          <cell r="BK148" t="str">
            <v>Douglas_F2_Entree 17-18m, densité haute_National_35_</v>
          </cell>
          <cell r="BM148">
            <v>59.756798726664201</v>
          </cell>
          <cell r="BN148">
            <v>288.53985955450599</v>
          </cell>
          <cell r="BO148">
            <v>84.232822496467008</v>
          </cell>
          <cell r="BP148">
            <v>306.22140208535097</v>
          </cell>
          <cell r="BQ148">
            <v>21.512629189900199</v>
          </cell>
          <cell r="BT148" t="str">
            <v>Résineux</v>
          </cell>
          <cell r="BU148">
            <v>0</v>
          </cell>
          <cell r="BV148">
            <v>1</v>
          </cell>
          <cell r="BW148">
            <v>0</v>
          </cell>
          <cell r="BX148">
            <v>0.43</v>
          </cell>
          <cell r="BY148">
            <v>0</v>
          </cell>
          <cell r="BZ148">
            <v>0</v>
          </cell>
          <cell r="CB148">
            <v>0.6</v>
          </cell>
          <cell r="CC148">
            <v>0.4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</row>
        <row r="149">
          <cell r="BK149" t="str">
            <v>Douglas_F2_Entree 17-18m, densité haute_National_42_</v>
          </cell>
          <cell r="BM149">
            <v>87.667489732813706</v>
          </cell>
          <cell r="BN149">
            <v>440.68997797039998</v>
          </cell>
          <cell r="BO149" t="str">
            <v/>
          </cell>
          <cell r="BP149">
            <v>306.22140208535097</v>
          </cell>
          <cell r="BQ149">
            <v>20.579488654639501</v>
          </cell>
          <cell r="BT149" t="str">
            <v>Résineux</v>
          </cell>
          <cell r="BU149">
            <v>0</v>
          </cell>
          <cell r="BV149">
            <v>1</v>
          </cell>
          <cell r="BW149">
            <v>0</v>
          </cell>
          <cell r="BX149">
            <v>0.43</v>
          </cell>
          <cell r="BY149">
            <v>0</v>
          </cell>
          <cell r="BZ149">
            <v>0</v>
          </cell>
          <cell r="CB149">
            <v>0.6</v>
          </cell>
          <cell r="CC149">
            <v>0.4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</row>
        <row r="150">
          <cell r="BK150" t="str">
            <v>Douglas_F2_Entree 17-18m, densité haute_National_42_</v>
          </cell>
          <cell r="BM150">
            <v>70.189814708494495</v>
          </cell>
          <cell r="BN150">
            <v>344.67384988455098</v>
          </cell>
          <cell r="BO150">
            <v>96.016128085849004</v>
          </cell>
          <cell r="BP150">
            <v>306.22140208535097</v>
          </cell>
          <cell r="BQ150">
            <v>20.579488654639501</v>
          </cell>
          <cell r="BT150" t="str">
            <v>Résineux</v>
          </cell>
          <cell r="BU150">
            <v>0</v>
          </cell>
          <cell r="BV150">
            <v>1</v>
          </cell>
          <cell r="BW150">
            <v>0</v>
          </cell>
          <cell r="BX150">
            <v>0.43</v>
          </cell>
          <cell r="BY150">
            <v>0</v>
          </cell>
          <cell r="BZ150">
            <v>0</v>
          </cell>
          <cell r="CB150">
            <v>0.6</v>
          </cell>
          <cell r="CC150">
            <v>0.4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</row>
        <row r="151">
          <cell r="BK151" t="str">
            <v>Douglas_F2_Entree 17-18m, densité haute_National_49_</v>
          </cell>
          <cell r="BM151">
            <v>96.576123303171997</v>
          </cell>
          <cell r="BN151">
            <v>490.46208152295799</v>
          </cell>
          <cell r="BO151" t="str">
            <v/>
          </cell>
          <cell r="BP151">
            <v>306.22140208535097</v>
          </cell>
          <cell r="BQ151">
            <v>18.995342437621499</v>
          </cell>
          <cell r="BT151" t="str">
            <v>Résineux</v>
          </cell>
          <cell r="BU151">
            <v>0</v>
          </cell>
          <cell r="BV151">
            <v>1</v>
          </cell>
          <cell r="BW151">
            <v>0</v>
          </cell>
          <cell r="BX151">
            <v>0.43</v>
          </cell>
          <cell r="BY151">
            <v>0</v>
          </cell>
          <cell r="BZ151">
            <v>0</v>
          </cell>
          <cell r="CB151">
            <v>0.6</v>
          </cell>
          <cell r="CC151">
            <v>0.4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</row>
        <row r="152">
          <cell r="BK152" t="str">
            <v>Douglas_F2_Entree 17-18m, densité haute_National_49_</v>
          </cell>
          <cell r="BM152">
            <v>77.224570440354896</v>
          </cell>
          <cell r="BN152">
            <v>383.04253874121201</v>
          </cell>
          <cell r="BO152">
            <v>107.41954278174597</v>
          </cell>
          <cell r="BP152">
            <v>306.22140208535097</v>
          </cell>
          <cell r="BQ152">
            <v>18.995342437621499</v>
          </cell>
          <cell r="BT152" t="str">
            <v>Résineux</v>
          </cell>
          <cell r="BU152">
            <v>0</v>
          </cell>
          <cell r="BV152">
            <v>1</v>
          </cell>
          <cell r="BW152">
            <v>0</v>
          </cell>
          <cell r="BX152">
            <v>0.43</v>
          </cell>
          <cell r="BY152">
            <v>0</v>
          </cell>
          <cell r="BZ152">
            <v>0</v>
          </cell>
          <cell r="CB152">
            <v>0.6</v>
          </cell>
          <cell r="CC152">
            <v>0.4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</row>
        <row r="153">
          <cell r="BK153" t="str">
            <v>Douglas_F2_Entree 17-18m, densité haute_National_56_</v>
          </cell>
          <cell r="BM153">
            <v>101.441057971774</v>
          </cell>
          <cell r="BN153">
            <v>517.855925806713</v>
          </cell>
          <cell r="BO153" t="str">
            <v/>
          </cell>
          <cell r="BP153">
            <v>306.22140208535097</v>
          </cell>
          <cell r="BQ153">
            <v>17.323048183218098</v>
          </cell>
          <cell r="BT153" t="str">
            <v>Résineux</v>
          </cell>
          <cell r="BU153">
            <v>0</v>
          </cell>
          <cell r="BV153">
            <v>1</v>
          </cell>
          <cell r="BW153">
            <v>0</v>
          </cell>
          <cell r="BX153">
            <v>0.43</v>
          </cell>
          <cell r="BY153">
            <v>0</v>
          </cell>
          <cell r="BZ153">
            <v>0</v>
          </cell>
          <cell r="CB153">
            <v>0.6</v>
          </cell>
          <cell r="CC153">
            <v>0.4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</row>
        <row r="154">
          <cell r="BK154" t="str">
            <v>Douglas_F2_Entree 17-18m, densité haute_National_56_</v>
          </cell>
          <cell r="BM154">
            <v>85.3647004342305</v>
          </cell>
          <cell r="BN154">
            <v>427.91097232818697</v>
          </cell>
          <cell r="BO154">
            <v>89.944953478526031</v>
          </cell>
          <cell r="BP154">
            <v>306.22140208535097</v>
          </cell>
          <cell r="BQ154">
            <v>17.323048183218098</v>
          </cell>
          <cell r="BT154" t="str">
            <v>Résineux</v>
          </cell>
          <cell r="BU154">
            <v>0</v>
          </cell>
          <cell r="BV154">
            <v>1</v>
          </cell>
          <cell r="BW154">
            <v>0</v>
          </cell>
          <cell r="BX154">
            <v>0.43</v>
          </cell>
          <cell r="BY154">
            <v>0</v>
          </cell>
          <cell r="BZ154">
            <v>0</v>
          </cell>
          <cell r="CB154">
            <v>0.6</v>
          </cell>
          <cell r="CC154">
            <v>0.4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</row>
        <row r="155">
          <cell r="BK155" t="str">
            <v>Douglas_F2_Entree 17-18m, densité haute_National_63_</v>
          </cell>
          <cell r="BM155">
            <v>107.288025851564</v>
          </cell>
          <cell r="BN155">
            <v>550.96795322206106</v>
          </cell>
          <cell r="BO155" t="str">
            <v/>
          </cell>
          <cell r="BP155">
            <v>306.22140208535097</v>
          </cell>
          <cell r="BQ155">
            <v>15.5788940294442</v>
          </cell>
          <cell r="BT155" t="str">
            <v>Résineux</v>
          </cell>
          <cell r="BU155">
            <v>0</v>
          </cell>
          <cell r="BV155">
            <v>1</v>
          </cell>
          <cell r="BW155">
            <v>0</v>
          </cell>
          <cell r="BX155">
            <v>0.43</v>
          </cell>
          <cell r="BY155">
            <v>0</v>
          </cell>
          <cell r="BZ155">
            <v>0</v>
          </cell>
          <cell r="CB155">
            <v>0.6</v>
          </cell>
          <cell r="CC155">
            <v>0.4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</row>
        <row r="156">
          <cell r="BK156" t="str">
            <v>Douglas_F2_Entree 17-18m, densité haute_National_63_</v>
          </cell>
          <cell r="BM156">
            <v>90.523529407010798</v>
          </cell>
          <cell r="BN156">
            <v>456.589531709889</v>
          </cell>
          <cell r="BO156">
            <v>94.378421512172054</v>
          </cell>
          <cell r="BP156">
            <v>306.22140208535097</v>
          </cell>
          <cell r="BQ156">
            <v>15.5788940294442</v>
          </cell>
          <cell r="BT156" t="str">
            <v>Résineux</v>
          </cell>
          <cell r="BU156">
            <v>0</v>
          </cell>
          <cell r="BV156">
            <v>1</v>
          </cell>
          <cell r="BW156">
            <v>0</v>
          </cell>
          <cell r="BX156">
            <v>0.43</v>
          </cell>
          <cell r="BY156">
            <v>0</v>
          </cell>
          <cell r="BZ156">
            <v>0</v>
          </cell>
          <cell r="CB156">
            <v>0.6</v>
          </cell>
          <cell r="CC156">
            <v>0.4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</row>
        <row r="157">
          <cell r="BK157" t="str">
            <v>Douglas_F2_Entree 17-18m, densité haute_National_70_</v>
          </cell>
          <cell r="BM157">
            <v>110.06170321068301</v>
          </cell>
          <cell r="BN157">
            <v>566.74488933889404</v>
          </cell>
          <cell r="BO157" t="str">
            <v/>
          </cell>
          <cell r="BP157">
            <v>306.22140208535097</v>
          </cell>
          <cell r="BT157" t="str">
            <v>Résineux</v>
          </cell>
          <cell r="BU157">
            <v>0</v>
          </cell>
          <cell r="BV157">
            <v>1</v>
          </cell>
          <cell r="BW157">
            <v>0</v>
          </cell>
          <cell r="BX157">
            <v>0.43</v>
          </cell>
          <cell r="BY157">
            <v>0</v>
          </cell>
          <cell r="BZ157">
            <v>0</v>
          </cell>
          <cell r="CB157">
            <v>0.6</v>
          </cell>
          <cell r="CC157">
            <v>0.4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</row>
        <row r="158">
          <cell r="BK158" t="str">
            <v>Douglas_F2_Entree 17-18m, densité haute_National_70_</v>
          </cell>
          <cell r="BM158">
            <v>0</v>
          </cell>
          <cell r="BN158">
            <v>0</v>
          </cell>
          <cell r="BO158">
            <v>566.74488933889404</v>
          </cell>
          <cell r="BP158">
            <v>306.22140208535097</v>
          </cell>
          <cell r="BT158" t="str">
            <v>Résineux</v>
          </cell>
          <cell r="BU158">
            <v>0</v>
          </cell>
          <cell r="BV158">
            <v>1</v>
          </cell>
          <cell r="BW158">
            <v>0</v>
          </cell>
          <cell r="BX158">
            <v>0.43</v>
          </cell>
          <cell r="BY158">
            <v>0</v>
          </cell>
          <cell r="BZ158">
            <v>0</v>
          </cell>
          <cell r="CB158">
            <v>0.6</v>
          </cell>
          <cell r="CC158">
            <v>0.4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</row>
        <row r="159">
          <cell r="BK159" t="str">
            <v>Douglas_F3_Entree 19-20m_National_25_</v>
          </cell>
          <cell r="BM159">
            <v>37.732626150000016</v>
          </cell>
          <cell r="BN159">
            <v>173.70486420707201</v>
          </cell>
          <cell r="BP159">
            <v>283.36739999999998</v>
          </cell>
          <cell r="BQ159">
            <v>13.6356860608935</v>
          </cell>
          <cell r="BT159" t="str">
            <v>Résineux</v>
          </cell>
          <cell r="BU159">
            <v>0</v>
          </cell>
          <cell r="BV159">
            <v>1</v>
          </cell>
          <cell r="BW159">
            <v>0</v>
          </cell>
          <cell r="BX159">
            <v>0.43</v>
          </cell>
          <cell r="BY159">
            <v>0</v>
          </cell>
          <cell r="BZ159">
            <v>0</v>
          </cell>
          <cell r="CB159">
            <v>0.6</v>
          </cell>
          <cell r="CC159">
            <v>0.4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</row>
        <row r="160">
          <cell r="BK160" t="str">
            <v>Douglas_F3_Entree 19-20m_National_30_</v>
          </cell>
          <cell r="BM160">
            <v>50.977469276666682</v>
          </cell>
          <cell r="BN160">
            <v>242.10532551449</v>
          </cell>
          <cell r="BP160">
            <v>283.36739999999998</v>
          </cell>
          <cell r="BT160" t="str">
            <v>Résineux</v>
          </cell>
          <cell r="BU160">
            <v>0</v>
          </cell>
          <cell r="BV160">
            <v>1</v>
          </cell>
          <cell r="BW160">
            <v>0</v>
          </cell>
          <cell r="BX160">
            <v>0.43</v>
          </cell>
          <cell r="BY160">
            <v>0</v>
          </cell>
          <cell r="BZ160">
            <v>0</v>
          </cell>
          <cell r="CB160">
            <v>0.6</v>
          </cell>
          <cell r="CC160">
            <v>0.4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</row>
        <row r="161">
          <cell r="BK161" t="str">
            <v>Douglas_F3_Entree 19-20m_National_35_</v>
          </cell>
          <cell r="BM161">
            <v>63.778250439999965</v>
          </cell>
          <cell r="BN161">
            <v>310.06172481600697</v>
          </cell>
          <cell r="BP161">
            <v>283.36739999999998</v>
          </cell>
          <cell r="BQ161">
            <v>12.9821213759139</v>
          </cell>
          <cell r="BT161" t="str">
            <v>Résineux</v>
          </cell>
          <cell r="BU161">
            <v>0</v>
          </cell>
          <cell r="BV161">
            <v>1</v>
          </cell>
          <cell r="BW161">
            <v>0</v>
          </cell>
          <cell r="BX161">
            <v>0.43</v>
          </cell>
          <cell r="BY161">
            <v>0</v>
          </cell>
          <cell r="BZ161">
            <v>0</v>
          </cell>
          <cell r="CB161">
            <v>0.6</v>
          </cell>
          <cell r="CC161">
            <v>0.4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</row>
        <row r="162">
          <cell r="BK162" t="str">
            <v>Douglas_F3_Entree 19-20m_National_35_</v>
          </cell>
          <cell r="BM162">
            <v>43.114052376666649</v>
          </cell>
          <cell r="BN162">
            <v>201.23145966562399</v>
          </cell>
          <cell r="BO162">
            <v>108.83026515038298</v>
          </cell>
          <cell r="BP162">
            <v>283.36739999999998</v>
          </cell>
          <cell r="BQ162">
            <v>12.9821213759139</v>
          </cell>
          <cell r="BT162" t="str">
            <v>Résineux</v>
          </cell>
          <cell r="BU162">
            <v>0</v>
          </cell>
          <cell r="BV162">
            <v>1</v>
          </cell>
          <cell r="BW162">
            <v>0</v>
          </cell>
          <cell r="BX162">
            <v>0.43</v>
          </cell>
          <cell r="BY162">
            <v>0</v>
          </cell>
          <cell r="BZ162">
            <v>0</v>
          </cell>
          <cell r="CB162">
            <v>0.6</v>
          </cell>
          <cell r="CC162">
            <v>0.4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</row>
        <row r="163">
          <cell r="BK163" t="str">
            <v>Douglas_F3_Entree 19-20m_National_44_</v>
          </cell>
          <cell r="BM163">
            <v>65.43868819333332</v>
          </cell>
          <cell r="BN163">
            <v>318.991052867017</v>
          </cell>
          <cell r="BP163">
            <v>283.36739999999998</v>
          </cell>
          <cell r="BQ163">
            <v>12.2439326568237</v>
          </cell>
          <cell r="BT163" t="str">
            <v>Résineux</v>
          </cell>
          <cell r="BU163">
            <v>0</v>
          </cell>
          <cell r="BV163">
            <v>1</v>
          </cell>
          <cell r="BW163">
            <v>0</v>
          </cell>
          <cell r="BX163">
            <v>0.43</v>
          </cell>
          <cell r="BY163">
            <v>0</v>
          </cell>
          <cell r="BZ163">
            <v>0</v>
          </cell>
          <cell r="CB163">
            <v>0.6</v>
          </cell>
          <cell r="CC163">
            <v>0.4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</row>
        <row r="164">
          <cell r="BK164" t="str">
            <v>Douglas_F3_Entree 19-20m_National_44_</v>
          </cell>
          <cell r="BM164">
            <v>52.505507403333326</v>
          </cell>
          <cell r="BN164">
            <v>250.12977454718501</v>
          </cell>
          <cell r="BO164">
            <v>68.861278319831996</v>
          </cell>
          <cell r="BP164">
            <v>283.36739999999998</v>
          </cell>
          <cell r="BQ164">
            <v>12.2439326568237</v>
          </cell>
          <cell r="BT164" t="str">
            <v>Résineux</v>
          </cell>
          <cell r="BU164">
            <v>0</v>
          </cell>
          <cell r="BV164">
            <v>1</v>
          </cell>
          <cell r="BW164">
            <v>0</v>
          </cell>
          <cell r="BX164">
            <v>0.43</v>
          </cell>
          <cell r="BY164">
            <v>0</v>
          </cell>
          <cell r="BZ164">
            <v>0</v>
          </cell>
          <cell r="CB164">
            <v>0.6</v>
          </cell>
          <cell r="CC164">
            <v>0.4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</row>
        <row r="165">
          <cell r="BK165" t="str">
            <v>Douglas_F3_Entree 19-20m_National_53_</v>
          </cell>
          <cell r="BM165">
            <v>73.270921943333349</v>
          </cell>
          <cell r="BN165">
            <v>361.43011662057302</v>
          </cell>
          <cell r="BP165">
            <v>283.36739999999998</v>
          </cell>
          <cell r="BQ165">
            <v>11.0793606634013</v>
          </cell>
          <cell r="BT165" t="str">
            <v>Résineux</v>
          </cell>
          <cell r="BU165">
            <v>0</v>
          </cell>
          <cell r="BV165">
            <v>1</v>
          </cell>
          <cell r="BW165">
            <v>0</v>
          </cell>
          <cell r="BX165">
            <v>0.43</v>
          </cell>
          <cell r="BY165">
            <v>0</v>
          </cell>
          <cell r="BZ165">
            <v>0</v>
          </cell>
          <cell r="CB165">
            <v>0.6</v>
          </cell>
          <cell r="CC165">
            <v>0.4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</row>
        <row r="166">
          <cell r="BK166" t="str">
            <v>Douglas_F3_Entree 19-20m_National_53_</v>
          </cell>
          <cell r="BM166">
            <v>61.057792203333321</v>
          </cell>
          <cell r="BN166">
            <v>295.48598910087702</v>
          </cell>
          <cell r="BO166">
            <v>65.944127519695996</v>
          </cell>
          <cell r="BP166">
            <v>283.36739999999998</v>
          </cell>
          <cell r="BQ166">
            <v>11.0793606634013</v>
          </cell>
          <cell r="BT166" t="str">
            <v>Résineux</v>
          </cell>
          <cell r="BU166">
            <v>0</v>
          </cell>
          <cell r="BV166">
            <v>1</v>
          </cell>
          <cell r="BW166">
            <v>0</v>
          </cell>
          <cell r="BX166">
            <v>0.43</v>
          </cell>
          <cell r="BY166">
            <v>0</v>
          </cell>
          <cell r="BZ166">
            <v>0</v>
          </cell>
          <cell r="CB166">
            <v>0.6</v>
          </cell>
          <cell r="CC166">
            <v>0.4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</row>
        <row r="167">
          <cell r="BK167" t="str">
            <v>Douglas_F3_Entree 19-20m_National_63_</v>
          </cell>
          <cell r="BM167">
            <v>81.678065256666628</v>
          </cell>
          <cell r="BN167">
            <v>407.53025984341798</v>
          </cell>
          <cell r="BP167">
            <v>283.36739999999998</v>
          </cell>
          <cell r="BQ167">
            <v>9.6437228143619897</v>
          </cell>
          <cell r="BT167" t="str">
            <v>Résineux</v>
          </cell>
          <cell r="BU167">
            <v>0</v>
          </cell>
          <cell r="BV167">
            <v>1</v>
          </cell>
          <cell r="BW167">
            <v>0</v>
          </cell>
          <cell r="BX167">
            <v>0.43</v>
          </cell>
          <cell r="BY167">
            <v>0</v>
          </cell>
          <cell r="BZ167">
            <v>0</v>
          </cell>
          <cell r="CB167">
            <v>0.6</v>
          </cell>
          <cell r="CC167">
            <v>0.4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</row>
        <row r="168">
          <cell r="BK168" t="str">
            <v>Douglas_F3_Entree 19-20m_National_63_</v>
          </cell>
          <cell r="BM168">
            <v>69.555719733333319</v>
          </cell>
          <cell r="BN168">
            <v>341.23508080177697</v>
          </cell>
          <cell r="BO168">
            <v>66.295179041641006</v>
          </cell>
          <cell r="BP168">
            <v>283.36739999999998</v>
          </cell>
          <cell r="BQ168">
            <v>9.6437228143619897</v>
          </cell>
          <cell r="BT168" t="str">
            <v>Résineux</v>
          </cell>
          <cell r="BU168">
            <v>0</v>
          </cell>
          <cell r="BV168">
            <v>1</v>
          </cell>
          <cell r="BW168">
            <v>0</v>
          </cell>
          <cell r="BX168">
            <v>0.43</v>
          </cell>
          <cell r="BY168">
            <v>0</v>
          </cell>
          <cell r="BZ168">
            <v>0</v>
          </cell>
          <cell r="CB168">
            <v>0.6</v>
          </cell>
          <cell r="CC168">
            <v>0.4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</row>
        <row r="169">
          <cell r="BK169" t="str">
            <v>Douglas_F3_Entree 19-20m_National_73_</v>
          </cell>
          <cell r="BM169">
            <v>87.338445356666682</v>
          </cell>
          <cell r="BN169">
            <v>438.86174908221301</v>
          </cell>
          <cell r="BP169">
            <v>283.36739999999998</v>
          </cell>
          <cell r="BQ169">
            <v>8.1035753246097606</v>
          </cell>
          <cell r="BT169" t="str">
            <v>Résineux</v>
          </cell>
          <cell r="BU169">
            <v>0</v>
          </cell>
          <cell r="BV169">
            <v>1</v>
          </cell>
          <cell r="BW169">
            <v>0</v>
          </cell>
          <cell r="BX169">
            <v>0.43</v>
          </cell>
          <cell r="BY169">
            <v>0</v>
          </cell>
          <cell r="BZ169">
            <v>0</v>
          </cell>
          <cell r="CB169">
            <v>0.6</v>
          </cell>
          <cell r="CC169">
            <v>0.4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</row>
        <row r="170">
          <cell r="BK170" t="str">
            <v>Douglas_F3_Entree 19-20m_National_73_</v>
          </cell>
          <cell r="BM170">
            <v>73.505814553333323</v>
          </cell>
          <cell r="BN170">
            <v>362.71070650025899</v>
          </cell>
          <cell r="BO170">
            <v>76.151042581954016</v>
          </cell>
          <cell r="BP170">
            <v>283.36739999999998</v>
          </cell>
          <cell r="BQ170">
            <v>8.1035753246097606</v>
          </cell>
          <cell r="BT170" t="str">
            <v>Résineux</v>
          </cell>
          <cell r="BU170">
            <v>0</v>
          </cell>
          <cell r="BV170">
            <v>1</v>
          </cell>
          <cell r="BW170">
            <v>0</v>
          </cell>
          <cell r="BX170">
            <v>0.43</v>
          </cell>
          <cell r="BY170">
            <v>0</v>
          </cell>
          <cell r="BZ170">
            <v>0</v>
          </cell>
          <cell r="CB170">
            <v>0.6</v>
          </cell>
          <cell r="CC170">
            <v>0.4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</row>
        <row r="171">
          <cell r="BK171" t="str">
            <v>Douglas_F3_Entree 19-20m_National_83_</v>
          </cell>
          <cell r="BM171">
            <v>88.421786673333372</v>
          </cell>
          <cell r="BN171">
            <v>444.88377927964598</v>
          </cell>
          <cell r="BP171">
            <v>283.36739999999998</v>
          </cell>
          <cell r="BQ171">
            <v>6.6760842041763304</v>
          </cell>
          <cell r="BT171" t="str">
            <v>Résineux</v>
          </cell>
          <cell r="BU171">
            <v>0</v>
          </cell>
          <cell r="BV171">
            <v>1</v>
          </cell>
          <cell r="BW171">
            <v>0</v>
          </cell>
          <cell r="BX171">
            <v>0.43</v>
          </cell>
          <cell r="BY171">
            <v>0</v>
          </cell>
          <cell r="BZ171">
            <v>0</v>
          </cell>
          <cell r="CB171">
            <v>0.6</v>
          </cell>
          <cell r="CC171">
            <v>0.4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</row>
        <row r="172">
          <cell r="BK172" t="str">
            <v>Douglas_F3_Entree 19-20m_National_83_</v>
          </cell>
          <cell r="BM172">
            <v>75.165774056666635</v>
          </cell>
          <cell r="BN172">
            <v>371.77297259702601</v>
          </cell>
          <cell r="BO172">
            <v>73.110806682619966</v>
          </cell>
          <cell r="BP172">
            <v>283.36739999999998</v>
          </cell>
          <cell r="BQ172">
            <v>6.6760842041763304</v>
          </cell>
          <cell r="BT172" t="str">
            <v>Résineux</v>
          </cell>
          <cell r="BU172">
            <v>0</v>
          </cell>
          <cell r="BV172">
            <v>1</v>
          </cell>
          <cell r="BW172">
            <v>0</v>
          </cell>
          <cell r="BX172">
            <v>0.43</v>
          </cell>
          <cell r="BY172">
            <v>0</v>
          </cell>
          <cell r="BZ172">
            <v>0</v>
          </cell>
          <cell r="CB172">
            <v>0.6</v>
          </cell>
          <cell r="CC172">
            <v>0.4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</row>
        <row r="173">
          <cell r="BK173" t="str">
            <v>Douglas_F3_Entree 19-20m_National_93_</v>
          </cell>
          <cell r="BM173">
            <v>87.468843716666697</v>
          </cell>
          <cell r="BN173">
            <v>439.58617647235297</v>
          </cell>
          <cell r="BP173">
            <v>283.36739999999998</v>
          </cell>
          <cell r="BQ173">
            <v>5.4556870078612203</v>
          </cell>
          <cell r="BT173" t="str">
            <v>Résineux</v>
          </cell>
          <cell r="BU173">
            <v>0</v>
          </cell>
          <cell r="BV173">
            <v>1</v>
          </cell>
          <cell r="BW173">
            <v>0</v>
          </cell>
          <cell r="BX173">
            <v>0.43</v>
          </cell>
          <cell r="BY173">
            <v>0</v>
          </cell>
          <cell r="BZ173">
            <v>0</v>
          </cell>
          <cell r="CB173">
            <v>0.6</v>
          </cell>
          <cell r="CC173">
            <v>0.4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</row>
        <row r="174">
          <cell r="BK174" t="str">
            <v>Douglas_F3_Entree 19-20m_National_93_</v>
          </cell>
          <cell r="BM174">
            <v>74.601736679999988</v>
          </cell>
          <cell r="BN174">
            <v>368.69126668681798</v>
          </cell>
          <cell r="BO174">
            <v>70.894909785534992</v>
          </cell>
          <cell r="BP174">
            <v>283.36739999999998</v>
          </cell>
          <cell r="BQ174">
            <v>5.4556870078612203</v>
          </cell>
          <cell r="BT174" t="str">
            <v>Résineux</v>
          </cell>
          <cell r="BU174">
            <v>0</v>
          </cell>
          <cell r="BV174">
            <v>1</v>
          </cell>
          <cell r="BW174">
            <v>0</v>
          </cell>
          <cell r="BX174">
            <v>0.43</v>
          </cell>
          <cell r="BY174">
            <v>0</v>
          </cell>
          <cell r="BZ174">
            <v>0</v>
          </cell>
          <cell r="CB174">
            <v>0.6</v>
          </cell>
          <cell r="CC174">
            <v>0.4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</row>
        <row r="175">
          <cell r="BK175" t="str">
            <v>Douglas_F3_Entree 19-20m_National_102_</v>
          </cell>
          <cell r="BM175">
            <v>83.69413346999994</v>
          </cell>
          <cell r="BN175">
            <v>418.66360712993702</v>
          </cell>
          <cell r="BP175">
            <v>283.36739999999998</v>
          </cell>
          <cell r="BQ175">
            <v>5.0249738080275401</v>
          </cell>
          <cell r="BT175" t="str">
            <v>Résineux</v>
          </cell>
          <cell r="BU175">
            <v>0</v>
          </cell>
          <cell r="BV175">
            <v>1</v>
          </cell>
          <cell r="BW175">
            <v>0</v>
          </cell>
          <cell r="BX175">
            <v>0.43</v>
          </cell>
          <cell r="BY175">
            <v>0</v>
          </cell>
          <cell r="BZ175">
            <v>0</v>
          </cell>
          <cell r="CB175">
            <v>0.6</v>
          </cell>
          <cell r="CC175">
            <v>0.4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</row>
        <row r="176">
          <cell r="BK176" t="str">
            <v>Douglas_F3_Entree 19-20m_National_103_</v>
          </cell>
          <cell r="BM176">
            <v>84.617630666666628</v>
          </cell>
          <cell r="BN176">
            <v>423.77315576709401</v>
          </cell>
          <cell r="BP176">
            <v>283.36739999999998</v>
          </cell>
          <cell r="BT176" t="str">
            <v>Résineux</v>
          </cell>
          <cell r="BU176">
            <v>0</v>
          </cell>
          <cell r="BV176">
            <v>1</v>
          </cell>
          <cell r="BW176">
            <v>0</v>
          </cell>
          <cell r="BX176">
            <v>0.43</v>
          </cell>
          <cell r="BY176">
            <v>0</v>
          </cell>
          <cell r="BZ176">
            <v>0</v>
          </cell>
          <cell r="CB176">
            <v>0.6</v>
          </cell>
          <cell r="CC176">
            <v>0.4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</row>
        <row r="177">
          <cell r="BK177" t="str">
            <v>Douglas_F3_Entree 19-20m_National_103_</v>
          </cell>
          <cell r="BM177">
            <v>0</v>
          </cell>
          <cell r="BN177">
            <v>0</v>
          </cell>
          <cell r="BO177">
            <v>423.77315576709401</v>
          </cell>
          <cell r="BP177">
            <v>283.36739999999998</v>
          </cell>
          <cell r="BT177" t="str">
            <v>Résineux</v>
          </cell>
          <cell r="BU177">
            <v>0</v>
          </cell>
          <cell r="BV177">
            <v>1</v>
          </cell>
          <cell r="BW177">
            <v>0</v>
          </cell>
          <cell r="BX177">
            <v>0.43</v>
          </cell>
          <cell r="BY177">
            <v>0</v>
          </cell>
          <cell r="BZ177">
            <v>0</v>
          </cell>
          <cell r="CB177">
            <v>0.6</v>
          </cell>
          <cell r="CC177">
            <v>0.4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</row>
        <row r="178">
          <cell r="BK178" t="str">
            <v>Pin sylvestre_F2_Eclaircie tardive_GS Pineraies des plaines du Centre et du Nord Ouest_28_</v>
          </cell>
          <cell r="BM178">
            <v>61.613316837648853</v>
          </cell>
          <cell r="BN178">
            <v>298.45684037734702</v>
          </cell>
          <cell r="BP178">
            <v>268.42</v>
          </cell>
          <cell r="BQ178">
            <v>14.561247196080799</v>
          </cell>
          <cell r="BT178" t="str">
            <v>Résineux</v>
          </cell>
          <cell r="BU178">
            <v>0</v>
          </cell>
          <cell r="BV178">
            <v>1</v>
          </cell>
          <cell r="BW178">
            <v>0</v>
          </cell>
          <cell r="BX178">
            <v>0.43</v>
          </cell>
          <cell r="BY178">
            <v>0</v>
          </cell>
          <cell r="BZ178">
            <v>0</v>
          </cell>
          <cell r="CB178">
            <v>0.6</v>
          </cell>
          <cell r="CC178">
            <v>0.4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</row>
        <row r="179">
          <cell r="BK179" t="str">
            <v>Pin sylvestre_F2_Eclaircie tardive_GS Pineraies des plaines du Centre et du Nord Ouest_28_</v>
          </cell>
          <cell r="BM179">
            <v>37.840903836934046</v>
          </cell>
          <cell r="BN179">
            <v>174.25481242781299</v>
          </cell>
          <cell r="BP179">
            <v>268.42</v>
          </cell>
          <cell r="BQ179">
            <v>14.561247196080799</v>
          </cell>
          <cell r="BT179" t="str">
            <v>Résineux</v>
          </cell>
          <cell r="BU179">
            <v>0</v>
          </cell>
          <cell r="BV179">
            <v>1</v>
          </cell>
          <cell r="BW179">
            <v>0</v>
          </cell>
          <cell r="BX179">
            <v>0.43</v>
          </cell>
          <cell r="BY179">
            <v>42.226104127107938</v>
          </cell>
          <cell r="BZ179">
            <v>42.226104127107938</v>
          </cell>
          <cell r="CB179">
            <v>0.6</v>
          </cell>
          <cell r="CC179">
            <v>0.4</v>
          </cell>
          <cell r="CD179">
            <v>0</v>
          </cell>
          <cell r="CE179">
            <v>58.920145293638981</v>
          </cell>
          <cell r="CF179">
            <v>39.280096862425992</v>
          </cell>
          <cell r="CG179">
            <v>0</v>
          </cell>
          <cell r="CH179">
            <v>45.15247134335867</v>
          </cell>
          <cell r="CI179">
            <v>30.101647562239119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</row>
        <row r="180">
          <cell r="BK180" t="str">
            <v>Pin sylvestre_F2_Eclaircie tardive_GS Pineraies des plaines du Centre et du Nord Ouest_29_</v>
          </cell>
          <cell r="BM180">
            <v>40.730254017464034</v>
          </cell>
          <cell r="BN180">
            <v>188.990223262738</v>
          </cell>
          <cell r="BP180">
            <v>268.42</v>
          </cell>
          <cell r="BQ180">
            <v>12.922375477390901</v>
          </cell>
          <cell r="BT180" t="str">
            <v>Résineux</v>
          </cell>
          <cell r="BU180">
            <v>0</v>
          </cell>
          <cell r="BV180">
            <v>1</v>
          </cell>
          <cell r="BW180">
            <v>0</v>
          </cell>
          <cell r="BX180">
            <v>0.43</v>
          </cell>
          <cell r="BY180">
            <v>0</v>
          </cell>
          <cell r="BZ180">
            <v>42.226104127107938</v>
          </cell>
          <cell r="CB180">
            <v>0.6</v>
          </cell>
          <cell r="CC180">
            <v>0.4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44.532270273103755</v>
          </cell>
          <cell r="CL180">
            <v>25.439239149671035</v>
          </cell>
          <cell r="CM180">
            <v>69.971509422774787</v>
          </cell>
          <cell r="CN180">
            <v>69.971509422774787</v>
          </cell>
          <cell r="CO180">
            <v>0</v>
          </cell>
        </row>
        <row r="181">
          <cell r="BK181" t="str">
            <v>Pin sylvestre_F2_Eclaircie tardive_GS Pineraies des plaines du Centre et du Nord Ouest_30_</v>
          </cell>
          <cell r="BM181">
            <v>43.274380810406996</v>
          </cell>
          <cell r="BN181">
            <v>202.05740142401999</v>
          </cell>
          <cell r="BP181">
            <v>268.42</v>
          </cell>
          <cell r="BQ181">
            <v>13.1108241061249</v>
          </cell>
          <cell r="BT181" t="str">
            <v>Résineux</v>
          </cell>
          <cell r="BU181">
            <v>0</v>
          </cell>
          <cell r="BV181">
            <v>1</v>
          </cell>
          <cell r="BW181">
            <v>0</v>
          </cell>
          <cell r="BX181">
            <v>0.43</v>
          </cell>
          <cell r="BY181">
            <v>0</v>
          </cell>
          <cell r="BZ181">
            <v>42.226104127107938</v>
          </cell>
          <cell r="CB181">
            <v>0.6</v>
          </cell>
          <cell r="CC181">
            <v>0.4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43.314533000635421</v>
          </cell>
          <cell r="CL181">
            <v>17.988258510958691</v>
          </cell>
          <cell r="CM181">
            <v>61.302791511594108</v>
          </cell>
          <cell r="CN181">
            <v>131.27430093436891</v>
          </cell>
          <cell r="CO181">
            <v>4.3758100311456305</v>
          </cell>
        </row>
        <row r="182">
          <cell r="BK182" t="str">
            <v>Pin sylvestre_F2_Eclaircie tardive_GS Pineraies des plaines du Centre et du Nord Ouest_31_</v>
          </cell>
          <cell r="BM182">
            <v>45.837873186636529</v>
          </cell>
          <cell r="BN182">
            <v>215.30683057199201</v>
          </cell>
          <cell r="BP182">
            <v>268.42</v>
          </cell>
          <cell r="BQ182">
            <v>13.2630656849082</v>
          </cell>
          <cell r="BT182" t="str">
            <v>Résineux</v>
          </cell>
          <cell r="BU182">
            <v>0</v>
          </cell>
          <cell r="BV182">
            <v>1</v>
          </cell>
          <cell r="BW182">
            <v>0</v>
          </cell>
          <cell r="BX182">
            <v>0.43</v>
          </cell>
          <cell r="BY182">
            <v>0</v>
          </cell>
          <cell r="BZ182">
            <v>0</v>
          </cell>
          <cell r="CB182">
            <v>0.6</v>
          </cell>
          <cell r="CC182">
            <v>0.4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42.13009481792075</v>
          </cell>
          <cell r="CL182">
            <v>12.719619574835519</v>
          </cell>
          <cell r="CM182">
            <v>54.849714392756269</v>
          </cell>
          <cell r="CN182">
            <v>186.12401532712516</v>
          </cell>
          <cell r="CO182">
            <v>0</v>
          </cell>
        </row>
        <row r="183">
          <cell r="BK183" t="str">
            <v>Pin sylvestre_F2_Eclaircie tardive_GS Pineraies des plaines du Centre et du Nord Ouest_32_</v>
          </cell>
          <cell r="BM183">
            <v>48.414247223327209</v>
          </cell>
          <cell r="BN183">
            <v>228.70248448132199</v>
          </cell>
          <cell r="BP183">
            <v>268.42</v>
          </cell>
          <cell r="BQ183">
            <v>13.453008702964301</v>
          </cell>
          <cell r="BT183" t="str">
            <v>Résineux</v>
          </cell>
          <cell r="BU183">
            <v>0</v>
          </cell>
          <cell r="BV183">
            <v>1</v>
          </cell>
          <cell r="BW183">
            <v>0</v>
          </cell>
          <cell r="BX183">
            <v>0.43</v>
          </cell>
          <cell r="BY183">
            <v>0</v>
          </cell>
          <cell r="BZ183">
            <v>0</v>
          </cell>
          <cell r="CB183">
            <v>0.6</v>
          </cell>
          <cell r="CC183">
            <v>0.4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</row>
        <row r="184">
          <cell r="BK184" t="str">
            <v>Pin sylvestre_F2_Eclaircie tardive_GS Pineraies des plaines du Centre et du Nord Ouest_33_</v>
          </cell>
          <cell r="BM184">
            <v>51.011341996048174</v>
          </cell>
          <cell r="BN184">
            <v>242.28293193833599</v>
          </cell>
          <cell r="BP184">
            <v>268.42</v>
          </cell>
          <cell r="BQ184">
            <v>13.6165031221965</v>
          </cell>
          <cell r="BT184" t="str">
            <v>Résineux</v>
          </cell>
          <cell r="BU184">
            <v>0</v>
          </cell>
          <cell r="BV184">
            <v>1</v>
          </cell>
          <cell r="BW184">
            <v>0</v>
          </cell>
          <cell r="BX184">
            <v>0.43</v>
          </cell>
          <cell r="BY184">
            <v>0</v>
          </cell>
          <cell r="BZ184">
            <v>0</v>
          </cell>
          <cell r="CB184">
            <v>0.6</v>
          </cell>
          <cell r="CC184">
            <v>0.4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</row>
        <row r="185">
          <cell r="BK185" t="str">
            <v>Pin sylvestre_F2_Eclaircie tardive_GS Pineraies des plaines du Centre et du Nord Ouest_34_</v>
          </cell>
          <cell r="BM185">
            <v>53.624480428795096</v>
          </cell>
          <cell r="BN185">
            <v>256.02189429293401</v>
          </cell>
          <cell r="BP185">
            <v>268.42</v>
          </cell>
          <cell r="BQ185">
            <v>11.320326001447301</v>
          </cell>
          <cell r="BT185" t="str">
            <v>Résineux</v>
          </cell>
          <cell r="BU185">
            <v>0</v>
          </cell>
          <cell r="BV185">
            <v>1</v>
          </cell>
          <cell r="BW185">
            <v>0</v>
          </cell>
          <cell r="BX185">
            <v>0.43</v>
          </cell>
          <cell r="BY185">
            <v>0</v>
          </cell>
          <cell r="BZ185">
            <v>0</v>
          </cell>
          <cell r="CB185">
            <v>0.6</v>
          </cell>
          <cell r="CC185">
            <v>0.4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</row>
        <row r="186">
          <cell r="BK186" t="str">
            <v>Pin sylvestre_F2_Eclaircie tardive_GS Pineraies des plaines du Centre et du Nord Ouest_34_</v>
          </cell>
          <cell r="BM186">
            <v>41.694255401903433</v>
          </cell>
          <cell r="BN186">
            <v>193.931637445653</v>
          </cell>
          <cell r="BO186">
            <v>62.090256847281012</v>
          </cell>
          <cell r="BP186">
            <v>268.42</v>
          </cell>
          <cell r="BQ186">
            <v>11.320326001447301</v>
          </cell>
          <cell r="BT186" t="str">
            <v>Résineux</v>
          </cell>
          <cell r="BU186">
            <v>0</v>
          </cell>
          <cell r="BV186">
            <v>1</v>
          </cell>
          <cell r="BW186">
            <v>0</v>
          </cell>
          <cell r="BX186">
            <v>0.43</v>
          </cell>
          <cell r="BY186">
            <v>0</v>
          </cell>
          <cell r="BZ186">
            <v>0</v>
          </cell>
          <cell r="CB186">
            <v>0.6</v>
          </cell>
          <cell r="CC186">
            <v>0.4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</row>
        <row r="187">
          <cell r="BK187" t="str">
            <v>Pin sylvestre_F2_Eclaircie tardive_GS Pineraies des plaines du Centre et du Nord Ouest_35_</v>
          </cell>
          <cell r="BM187">
            <v>43.926500210780716</v>
          </cell>
          <cell r="BN187">
            <v>205.420171801321</v>
          </cell>
          <cell r="BP187">
            <v>268.42</v>
          </cell>
          <cell r="BQ187">
            <v>11.261710497128499</v>
          </cell>
          <cell r="BT187" t="str">
            <v>Résineux</v>
          </cell>
          <cell r="BU187">
            <v>0</v>
          </cell>
          <cell r="BV187">
            <v>1</v>
          </cell>
          <cell r="BW187">
            <v>0</v>
          </cell>
          <cell r="BX187">
            <v>0.43</v>
          </cell>
          <cell r="BY187">
            <v>0</v>
          </cell>
          <cell r="BZ187">
            <v>0</v>
          </cell>
          <cell r="CB187">
            <v>0.6</v>
          </cell>
          <cell r="CC187">
            <v>0.4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</row>
        <row r="188">
          <cell r="BK188" t="str">
            <v>Pin sylvestre_F2_Eclaircie tardive_GS Pineraies des plaines du Centre et du Nord Ouest_36_</v>
          </cell>
          <cell r="BM188">
            <v>46.13382820758747</v>
          </cell>
          <cell r="BN188">
            <v>216.84163927143101</v>
          </cell>
          <cell r="BP188">
            <v>268.42</v>
          </cell>
          <cell r="BQ188">
            <v>11.363356358078599</v>
          </cell>
          <cell r="BT188" t="str">
            <v>Résineux</v>
          </cell>
          <cell r="BU188">
            <v>0</v>
          </cell>
          <cell r="BV188">
            <v>1</v>
          </cell>
          <cell r="BW188">
            <v>0</v>
          </cell>
          <cell r="BX188">
            <v>0.43</v>
          </cell>
          <cell r="BY188">
            <v>0</v>
          </cell>
          <cell r="BZ188">
            <v>0</v>
          </cell>
          <cell r="CB188">
            <v>0.6</v>
          </cell>
          <cell r="CC188">
            <v>0.4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</row>
        <row r="189">
          <cell r="BK189" t="str">
            <v>Pin sylvestre_F2_Eclaircie tardive_GS Pineraies des plaines du Centre et du Nord Ouest_37_</v>
          </cell>
          <cell r="BM189">
            <v>48.348406128153556</v>
          </cell>
          <cell r="BN189">
            <v>228.35918578411099</v>
          </cell>
          <cell r="BP189">
            <v>268.42</v>
          </cell>
          <cell r="BQ189">
            <v>11.4826704206363</v>
          </cell>
          <cell r="BT189" t="str">
            <v>Résineux</v>
          </cell>
          <cell r="BU189">
            <v>0</v>
          </cell>
          <cell r="BV189">
            <v>1</v>
          </cell>
          <cell r="BW189">
            <v>0</v>
          </cell>
          <cell r="BX189">
            <v>0.43</v>
          </cell>
          <cell r="BY189">
            <v>0</v>
          </cell>
          <cell r="BZ189">
            <v>0</v>
          </cell>
          <cell r="CB189">
            <v>0.6</v>
          </cell>
          <cell r="CC189">
            <v>0.4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</row>
        <row r="190">
          <cell r="BK190" t="str">
            <v>Pin sylvestre_F2_Eclaircie tardive_GS Pineraies des plaines du Centre et du Nord Ouest_38_</v>
          </cell>
          <cell r="BM190">
            <v>50.57406446213443</v>
          </cell>
          <cell r="BN190">
            <v>239.991101254912</v>
          </cell>
          <cell r="BP190">
            <v>268.42</v>
          </cell>
          <cell r="BQ190">
            <v>11.529513045986601</v>
          </cell>
          <cell r="BT190" t="str">
            <v>Résineux</v>
          </cell>
          <cell r="BU190">
            <v>0</v>
          </cell>
          <cell r="BV190">
            <v>1</v>
          </cell>
          <cell r="BW190">
            <v>0</v>
          </cell>
          <cell r="BX190">
            <v>0.43</v>
          </cell>
          <cell r="BY190">
            <v>0</v>
          </cell>
          <cell r="BZ190">
            <v>0</v>
          </cell>
          <cell r="CB190">
            <v>0.6</v>
          </cell>
          <cell r="CC190">
            <v>0.4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</row>
        <row r="191">
          <cell r="BK191" t="str">
            <v>Pin sylvestre_F2_Eclaircie tardive_GS Pineraies des plaines du Centre et du Nord Ouest_39_</v>
          </cell>
          <cell r="BM191">
            <v>52.797183009508615</v>
          </cell>
          <cell r="BN191">
            <v>251.66435634662</v>
          </cell>
          <cell r="BP191">
            <v>268.42</v>
          </cell>
          <cell r="BQ191">
            <v>11.6268596922394</v>
          </cell>
          <cell r="BT191" t="str">
            <v>Résineux</v>
          </cell>
          <cell r="BU191">
            <v>0</v>
          </cell>
          <cell r="BV191">
            <v>1</v>
          </cell>
          <cell r="BW191">
            <v>0</v>
          </cell>
          <cell r="BX191">
            <v>0.43</v>
          </cell>
          <cell r="BY191">
            <v>0</v>
          </cell>
          <cell r="BZ191">
            <v>0</v>
          </cell>
          <cell r="CB191">
            <v>0.6</v>
          </cell>
          <cell r="CC191">
            <v>0.4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</row>
        <row r="192">
          <cell r="BK192" t="str">
            <v>Pin sylvestre_F2_Eclaircie tardive_GS Pineraies des plaines du Centre et du Nord Ouest_40_</v>
          </cell>
          <cell r="BM192">
            <v>55.027916956788374</v>
          </cell>
          <cell r="BN192">
            <v>263.43044607716701</v>
          </cell>
          <cell r="BP192">
            <v>268.42</v>
          </cell>
          <cell r="BQ192">
            <v>11.674100799468</v>
          </cell>
          <cell r="BT192" t="str">
            <v>Résineux</v>
          </cell>
          <cell r="BU192">
            <v>0</v>
          </cell>
          <cell r="BV192">
            <v>1</v>
          </cell>
          <cell r="BW192">
            <v>0</v>
          </cell>
          <cell r="BX192">
            <v>0.43</v>
          </cell>
          <cell r="BY192">
            <v>0</v>
          </cell>
          <cell r="BZ192">
            <v>0</v>
          </cell>
          <cell r="CB192">
            <v>0.6</v>
          </cell>
          <cell r="CC192">
            <v>0.4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</row>
        <row r="193">
          <cell r="BK193" t="str">
            <v>Pin sylvestre_F2_Eclaircie tardive_GS Pineraies des plaines du Centre et du Nord Ouest_41_</v>
          </cell>
          <cell r="BM193">
            <v>57.257027356960748</v>
          </cell>
          <cell r="BN193">
            <v>275.238987578359</v>
          </cell>
          <cell r="BP193">
            <v>268.42</v>
          </cell>
          <cell r="BQ193">
            <v>11.782713536545</v>
          </cell>
          <cell r="BT193" t="str">
            <v>Résineux</v>
          </cell>
          <cell r="BU193">
            <v>0</v>
          </cell>
          <cell r="BV193">
            <v>1</v>
          </cell>
          <cell r="BW193">
            <v>0</v>
          </cell>
          <cell r="BX193">
            <v>0.43</v>
          </cell>
          <cell r="BY193">
            <v>0</v>
          </cell>
          <cell r="BZ193">
            <v>0</v>
          </cell>
          <cell r="CB193">
            <v>0.6</v>
          </cell>
          <cell r="CC193">
            <v>0.4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</row>
        <row r="194">
          <cell r="BK194" t="str">
            <v>Pin sylvestre_F2_Eclaircie tardive_GS Pineraies des plaines du Centre et du Nord Ouest_42_</v>
          </cell>
          <cell r="BM194">
            <v>59.4965587058268</v>
          </cell>
          <cell r="BN194">
            <v>287.15234377489298</v>
          </cell>
          <cell r="BP194">
            <v>268.42</v>
          </cell>
          <cell r="BQ194">
            <v>9.8045225185156806</v>
          </cell>
          <cell r="BT194" t="str">
            <v>Résineux</v>
          </cell>
          <cell r="BU194">
            <v>0</v>
          </cell>
          <cell r="BV194">
            <v>1</v>
          </cell>
          <cell r="BW194">
            <v>0</v>
          </cell>
          <cell r="BX194">
            <v>0.43</v>
          </cell>
          <cell r="BY194">
            <v>0</v>
          </cell>
          <cell r="BZ194">
            <v>0</v>
          </cell>
          <cell r="CB194">
            <v>0.6</v>
          </cell>
          <cell r="CC194">
            <v>0.4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</row>
        <row r="195">
          <cell r="BK195" t="str">
            <v>Pin sylvestre_F2_Eclaircie tardive_GS Pineraies des plaines du Centre et du Nord Ouest_42_</v>
          </cell>
          <cell r="BM195">
            <v>45.012181073976905</v>
          </cell>
          <cell r="BN195">
            <v>211.030417617555</v>
          </cell>
          <cell r="BO195">
            <v>76.121926157337981</v>
          </cell>
          <cell r="BP195">
            <v>268.42</v>
          </cell>
          <cell r="BQ195">
            <v>9.8045225185156806</v>
          </cell>
          <cell r="BT195" t="str">
            <v>Résineux</v>
          </cell>
          <cell r="BU195">
            <v>0</v>
          </cell>
          <cell r="BV195">
            <v>1</v>
          </cell>
          <cell r="BW195">
            <v>0</v>
          </cell>
          <cell r="BX195">
            <v>0.43</v>
          </cell>
          <cell r="BY195">
            <v>0</v>
          </cell>
          <cell r="BZ195">
            <v>0</v>
          </cell>
          <cell r="CB195">
            <v>0.6</v>
          </cell>
          <cell r="CC195">
            <v>0.4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</row>
        <row r="196">
          <cell r="BK196" t="str">
            <v>Pin sylvestre_F2_Eclaircie tardive_GS Pineraies des plaines du Centre et du Nord Ouest_43_</v>
          </cell>
          <cell r="BM196">
            <v>46.936225957402144</v>
          </cell>
          <cell r="BN196">
            <v>221.00808871656099</v>
          </cell>
          <cell r="BP196">
            <v>268.42</v>
          </cell>
          <cell r="BQ196">
            <v>9.3626164532781804</v>
          </cell>
          <cell r="BT196" t="str">
            <v>Résineux</v>
          </cell>
          <cell r="BU196">
            <v>0</v>
          </cell>
          <cell r="BV196">
            <v>1</v>
          </cell>
          <cell r="BW196">
            <v>0</v>
          </cell>
          <cell r="BX196">
            <v>0.43</v>
          </cell>
          <cell r="BY196">
            <v>0</v>
          </cell>
          <cell r="BZ196">
            <v>0</v>
          </cell>
          <cell r="CB196">
            <v>0.6</v>
          </cell>
          <cell r="CC196">
            <v>0.4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</row>
        <row r="197">
          <cell r="BK197" t="str">
            <v>Pin sylvestre_F2_Eclaircie tardive_GS Pineraies des plaines du Centre et du Nord Ouest_44_</v>
          </cell>
          <cell r="BM197">
            <v>48.764666436464609</v>
          </cell>
          <cell r="BN197">
            <v>230.53042236050001</v>
          </cell>
          <cell r="BP197">
            <v>268.42</v>
          </cell>
          <cell r="BQ197">
            <v>9.3562496338138299</v>
          </cell>
          <cell r="BT197" t="str">
            <v>Résineux</v>
          </cell>
          <cell r="BU197">
            <v>0</v>
          </cell>
          <cell r="BV197">
            <v>1</v>
          </cell>
          <cell r="BW197">
            <v>0</v>
          </cell>
          <cell r="BX197">
            <v>0.43</v>
          </cell>
          <cell r="BY197">
            <v>0</v>
          </cell>
          <cell r="BZ197">
            <v>0</v>
          </cell>
          <cell r="CB197">
            <v>0.6</v>
          </cell>
          <cell r="CC197">
            <v>0.4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</row>
        <row r="198">
          <cell r="BK198" t="str">
            <v>Pin sylvestre_F2_Eclaircie tardive_GS Pineraies des plaines du Centre et du Nord Ouest_45_</v>
          </cell>
          <cell r="BM198">
            <v>50.583617373896146</v>
          </cell>
          <cell r="BN198">
            <v>240.041146857971</v>
          </cell>
          <cell r="BP198">
            <v>268.42</v>
          </cell>
          <cell r="BQ198">
            <v>9.3631876263680702</v>
          </cell>
          <cell r="BT198" t="str">
            <v>Résineux</v>
          </cell>
          <cell r="BU198">
            <v>0</v>
          </cell>
          <cell r="BV198">
            <v>1</v>
          </cell>
          <cell r="BW198">
            <v>0</v>
          </cell>
          <cell r="BX198">
            <v>0.43</v>
          </cell>
          <cell r="BY198">
            <v>0</v>
          </cell>
          <cell r="BZ198">
            <v>0</v>
          </cell>
          <cell r="CB198">
            <v>0.6</v>
          </cell>
          <cell r="CC198">
            <v>0.4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</row>
        <row r="199">
          <cell r="BK199" t="str">
            <v>Pin sylvestre_F2_Eclaircie tardive_GS Pineraies des plaines du Centre et du Nord Ouest_46_</v>
          </cell>
          <cell r="BM199">
            <v>52.396046292108537</v>
          </cell>
          <cell r="BN199">
            <v>249.554105016341</v>
          </cell>
          <cell r="BP199">
            <v>268.42</v>
          </cell>
          <cell r="BQ199">
            <v>9.4188978249045494</v>
          </cell>
          <cell r="BT199" t="str">
            <v>Résineux</v>
          </cell>
          <cell r="BU199">
            <v>0</v>
          </cell>
          <cell r="BV199">
            <v>1</v>
          </cell>
          <cell r="BW199">
            <v>0</v>
          </cell>
          <cell r="BX199">
            <v>0.43</v>
          </cell>
          <cell r="BY199">
            <v>0</v>
          </cell>
          <cell r="BZ199">
            <v>0</v>
          </cell>
          <cell r="CB199">
            <v>0.6</v>
          </cell>
          <cell r="CC199">
            <v>0.4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</row>
        <row r="200">
          <cell r="BK200" t="str">
            <v>Pin sylvestre_F2_Eclaircie tardive_GS Pineraies des plaines du Centre et du Nord Ouest_47_</v>
          </cell>
          <cell r="BM200">
            <v>54.211668615742838</v>
          </cell>
          <cell r="BN200">
            <v>259.119093315334</v>
          </cell>
          <cell r="BP200">
            <v>268.42</v>
          </cell>
          <cell r="BQ200">
            <v>9.4095692675323299</v>
          </cell>
          <cell r="BT200" t="str">
            <v>Résineux</v>
          </cell>
          <cell r="BU200">
            <v>0</v>
          </cell>
          <cell r="BV200">
            <v>1</v>
          </cell>
          <cell r="BW200">
            <v>0</v>
          </cell>
          <cell r="BX200">
            <v>0.43</v>
          </cell>
          <cell r="BY200">
            <v>0</v>
          </cell>
          <cell r="BZ200">
            <v>0</v>
          </cell>
          <cell r="CB200">
            <v>0.6</v>
          </cell>
          <cell r="CC200">
            <v>0.4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</row>
        <row r="201">
          <cell r="BK201" t="str">
            <v>Pin sylvestre_F2_Eclaircie tardive_GS Pineraies des plaines du Centre et du Nord Ouest_48_</v>
          </cell>
          <cell r="BM201">
            <v>56.018217500058512</v>
          </cell>
          <cell r="BN201">
            <v>268.67029773812999</v>
          </cell>
          <cell r="BP201">
            <v>268.42</v>
          </cell>
          <cell r="BQ201">
            <v>9.3926650533003304</v>
          </cell>
          <cell r="BT201" t="str">
            <v>Résineux</v>
          </cell>
          <cell r="BU201">
            <v>0</v>
          </cell>
          <cell r="BV201">
            <v>1</v>
          </cell>
          <cell r="BW201">
            <v>0</v>
          </cell>
          <cell r="BX201">
            <v>0.43</v>
          </cell>
          <cell r="BY201">
            <v>0</v>
          </cell>
          <cell r="BZ201">
            <v>0</v>
          </cell>
          <cell r="CB201">
            <v>0.6</v>
          </cell>
          <cell r="CC201">
            <v>0.4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</row>
        <row r="202">
          <cell r="BK202" t="str">
            <v>Pin sylvestre_F2_Eclaircie tardive_GS Pineraies des plaines du Centre et du Nord Ouest_49_</v>
          </cell>
          <cell r="BM202">
            <v>57.81456925283544</v>
          </cell>
          <cell r="BN202">
            <v>278.20029020024799</v>
          </cell>
          <cell r="BP202">
            <v>268.42</v>
          </cell>
          <cell r="BQ202">
            <v>9.4407738697154908</v>
          </cell>
          <cell r="BT202" t="str">
            <v>Résineux</v>
          </cell>
          <cell r="BU202">
            <v>0</v>
          </cell>
          <cell r="BV202">
            <v>1</v>
          </cell>
          <cell r="BW202">
            <v>0</v>
          </cell>
          <cell r="BX202">
            <v>0.43</v>
          </cell>
          <cell r="BY202">
            <v>0</v>
          </cell>
          <cell r="BZ202">
            <v>0</v>
          </cell>
          <cell r="CB202">
            <v>0.6</v>
          </cell>
          <cell r="CC202">
            <v>0.4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</row>
        <row r="203">
          <cell r="BK203" t="str">
            <v>Pin sylvestre_F2_Eclaircie tardive_GS Pineraies des plaines du Centre et du Nord Ouest_50_</v>
          </cell>
          <cell r="BM203">
            <v>59.613402840398606</v>
          </cell>
          <cell r="BN203">
            <v>287.77523880254699</v>
          </cell>
          <cell r="BP203">
            <v>268.42</v>
          </cell>
          <cell r="BQ203">
            <v>9.4026448795384603</v>
          </cell>
          <cell r="BT203" t="str">
            <v>Résineux</v>
          </cell>
          <cell r="BU203">
            <v>0</v>
          </cell>
          <cell r="BV203">
            <v>1</v>
          </cell>
          <cell r="BW203">
            <v>0</v>
          </cell>
          <cell r="BX203">
            <v>0.43</v>
          </cell>
          <cell r="BY203">
            <v>0</v>
          </cell>
          <cell r="BZ203">
            <v>0</v>
          </cell>
          <cell r="CB203">
            <v>0.6</v>
          </cell>
          <cell r="CC203">
            <v>0.4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</row>
        <row r="204">
          <cell r="BK204" t="str">
            <v>Pin sylvestre_F2_Eclaircie tardive_GS Pineraies des plaines du Centre et du Nord Ouest_51_</v>
          </cell>
          <cell r="BM204">
            <v>61.39853454849171</v>
          </cell>
          <cell r="BN204">
            <v>297.30787961892298</v>
          </cell>
          <cell r="BP204">
            <v>268.42</v>
          </cell>
          <cell r="BQ204">
            <v>9.3891231378882996</v>
          </cell>
          <cell r="BT204" t="str">
            <v>Résineux</v>
          </cell>
          <cell r="BU204">
            <v>0</v>
          </cell>
          <cell r="BV204">
            <v>1</v>
          </cell>
          <cell r="BW204">
            <v>0</v>
          </cell>
          <cell r="BX204">
            <v>0.43</v>
          </cell>
          <cell r="BY204">
            <v>0</v>
          </cell>
          <cell r="BZ204">
            <v>0</v>
          </cell>
          <cell r="CB204">
            <v>0.6</v>
          </cell>
          <cell r="CC204">
            <v>0.4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</row>
        <row r="205">
          <cell r="BK205" t="str">
            <v>Pin sylvestre_F2_Eclaircie tardive_GS Pineraies des plaines du Centre et du Nord Ouest_52_</v>
          </cell>
          <cell r="BM205">
            <v>63.174928528942246</v>
          </cell>
          <cell r="BN205">
            <v>306.82337854426498</v>
          </cell>
          <cell r="BP205">
            <v>268.42</v>
          </cell>
          <cell r="BQ205">
            <v>7.6664316826471604</v>
          </cell>
          <cell r="BT205" t="str">
            <v>Résineux</v>
          </cell>
          <cell r="BU205">
            <v>0</v>
          </cell>
          <cell r="BV205">
            <v>1</v>
          </cell>
          <cell r="BW205">
            <v>0</v>
          </cell>
          <cell r="BX205">
            <v>0.43</v>
          </cell>
          <cell r="BY205">
            <v>0</v>
          </cell>
          <cell r="BZ205">
            <v>0</v>
          </cell>
          <cell r="CB205">
            <v>0.6</v>
          </cell>
          <cell r="CC205">
            <v>0.4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</row>
        <row r="206">
          <cell r="BK206" t="str">
            <v>Pin sylvestre_F2_Eclaircie tardive_GS Pineraies des plaines du Centre et du Nord Ouest_52_</v>
          </cell>
          <cell r="BM206">
            <v>52.476015366826459</v>
          </cell>
          <cell r="BN206">
            <v>249.97465948376399</v>
          </cell>
          <cell r="BO206">
            <v>56.848719060500997</v>
          </cell>
          <cell r="BP206">
            <v>268.42</v>
          </cell>
          <cell r="BQ206">
            <v>7.6664316826471604</v>
          </cell>
          <cell r="BT206" t="str">
            <v>Résineux</v>
          </cell>
          <cell r="BU206">
            <v>0</v>
          </cell>
          <cell r="BV206">
            <v>1</v>
          </cell>
          <cell r="BW206">
            <v>0</v>
          </cell>
          <cell r="BX206">
            <v>0.43</v>
          </cell>
          <cell r="BY206">
            <v>0</v>
          </cell>
          <cell r="BZ206">
            <v>0</v>
          </cell>
          <cell r="CB206">
            <v>0.6</v>
          </cell>
          <cell r="CC206">
            <v>0.4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</row>
        <row r="207">
          <cell r="BK207" t="str">
            <v>Pin sylvestre_F2_Eclaircie tardive_GS Pineraies des plaines du Centre et du Nord Ouest_53_</v>
          </cell>
          <cell r="BM207">
            <v>53.957333079758911</v>
          </cell>
          <cell r="BN207">
            <v>257.77712609726001</v>
          </cell>
          <cell r="BP207">
            <v>268.42</v>
          </cell>
          <cell r="BQ207">
            <v>8.0909204908003893</v>
          </cell>
          <cell r="BT207" t="str">
            <v>Résineux</v>
          </cell>
          <cell r="BU207">
            <v>0</v>
          </cell>
          <cell r="BV207">
            <v>1</v>
          </cell>
          <cell r="BW207">
            <v>0</v>
          </cell>
          <cell r="BX207">
            <v>0.43</v>
          </cell>
          <cell r="BY207">
            <v>0</v>
          </cell>
          <cell r="BZ207">
            <v>0</v>
          </cell>
          <cell r="CB207">
            <v>0.6</v>
          </cell>
          <cell r="CC207">
            <v>0.4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</row>
        <row r="208">
          <cell r="BK208" t="str">
            <v>Pin sylvestre_F2_Eclaircie tardive_GS Pineraies des plaines du Centre et du Nord Ouest_54_</v>
          </cell>
          <cell r="BM208">
            <v>55.515330377638662</v>
          </cell>
          <cell r="BN208">
            <v>266.00818704519401</v>
          </cell>
          <cell r="BP208">
            <v>268.42</v>
          </cell>
          <cell r="BQ208">
            <v>8.0543157648629595</v>
          </cell>
          <cell r="BT208" t="str">
            <v>Résineux</v>
          </cell>
          <cell r="BU208">
            <v>0</v>
          </cell>
          <cell r="BV208">
            <v>1</v>
          </cell>
          <cell r="BW208">
            <v>0</v>
          </cell>
          <cell r="BX208">
            <v>0.43</v>
          </cell>
          <cell r="BY208">
            <v>0</v>
          </cell>
          <cell r="BZ208">
            <v>0</v>
          </cell>
          <cell r="CB208">
            <v>0.6</v>
          </cell>
          <cell r="CC208">
            <v>0.4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</row>
        <row r="209">
          <cell r="BK209" t="str">
            <v>Pin sylvestre_F2_Eclaircie tardive_GS Pineraies des plaines du Centre et du Nord Ouest_55_</v>
          </cell>
          <cell r="BM209">
            <v>57.061024624223137</v>
          </cell>
          <cell r="BN209">
            <v>274.19867832198099</v>
          </cell>
          <cell r="BP209">
            <v>268.42</v>
          </cell>
          <cell r="BQ209">
            <v>8.0299063574958591</v>
          </cell>
          <cell r="BT209" t="str">
            <v>Résineux</v>
          </cell>
          <cell r="BU209">
            <v>0</v>
          </cell>
          <cell r="BV209">
            <v>1</v>
          </cell>
          <cell r="BW209">
            <v>0</v>
          </cell>
          <cell r="BX209">
            <v>0.43</v>
          </cell>
          <cell r="BY209">
            <v>0</v>
          </cell>
          <cell r="BZ209">
            <v>0</v>
          </cell>
          <cell r="CB209">
            <v>0.6</v>
          </cell>
          <cell r="CC209">
            <v>0.4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</row>
        <row r="210">
          <cell r="BK210" t="str">
            <v>Pin sylvestre_F2_Eclaircie tardive_GS Pineraies des plaines du Centre et du Nord Ouest_56_</v>
          </cell>
          <cell r="BM210">
            <v>58.596997844576748</v>
          </cell>
          <cell r="BN210">
            <v>282.361193074455</v>
          </cell>
          <cell r="BP210">
            <v>268.42</v>
          </cell>
          <cell r="BQ210">
            <v>8.02957562110441</v>
          </cell>
          <cell r="BT210" t="str">
            <v>Résineux</v>
          </cell>
          <cell r="BU210">
            <v>0</v>
          </cell>
          <cell r="BV210">
            <v>1</v>
          </cell>
          <cell r="BW210">
            <v>0</v>
          </cell>
          <cell r="BX210">
            <v>0.43</v>
          </cell>
          <cell r="BY210">
            <v>0</v>
          </cell>
          <cell r="BZ210">
            <v>0</v>
          </cell>
          <cell r="CB210">
            <v>0.6</v>
          </cell>
          <cell r="CC210">
            <v>0.4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</row>
        <row r="211">
          <cell r="BK211" t="str">
            <v>Pin sylvestre_F2_Eclaircie tardive_GS Pineraies des plaines du Centre et du Nord Ouest_57_</v>
          </cell>
          <cell r="BM211">
            <v>60.128048896834542</v>
          </cell>
          <cell r="BN211">
            <v>290.52036469668298</v>
          </cell>
          <cell r="BP211">
            <v>268.42</v>
          </cell>
          <cell r="BQ211">
            <v>8.0157001685345204</v>
          </cell>
          <cell r="BT211" t="str">
            <v>Résineux</v>
          </cell>
          <cell r="BU211">
            <v>0</v>
          </cell>
          <cell r="BV211">
            <v>1</v>
          </cell>
          <cell r="BW211">
            <v>0</v>
          </cell>
          <cell r="BX211">
            <v>0.43</v>
          </cell>
          <cell r="BY211">
            <v>0</v>
          </cell>
          <cell r="BZ211">
            <v>0</v>
          </cell>
          <cell r="CB211">
            <v>0.6</v>
          </cell>
          <cell r="CC211">
            <v>0.4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</row>
        <row r="212">
          <cell r="BK212" t="str">
            <v>Pin sylvestre_F2_Eclaircie tardive_GS Pineraies des plaines du Centre et du Nord Ouest_58_</v>
          </cell>
          <cell r="BM212">
            <v>61.651766685685431</v>
          </cell>
          <cell r="BN212">
            <v>298.66257009947498</v>
          </cell>
          <cell r="BP212">
            <v>268.42</v>
          </cell>
          <cell r="BQ212">
            <v>7.9690633997607803</v>
          </cell>
          <cell r="BT212" t="str">
            <v>Résineux</v>
          </cell>
          <cell r="BU212">
            <v>0</v>
          </cell>
          <cell r="BV212">
            <v>1</v>
          </cell>
          <cell r="BW212">
            <v>0</v>
          </cell>
          <cell r="BX212">
            <v>0.43</v>
          </cell>
          <cell r="BY212">
            <v>0</v>
          </cell>
          <cell r="BZ212">
            <v>0</v>
          </cell>
          <cell r="CB212">
            <v>0.6</v>
          </cell>
          <cell r="CC212">
            <v>0.4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</row>
        <row r="213">
          <cell r="BK213" t="str">
            <v>Pin sylvestre_F2_Eclaircie tardive_GS Pineraies des plaines du Centre et du Nord Ouest_59_</v>
          </cell>
          <cell r="BM213">
            <v>63.162123931260624</v>
          </cell>
          <cell r="BN213">
            <v>306.75468533435702</v>
          </cell>
          <cell r="BP213">
            <v>268.42</v>
          </cell>
          <cell r="BQ213">
            <v>7.9853976369152004</v>
          </cell>
          <cell r="BT213" t="str">
            <v>Résineux</v>
          </cell>
          <cell r="BU213">
            <v>0</v>
          </cell>
          <cell r="BV213">
            <v>1</v>
          </cell>
          <cell r="BW213">
            <v>0</v>
          </cell>
          <cell r="BX213">
            <v>0.43</v>
          </cell>
          <cell r="BY213">
            <v>0</v>
          </cell>
          <cell r="BZ213">
            <v>0</v>
          </cell>
          <cell r="CB213">
            <v>0.6</v>
          </cell>
          <cell r="CC213">
            <v>0.4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</row>
        <row r="214">
          <cell r="BK214" t="str">
            <v>Pin sylvestre_F2_Eclaircie tardive_GS Pineraies des plaines du Centre et du Nord Ouest_60_</v>
          </cell>
          <cell r="BM214">
            <v>64.671219638488964</v>
          </cell>
          <cell r="BN214">
            <v>314.86078321079702</v>
          </cell>
          <cell r="BP214">
            <v>268.42</v>
          </cell>
          <cell r="BQ214">
            <v>7.9132806962034001</v>
          </cell>
          <cell r="BT214" t="str">
            <v>Résineux</v>
          </cell>
          <cell r="BU214">
            <v>0</v>
          </cell>
          <cell r="BV214">
            <v>1</v>
          </cell>
          <cell r="BW214">
            <v>0</v>
          </cell>
          <cell r="BX214">
            <v>0.43</v>
          </cell>
          <cell r="BY214">
            <v>0</v>
          </cell>
          <cell r="BZ214">
            <v>0</v>
          </cell>
          <cell r="CB214">
            <v>0.6</v>
          </cell>
          <cell r="CC214">
            <v>0.4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</row>
        <row r="215">
          <cell r="BK215" t="str">
            <v>Pin sylvestre_F2_Eclaircie tardive_GS Pineraies des plaines du Centre et du Nord Ouest_61_</v>
          </cell>
          <cell r="BM215">
            <v>66.162512313791069</v>
          </cell>
          <cell r="BN215">
            <v>322.89120783581802</v>
          </cell>
          <cell r="BP215">
            <v>268.42</v>
          </cell>
          <cell r="BQ215">
            <v>7.9435073748915102</v>
          </cell>
          <cell r="BT215" t="str">
            <v>Résineux</v>
          </cell>
          <cell r="BU215">
            <v>0</v>
          </cell>
          <cell r="BV215">
            <v>1</v>
          </cell>
          <cell r="BW215">
            <v>0</v>
          </cell>
          <cell r="BX215">
            <v>0.43</v>
          </cell>
          <cell r="BY215">
            <v>0</v>
          </cell>
          <cell r="BZ215">
            <v>0</v>
          </cell>
          <cell r="CB215">
            <v>0.6</v>
          </cell>
          <cell r="CC215">
            <v>0.4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</row>
        <row r="216">
          <cell r="BK216" t="str">
            <v>Pin sylvestre_F2_Eclaircie tardive_GS Pineraies des plaines du Centre et du Nord Ouest_62_</v>
          </cell>
          <cell r="BM216">
            <v>67.655443817704395</v>
          </cell>
          <cell r="BN216">
            <v>330.94993605326601</v>
          </cell>
          <cell r="BP216">
            <v>268.42</v>
          </cell>
          <cell r="BQ216">
            <v>6.5167916661875998</v>
          </cell>
          <cell r="BT216" t="str">
            <v>Résineux</v>
          </cell>
          <cell r="BU216">
            <v>0</v>
          </cell>
          <cell r="BV216">
            <v>1</v>
          </cell>
          <cell r="BW216">
            <v>0</v>
          </cell>
          <cell r="BX216">
            <v>0.43</v>
          </cell>
          <cell r="BY216">
            <v>0</v>
          </cell>
          <cell r="BZ216">
            <v>0</v>
          </cell>
          <cell r="CB216">
            <v>0.6</v>
          </cell>
          <cell r="CC216">
            <v>0.4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</row>
        <row r="217">
          <cell r="BK217" t="str">
            <v>Pin sylvestre_F2_Eclaircie tardive_GS Pineraies des plaines du Centre et du Nord Ouest_62_</v>
          </cell>
          <cell r="BM217">
            <v>57.370409151768143</v>
          </cell>
          <cell r="BN217">
            <v>275.84094971234998</v>
          </cell>
          <cell r="BO217">
            <v>55.108986340916033</v>
          </cell>
          <cell r="BP217">
            <v>268.42</v>
          </cell>
          <cell r="BQ217">
            <v>6.5167916661875998</v>
          </cell>
          <cell r="BT217" t="str">
            <v>Résineux</v>
          </cell>
          <cell r="BU217">
            <v>0</v>
          </cell>
          <cell r="BV217">
            <v>1</v>
          </cell>
          <cell r="BW217">
            <v>0</v>
          </cell>
          <cell r="BX217">
            <v>0.43</v>
          </cell>
          <cell r="BY217">
            <v>0</v>
          </cell>
          <cell r="BZ217">
            <v>0</v>
          </cell>
          <cell r="CB217">
            <v>0.6</v>
          </cell>
          <cell r="CC217">
            <v>0.4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</row>
        <row r="218">
          <cell r="BK218" t="str">
            <v>Pin sylvestre_F2_Eclaircie tardive_GS Pineraies des plaines du Centre et du Nord Ouest_63_</v>
          </cell>
          <cell r="BM218">
            <v>58.618775583972564</v>
          </cell>
          <cell r="BN218">
            <v>282.47709103722599</v>
          </cell>
          <cell r="BP218">
            <v>268.42</v>
          </cell>
          <cell r="BQ218">
            <v>6.8211410966329096</v>
          </cell>
          <cell r="BT218" t="str">
            <v>Résineux</v>
          </cell>
          <cell r="BU218">
            <v>0</v>
          </cell>
          <cell r="BV218">
            <v>1</v>
          </cell>
          <cell r="BW218">
            <v>0</v>
          </cell>
          <cell r="BX218">
            <v>0.43</v>
          </cell>
          <cell r="BY218">
            <v>0</v>
          </cell>
          <cell r="BZ218">
            <v>0</v>
          </cell>
          <cell r="CB218">
            <v>0.6</v>
          </cell>
          <cell r="CC218">
            <v>0.4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</row>
        <row r="219">
          <cell r="BK219" t="str">
            <v>Pin sylvestre_F2_Eclaircie tardive_GS Pineraies des plaines du Centre et du Nord Ouest_64_</v>
          </cell>
          <cell r="BM219">
            <v>59.921978305036561</v>
          </cell>
          <cell r="BN219">
            <v>289.42087950758298</v>
          </cell>
          <cell r="BP219">
            <v>268.42</v>
          </cell>
          <cell r="BQ219">
            <v>6.79919165485944</v>
          </cell>
          <cell r="BT219" t="str">
            <v>Résineux</v>
          </cell>
          <cell r="BU219">
            <v>0</v>
          </cell>
          <cell r="BV219">
            <v>1</v>
          </cell>
          <cell r="BW219">
            <v>0</v>
          </cell>
          <cell r="BX219">
            <v>0.43</v>
          </cell>
          <cell r="BY219">
            <v>0</v>
          </cell>
          <cell r="BZ219">
            <v>0</v>
          </cell>
          <cell r="CB219">
            <v>0.6</v>
          </cell>
          <cell r="CC219">
            <v>0.4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</row>
        <row r="220">
          <cell r="BK220" t="str">
            <v>Pin sylvestre_F2_Eclaircie tardive_GS Pineraies des plaines du Centre et du Nord Ouest_65_</v>
          </cell>
          <cell r="BM220">
            <v>61.217557410003224</v>
          </cell>
          <cell r="BN220">
            <v>296.34009088500602</v>
          </cell>
          <cell r="BP220">
            <v>268.42</v>
          </cell>
          <cell r="BQ220">
            <v>6.7926392385802501</v>
          </cell>
          <cell r="BT220" t="str">
            <v>Résineux</v>
          </cell>
          <cell r="BU220">
            <v>0</v>
          </cell>
          <cell r="BV220">
            <v>1</v>
          </cell>
          <cell r="BW220">
            <v>0</v>
          </cell>
          <cell r="BX220">
            <v>0.43</v>
          </cell>
          <cell r="BY220">
            <v>0</v>
          </cell>
          <cell r="BZ220">
            <v>0</v>
          </cell>
          <cell r="CB220">
            <v>0.6</v>
          </cell>
          <cell r="CC220">
            <v>0.4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</row>
        <row r="221">
          <cell r="BK221" t="str">
            <v>Pin sylvestre_F2_Eclaircie tardive_GS Pineraies des plaines du Centre et du Nord Ouest_66_</v>
          </cell>
          <cell r="BM221">
            <v>62.508561629243019</v>
          </cell>
          <cell r="BN221">
            <v>303.25048813335502</v>
          </cell>
          <cell r="BP221">
            <v>268.42</v>
          </cell>
          <cell r="BQ221">
            <v>6.7844491990349498</v>
          </cell>
          <cell r="BT221" t="str">
            <v>Résineux</v>
          </cell>
          <cell r="BU221">
            <v>0</v>
          </cell>
          <cell r="BV221">
            <v>1</v>
          </cell>
          <cell r="BW221">
            <v>0</v>
          </cell>
          <cell r="BX221">
            <v>0.43</v>
          </cell>
          <cell r="BY221">
            <v>0</v>
          </cell>
          <cell r="BZ221">
            <v>0</v>
          </cell>
          <cell r="CB221">
            <v>0.6</v>
          </cell>
          <cell r="CC221">
            <v>0.4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</row>
        <row r="222">
          <cell r="BK222" t="str">
            <v>Pin sylvestre_F2_Eclaircie tardive_GS Pineraies des plaines du Centre et du Nord Ouest_67_</v>
          </cell>
          <cell r="BM222">
            <v>63.794778815542003</v>
          </cell>
          <cell r="BN222">
            <v>310.15048765388002</v>
          </cell>
          <cell r="BP222">
            <v>268.42</v>
          </cell>
          <cell r="BQ222">
            <v>6.6941707692892596</v>
          </cell>
          <cell r="BT222" t="str">
            <v>Résineux</v>
          </cell>
          <cell r="BU222">
            <v>0</v>
          </cell>
          <cell r="BV222">
            <v>1</v>
          </cell>
          <cell r="BW222">
            <v>0</v>
          </cell>
          <cell r="BX222">
            <v>0.43</v>
          </cell>
          <cell r="BY222">
            <v>0</v>
          </cell>
          <cell r="BZ222">
            <v>0</v>
          </cell>
          <cell r="CB222">
            <v>0.6</v>
          </cell>
          <cell r="CC222">
            <v>0.4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</row>
        <row r="223">
          <cell r="BK223" t="str">
            <v>Pin sylvestre_F2_Eclaircie tardive_GS Pineraies des plaines du Centre et du Nord Ouest_68_</v>
          </cell>
          <cell r="BM223">
            <v>65.060798243046747</v>
          </cell>
          <cell r="BN223">
            <v>316.95671730856202</v>
          </cell>
          <cell r="BP223">
            <v>268.42</v>
          </cell>
          <cell r="BQ223">
            <v>6.6806501057365004</v>
          </cell>
          <cell r="BT223" t="str">
            <v>Résineux</v>
          </cell>
          <cell r="BU223">
            <v>0</v>
          </cell>
          <cell r="BV223">
            <v>1</v>
          </cell>
          <cell r="BW223">
            <v>0</v>
          </cell>
          <cell r="BX223">
            <v>0.43</v>
          </cell>
          <cell r="BY223">
            <v>0</v>
          </cell>
          <cell r="BZ223">
            <v>0</v>
          </cell>
          <cell r="CB223">
            <v>0.6</v>
          </cell>
          <cell r="CC223">
            <v>0.4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</row>
        <row r="224">
          <cell r="BK224" t="str">
            <v>Pin sylvestre_F2_Eclaircie tardive_GS Pineraies des plaines du Centre et du Nord Ouest_69_</v>
          </cell>
          <cell r="BM224">
            <v>66.321284823285794</v>
          </cell>
          <cell r="BN224">
            <v>323.74733004963502</v>
          </cell>
          <cell r="BP224">
            <v>268.42</v>
          </cell>
          <cell r="BQ224">
            <v>6.6098124376763998</v>
          </cell>
          <cell r="BT224" t="str">
            <v>Résineux</v>
          </cell>
          <cell r="BU224">
            <v>0</v>
          </cell>
          <cell r="BV224">
            <v>1</v>
          </cell>
          <cell r="BW224">
            <v>0</v>
          </cell>
          <cell r="BX224">
            <v>0.43</v>
          </cell>
          <cell r="BY224">
            <v>0</v>
          </cell>
          <cell r="BZ224">
            <v>0</v>
          </cell>
          <cell r="CB224">
            <v>0.6</v>
          </cell>
          <cell r="CC224">
            <v>0.4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</row>
        <row r="225">
          <cell r="BK225" t="str">
            <v>Pin sylvestre_F2_Eclaircie tardive_GS Pineraies des plaines du Centre et du Nord Ouest_70_</v>
          </cell>
          <cell r="BM225">
            <v>67.565551689926338</v>
          </cell>
          <cell r="BN225">
            <v>330.46416083098802</v>
          </cell>
          <cell r="BP225">
            <v>268.42</v>
          </cell>
          <cell r="BQ225">
            <v>6.6389047828051799</v>
          </cell>
          <cell r="BT225" t="str">
            <v>Résineux</v>
          </cell>
          <cell r="BU225">
            <v>0</v>
          </cell>
          <cell r="BV225">
            <v>1</v>
          </cell>
          <cell r="BW225">
            <v>0</v>
          </cell>
          <cell r="BX225">
            <v>0.43</v>
          </cell>
          <cell r="BY225">
            <v>0</v>
          </cell>
          <cell r="BZ225">
            <v>0</v>
          </cell>
          <cell r="CB225">
            <v>0.6</v>
          </cell>
          <cell r="CC225">
            <v>0.4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</row>
        <row r="226">
          <cell r="BK226" t="str">
            <v>Pin sylvestre_F2_Eclaircie tardive_GS Pineraies des plaines du Centre et du Nord Ouest_71_</v>
          </cell>
          <cell r="BM226">
            <v>68.8125053400708</v>
          </cell>
          <cell r="BN226">
            <v>337.20883150293201</v>
          </cell>
          <cell r="BP226">
            <v>268.42</v>
          </cell>
          <cell r="BQ226">
            <v>6.5709779142990801</v>
          </cell>
          <cell r="BT226" t="str">
            <v>Résineux</v>
          </cell>
          <cell r="BU226">
            <v>0</v>
          </cell>
          <cell r="BV226">
            <v>1</v>
          </cell>
          <cell r="BW226">
            <v>0</v>
          </cell>
          <cell r="BX226">
            <v>0.43</v>
          </cell>
          <cell r="BY226">
            <v>0</v>
          </cell>
          <cell r="BZ226">
            <v>0</v>
          </cell>
          <cell r="CB226">
            <v>0.6</v>
          </cell>
          <cell r="CC226">
            <v>0.4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</row>
        <row r="227">
          <cell r="BK227" t="str">
            <v>Pin sylvestre_F2_Eclaircie tardive_GS Pineraies des plaines du Centre et du Nord Ouest_72_</v>
          </cell>
          <cell r="BM227">
            <v>70.04401144726944</v>
          </cell>
          <cell r="BN227">
            <v>343.88284557686899</v>
          </cell>
          <cell r="BP227">
            <v>268.42</v>
          </cell>
          <cell r="BQ227">
            <v>5.8796822965316604</v>
          </cell>
          <cell r="BT227" t="str">
            <v>Résineux</v>
          </cell>
          <cell r="BU227">
            <v>0</v>
          </cell>
          <cell r="BV227">
            <v>1</v>
          </cell>
          <cell r="BW227">
            <v>0</v>
          </cell>
          <cell r="BX227">
            <v>0.43</v>
          </cell>
          <cell r="BY227">
            <v>0</v>
          </cell>
          <cell r="BZ227">
            <v>0</v>
          </cell>
          <cell r="CB227">
            <v>0.6</v>
          </cell>
          <cell r="CC227">
            <v>0.4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</row>
        <row r="228">
          <cell r="BK228" t="str">
            <v>Pin sylvestre_F2_Eclaircie tardive_GS Pineraies des plaines du Centre et du Nord Ouest_72_</v>
          </cell>
          <cell r="BM228">
            <v>63.546566455167152</v>
          </cell>
          <cell r="BN228">
            <v>308.81776481252302</v>
          </cell>
          <cell r="BO228">
            <v>35.065080764345964</v>
          </cell>
          <cell r="BP228">
            <v>268.42</v>
          </cell>
          <cell r="BQ228">
            <v>5.8796822965316604</v>
          </cell>
          <cell r="BT228" t="str">
            <v>Résineux</v>
          </cell>
          <cell r="BU228">
            <v>0</v>
          </cell>
          <cell r="BV228">
            <v>1</v>
          </cell>
          <cell r="BW228">
            <v>0</v>
          </cell>
          <cell r="BX228">
            <v>0.43</v>
          </cell>
          <cell r="BY228">
            <v>0</v>
          </cell>
          <cell r="BZ228">
            <v>0</v>
          </cell>
          <cell r="CB228">
            <v>0.6</v>
          </cell>
          <cell r="CC228">
            <v>0.4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</row>
        <row r="229">
          <cell r="BK229" t="str">
            <v>Pin sylvestre_F2_Eclaircie tardive_GS Pineraies des plaines du Centre et du Nord Ouest_73_</v>
          </cell>
          <cell r="BM229">
            <v>64.660356109928671</v>
          </cell>
          <cell r="BN229">
            <v>314.80235675930101</v>
          </cell>
          <cell r="BP229">
            <v>268.42</v>
          </cell>
          <cell r="BQ229">
            <v>6.0119771193631104</v>
          </cell>
          <cell r="BT229" t="str">
            <v>Résineux</v>
          </cell>
          <cell r="BU229">
            <v>0</v>
          </cell>
          <cell r="BV229">
            <v>1</v>
          </cell>
          <cell r="BW229">
            <v>0</v>
          </cell>
          <cell r="BX229">
            <v>0.43</v>
          </cell>
          <cell r="BY229">
            <v>0</v>
          </cell>
          <cell r="BZ229">
            <v>0</v>
          </cell>
          <cell r="CB229">
            <v>0.6</v>
          </cell>
          <cell r="CC229">
            <v>0.4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</row>
        <row r="230">
          <cell r="BK230" t="str">
            <v>Pin sylvestre_F2_Eclaircie tardive_GS Pineraies des plaines du Centre et du Nord Ouest_74_</v>
          </cell>
          <cell r="BM230">
            <v>65.796791115867819</v>
          </cell>
          <cell r="BN230">
            <v>320.92003048419701</v>
          </cell>
          <cell r="BP230">
            <v>268.42</v>
          </cell>
          <cell r="BQ230">
            <v>5.9857864032082899</v>
          </cell>
          <cell r="BT230" t="str">
            <v>Résineux</v>
          </cell>
          <cell r="BU230">
            <v>0</v>
          </cell>
          <cell r="BV230">
            <v>1</v>
          </cell>
          <cell r="BW230">
            <v>0</v>
          </cell>
          <cell r="BX230">
            <v>0.43</v>
          </cell>
          <cell r="BY230">
            <v>0</v>
          </cell>
          <cell r="BZ230">
            <v>0</v>
          </cell>
          <cell r="CB230">
            <v>0.6</v>
          </cell>
          <cell r="CC230">
            <v>0.4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</row>
        <row r="231">
          <cell r="BK231" t="str">
            <v>Pin sylvestre_F2_Eclaircie tardive_GS Pineraies des plaines du Centre et du Nord Ouest_75_</v>
          </cell>
          <cell r="BM231">
            <v>66.925902625605261</v>
          </cell>
          <cell r="BN231">
            <v>327.00951836858599</v>
          </cell>
          <cell r="BP231">
            <v>268.42</v>
          </cell>
          <cell r="BQ231">
            <v>5.93521963882813</v>
          </cell>
          <cell r="BT231" t="str">
            <v>Résineux</v>
          </cell>
          <cell r="BU231">
            <v>0</v>
          </cell>
          <cell r="BV231">
            <v>1</v>
          </cell>
          <cell r="BW231">
            <v>0</v>
          </cell>
          <cell r="BX231">
            <v>0.43</v>
          </cell>
          <cell r="BY231">
            <v>0</v>
          </cell>
          <cell r="BZ231">
            <v>0</v>
          </cell>
          <cell r="CB231">
            <v>0.6</v>
          </cell>
          <cell r="CC231">
            <v>0.4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</row>
        <row r="232">
          <cell r="BK232" t="str">
            <v>Pin sylvestre_F2_Eclaircie tardive_GS Pineraies des plaines du Centre et du Nord Ouest_76_</v>
          </cell>
          <cell r="BM232">
            <v>68.043188759819316</v>
          </cell>
          <cell r="BN232">
            <v>333.04609492174802</v>
          </cell>
          <cell r="BP232">
            <v>268.42</v>
          </cell>
          <cell r="BQ232">
            <v>5.92197338876076</v>
          </cell>
          <cell r="BT232" t="str">
            <v>Résineux</v>
          </cell>
          <cell r="BU232">
            <v>0</v>
          </cell>
          <cell r="BV232">
            <v>1</v>
          </cell>
          <cell r="BW232">
            <v>0</v>
          </cell>
          <cell r="BX232">
            <v>0.43</v>
          </cell>
          <cell r="BY232">
            <v>0</v>
          </cell>
          <cell r="BZ232">
            <v>0</v>
          </cell>
          <cell r="CB232">
            <v>0.6</v>
          </cell>
          <cell r="CC232">
            <v>0.4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</row>
        <row r="233">
          <cell r="BK233" t="str">
            <v>Pin sylvestre_F2_Eclaircie tardive_GS Pineraies des plaines du Centre et du Nord Ouest_77_</v>
          </cell>
          <cell r="BM233">
            <v>69.155759902362888</v>
          </cell>
          <cell r="BN233">
            <v>339.06778264750898</v>
          </cell>
          <cell r="BP233">
            <v>268.42</v>
          </cell>
          <cell r="BQ233">
            <v>5.8610141399560698</v>
          </cell>
          <cell r="BT233" t="str">
            <v>Résineux</v>
          </cell>
          <cell r="BU233">
            <v>0</v>
          </cell>
          <cell r="BV233">
            <v>1</v>
          </cell>
          <cell r="BW233">
            <v>0</v>
          </cell>
          <cell r="BX233">
            <v>0.43</v>
          </cell>
          <cell r="BY233">
            <v>0</v>
          </cell>
          <cell r="BZ233">
            <v>0</v>
          </cell>
          <cell r="CB233">
            <v>0.6</v>
          </cell>
          <cell r="CC233">
            <v>0.4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</row>
        <row r="234">
          <cell r="BK234" t="str">
            <v>Pin sylvestre_F2_Eclaircie tardive_GS Pineraies des plaines du Centre et du Nord Ouest_78_</v>
          </cell>
          <cell r="BM234">
            <v>70.254738889457883</v>
          </cell>
          <cell r="BN234">
            <v>345.02613003124497</v>
          </cell>
          <cell r="BP234">
            <v>268.42</v>
          </cell>
          <cell r="BQ234">
            <v>5.8271253105688201</v>
          </cell>
          <cell r="BT234" t="str">
            <v>Résineux</v>
          </cell>
          <cell r="BU234">
            <v>0</v>
          </cell>
          <cell r="BV234">
            <v>1</v>
          </cell>
          <cell r="BW234">
            <v>0</v>
          </cell>
          <cell r="BX234">
            <v>0.43</v>
          </cell>
          <cell r="BY234">
            <v>0</v>
          </cell>
          <cell r="BZ234">
            <v>0</v>
          </cell>
          <cell r="CB234">
            <v>0.6</v>
          </cell>
          <cell r="CC234">
            <v>0.4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</row>
        <row r="235">
          <cell r="BK235" t="str">
            <v>Pin sylvestre_F2_Eclaircie tardive_GS Pineraies des plaines du Centre et du Nord Ouest_79_</v>
          </cell>
          <cell r="BM235">
            <v>71.345295941685265</v>
          </cell>
          <cell r="BN235">
            <v>350.948725837084</v>
          </cell>
          <cell r="BP235">
            <v>268.42</v>
          </cell>
          <cell r="BQ235">
            <v>5.8176240100860896</v>
          </cell>
          <cell r="BT235" t="str">
            <v>Résineux</v>
          </cell>
          <cell r="BU235">
            <v>0</v>
          </cell>
          <cell r="BV235">
            <v>1</v>
          </cell>
          <cell r="BW235">
            <v>0</v>
          </cell>
          <cell r="BX235">
            <v>0.43</v>
          </cell>
          <cell r="BY235">
            <v>0</v>
          </cell>
          <cell r="BZ235">
            <v>0</v>
          </cell>
          <cell r="CB235">
            <v>0.6</v>
          </cell>
          <cell r="CC235">
            <v>0.4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</row>
        <row r="236">
          <cell r="BK236" t="str">
            <v>Pin sylvestre_F2_Eclaircie tardive_GS Pineraies des plaines du Centre et du Nord Ouest_80_</v>
          </cell>
          <cell r="BM236">
            <v>72.432058834626503</v>
          </cell>
          <cell r="BN236">
            <v>356.86040581466602</v>
          </cell>
          <cell r="BP236">
            <v>268.42</v>
          </cell>
          <cell r="BQ236">
            <v>5.7863832714179999</v>
          </cell>
          <cell r="BT236" t="str">
            <v>Résineux</v>
          </cell>
          <cell r="BU236">
            <v>0</v>
          </cell>
          <cell r="BV236">
            <v>1</v>
          </cell>
          <cell r="BW236">
            <v>0</v>
          </cell>
          <cell r="BX236">
            <v>0.43</v>
          </cell>
          <cell r="BY236">
            <v>0</v>
          </cell>
          <cell r="BZ236">
            <v>0</v>
          </cell>
          <cell r="CB236">
            <v>0.6</v>
          </cell>
          <cell r="CC236">
            <v>0.4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</row>
        <row r="237">
          <cell r="BK237" t="str">
            <v>Pin sylvestre_F2_Eclaircie tardive_GS Pineraies des plaines du Centre et du Nord Ouest_81_</v>
          </cell>
          <cell r="BM237">
            <v>73.511026224815453</v>
          </cell>
          <cell r="BN237">
            <v>362.73912461582597</v>
          </cell>
          <cell r="BP237">
            <v>268.42</v>
          </cell>
          <cell r="BQ237">
            <v>5.7257504890234303</v>
          </cell>
          <cell r="BT237" t="str">
            <v>Résineux</v>
          </cell>
          <cell r="BU237">
            <v>0</v>
          </cell>
          <cell r="BV237">
            <v>1</v>
          </cell>
          <cell r="BW237">
            <v>0</v>
          </cell>
          <cell r="BX237">
            <v>0.43</v>
          </cell>
          <cell r="BY237">
            <v>0</v>
          </cell>
          <cell r="BZ237">
            <v>0</v>
          </cell>
          <cell r="CB237">
            <v>0.6</v>
          </cell>
          <cell r="CC237">
            <v>0.4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</row>
        <row r="238">
          <cell r="BK238" t="str">
            <v>Pin sylvestre_F2_Eclaircie tardive_GS Pineraies des plaines du Centre et du Nord Ouest_82_</v>
          </cell>
          <cell r="BM238">
            <v>74.576800244518267</v>
          </cell>
          <cell r="BN238">
            <v>368.555080340833</v>
          </cell>
          <cell r="BP238">
            <v>268.42</v>
          </cell>
          <cell r="BQ238">
            <v>4.9844445653681104</v>
          </cell>
          <cell r="BT238" t="str">
            <v>Résineux</v>
          </cell>
          <cell r="BU238">
            <v>0</v>
          </cell>
          <cell r="BV238">
            <v>1</v>
          </cell>
          <cell r="BW238">
            <v>0</v>
          </cell>
          <cell r="BX238">
            <v>0.43</v>
          </cell>
          <cell r="BY238">
            <v>0</v>
          </cell>
          <cell r="BZ238">
            <v>0</v>
          </cell>
          <cell r="CB238">
            <v>0.6</v>
          </cell>
          <cell r="CC238">
            <v>0.4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</row>
        <row r="239">
          <cell r="BK239" t="str">
            <v>Pin sylvestre_F2_Eclaircie tardive_GS Pineraies des plaines du Centre et du Nord Ouest_82_</v>
          </cell>
          <cell r="BM239">
            <v>67.030405996621141</v>
          </cell>
          <cell r="BN239">
            <v>327.57368309606898</v>
          </cell>
          <cell r="BO239">
            <v>40.981397244764025</v>
          </cell>
          <cell r="BP239">
            <v>268.42</v>
          </cell>
          <cell r="BQ239">
            <v>4.9844445653681104</v>
          </cell>
          <cell r="BT239" t="str">
            <v>Résineux</v>
          </cell>
          <cell r="BU239">
            <v>0</v>
          </cell>
          <cell r="BV239">
            <v>1</v>
          </cell>
          <cell r="BW239">
            <v>0</v>
          </cell>
          <cell r="BX239">
            <v>0.43</v>
          </cell>
          <cell r="BY239">
            <v>0</v>
          </cell>
          <cell r="BZ239">
            <v>0</v>
          </cell>
          <cell r="CB239">
            <v>0.6</v>
          </cell>
          <cell r="CC239">
            <v>0.4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</row>
        <row r="240">
          <cell r="BK240" t="str">
            <v>Pin sylvestre_F2_Eclaircie tardive_GS Pineraies des plaines du Centre et du Nord Ouest_83_</v>
          </cell>
          <cell r="BM240">
            <v>67.969706083279846</v>
          </cell>
          <cell r="BN240">
            <v>332.64874700774101</v>
          </cell>
          <cell r="BP240">
            <v>268.42</v>
          </cell>
          <cell r="BQ240">
            <v>5.1537182045926802</v>
          </cell>
          <cell r="BT240" t="str">
            <v>Résineux</v>
          </cell>
          <cell r="BU240">
            <v>0</v>
          </cell>
          <cell r="BV240">
            <v>1</v>
          </cell>
          <cell r="BW240">
            <v>0</v>
          </cell>
          <cell r="BX240">
            <v>0.43</v>
          </cell>
          <cell r="BY240">
            <v>0</v>
          </cell>
          <cell r="BZ240">
            <v>0</v>
          </cell>
          <cell r="CB240">
            <v>0.6</v>
          </cell>
          <cell r="CC240">
            <v>0.4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</row>
        <row r="241">
          <cell r="BK241" t="str">
            <v>Pin sylvestre_F2_Eclaircie tardive_GS Pineraies des plaines du Centre et du Nord Ouest_84_</v>
          </cell>
          <cell r="BM241">
            <v>68.939238775816023</v>
          </cell>
          <cell r="BN241">
            <v>337.89506140862102</v>
          </cell>
          <cell r="BP241">
            <v>268.42</v>
          </cell>
          <cell r="BQ241">
            <v>5.1813834891164596</v>
          </cell>
          <cell r="BT241" t="str">
            <v>Résineux</v>
          </cell>
          <cell r="BU241">
            <v>0</v>
          </cell>
          <cell r="BV241">
            <v>1</v>
          </cell>
          <cell r="BW241">
            <v>0</v>
          </cell>
          <cell r="BX241">
            <v>0.43</v>
          </cell>
          <cell r="BY241">
            <v>0</v>
          </cell>
          <cell r="BZ241">
            <v>0</v>
          </cell>
          <cell r="CB241">
            <v>0.6</v>
          </cell>
          <cell r="CC241">
            <v>0.4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</row>
        <row r="242">
          <cell r="BK242" t="str">
            <v>Pin sylvestre_F2_Eclaircie tardive_GS Pineraies des plaines du Centre et du Nord Ouest_85_</v>
          </cell>
          <cell r="BM242">
            <v>69.9122987444008</v>
          </cell>
          <cell r="BN242">
            <v>343.16843671128498</v>
          </cell>
          <cell r="BP242">
            <v>268.42</v>
          </cell>
          <cell r="BQ242">
            <v>5.0535581926476398</v>
          </cell>
          <cell r="BT242" t="str">
            <v>Résineux</v>
          </cell>
          <cell r="BU242">
            <v>0</v>
          </cell>
          <cell r="BV242">
            <v>1</v>
          </cell>
          <cell r="BW242">
            <v>0</v>
          </cell>
          <cell r="BX242">
            <v>0.43</v>
          </cell>
          <cell r="BY242">
            <v>0</v>
          </cell>
          <cell r="BZ242">
            <v>0</v>
          </cell>
          <cell r="CB242">
            <v>0.6</v>
          </cell>
          <cell r="CC242">
            <v>0.4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</row>
        <row r="243">
          <cell r="BK243" t="str">
            <v>Pin sylvestre_F2_Eclaircie tardive_GS Pineraies des plaines du Centre et du Nord Ouest_86_</v>
          </cell>
          <cell r="BM243">
            <v>70.859762025458224</v>
          </cell>
          <cell r="BN243">
            <v>348.31067826976698</v>
          </cell>
          <cell r="BP243">
            <v>268.42</v>
          </cell>
          <cell r="BQ243">
            <v>5.0725278171553301</v>
          </cell>
          <cell r="BT243" t="str">
            <v>Résineux</v>
          </cell>
          <cell r="BU243">
            <v>0</v>
          </cell>
          <cell r="BV243">
            <v>1</v>
          </cell>
          <cell r="BW243">
            <v>0</v>
          </cell>
          <cell r="BX243">
            <v>0.43</v>
          </cell>
          <cell r="BY243">
            <v>0</v>
          </cell>
          <cell r="BZ243">
            <v>0</v>
          </cell>
          <cell r="CB243">
            <v>0.6</v>
          </cell>
          <cell r="CC243">
            <v>0.4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</row>
        <row r="244">
          <cell r="BK244" t="str">
            <v>Pin sylvestre_F2_Eclaircie tardive_GS Pineraies des plaines du Centre et du Nord Ouest_87_</v>
          </cell>
          <cell r="BM244">
            <v>71.809229135278031</v>
          </cell>
          <cell r="BN244">
            <v>353.47121421561098</v>
          </cell>
          <cell r="BP244">
            <v>268.42</v>
          </cell>
          <cell r="BQ244">
            <v>5.0331666287634098</v>
          </cell>
          <cell r="BT244" t="str">
            <v>Résineux</v>
          </cell>
          <cell r="BU244">
            <v>0</v>
          </cell>
          <cell r="BV244">
            <v>1</v>
          </cell>
          <cell r="BW244">
            <v>0</v>
          </cell>
          <cell r="BX244">
            <v>0.43</v>
          </cell>
          <cell r="BY244">
            <v>0</v>
          </cell>
          <cell r="BZ244">
            <v>0</v>
          </cell>
          <cell r="CB244">
            <v>0.6</v>
          </cell>
          <cell r="CC244">
            <v>0.4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</row>
        <row r="245">
          <cell r="BK245" t="str">
            <v>Pin sylvestre_F2_Eclaircie tardive_GS Pineraies des plaines du Centre et du Nord Ouest_88_</v>
          </cell>
          <cell r="BM245">
            <v>72.749817258597147</v>
          </cell>
          <cell r="BN245">
            <v>358.590730172566</v>
          </cell>
          <cell r="BP245">
            <v>268.42</v>
          </cell>
          <cell r="BQ245">
            <v>4.9601788885395299</v>
          </cell>
          <cell r="BT245" t="str">
            <v>Résineux</v>
          </cell>
          <cell r="BU245">
            <v>0</v>
          </cell>
          <cell r="BV245">
            <v>1</v>
          </cell>
          <cell r="BW245">
            <v>0</v>
          </cell>
          <cell r="BX245">
            <v>0.43</v>
          </cell>
          <cell r="BY245">
            <v>0</v>
          </cell>
          <cell r="BZ245">
            <v>0</v>
          </cell>
          <cell r="CB245">
            <v>0.6</v>
          </cell>
          <cell r="CC245">
            <v>0.4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</row>
        <row r="246">
          <cell r="BK246" t="str">
            <v>Pin sylvestre_F2_Eclaircie tardive_GS Pineraies des plaines du Centre et du Nord Ouest_89_</v>
          </cell>
          <cell r="BM246">
            <v>73.675317121863145</v>
          </cell>
          <cell r="BN246">
            <v>363.635076124009</v>
          </cell>
          <cell r="BP246">
            <v>268.42</v>
          </cell>
          <cell r="BQ246">
            <v>5.0574790904291804</v>
          </cell>
          <cell r="BT246" t="str">
            <v>Résineux</v>
          </cell>
          <cell r="BU246">
            <v>0</v>
          </cell>
          <cell r="BV246">
            <v>1</v>
          </cell>
          <cell r="BW246">
            <v>0</v>
          </cell>
          <cell r="BX246">
            <v>0.43</v>
          </cell>
          <cell r="BY246">
            <v>0</v>
          </cell>
          <cell r="BZ246">
            <v>0</v>
          </cell>
          <cell r="CB246">
            <v>0.6</v>
          </cell>
          <cell r="CC246">
            <v>0.4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</row>
        <row r="247">
          <cell r="BK247" t="str">
            <v>Pin sylvestre_F2_Eclaircie tardive_GS Pineraies des plaines du Centre et du Nord Ouest_90_</v>
          </cell>
          <cell r="BM247">
            <v>74.617515614455613</v>
          </cell>
          <cell r="BN247">
            <v>368.77744336400502</v>
          </cell>
          <cell r="BP247">
            <v>268.42</v>
          </cell>
          <cell r="BQ247">
            <v>4.8407587047423704</v>
          </cell>
          <cell r="BT247" t="str">
            <v>Résineux</v>
          </cell>
          <cell r="BU247">
            <v>0</v>
          </cell>
          <cell r="BV247">
            <v>1</v>
          </cell>
          <cell r="BW247">
            <v>0</v>
          </cell>
          <cell r="BX247">
            <v>0.43</v>
          </cell>
          <cell r="BY247">
            <v>0</v>
          </cell>
          <cell r="BZ247">
            <v>0</v>
          </cell>
          <cell r="CB247">
            <v>0.6</v>
          </cell>
          <cell r="CC247">
            <v>0.4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</row>
        <row r="248">
          <cell r="BK248" t="str">
            <v>Pin sylvestre_F2_Eclaircie tardive_GS Pineraies des plaines du Centre et du Nord Ouest_91_</v>
          </cell>
          <cell r="BM248">
            <v>75.517984265482369</v>
          </cell>
          <cell r="BN248">
            <v>373.69859180969701</v>
          </cell>
          <cell r="BP248">
            <v>268.42</v>
          </cell>
          <cell r="BQ248">
            <v>5.0028943353056503</v>
          </cell>
          <cell r="BT248" t="str">
            <v>Résineux</v>
          </cell>
          <cell r="BU248">
            <v>0</v>
          </cell>
          <cell r="BV248">
            <v>1</v>
          </cell>
          <cell r="BW248">
            <v>0</v>
          </cell>
          <cell r="BX248">
            <v>0.43</v>
          </cell>
          <cell r="BY248">
            <v>0</v>
          </cell>
          <cell r="BZ248">
            <v>0</v>
          </cell>
          <cell r="CB248">
            <v>0.6</v>
          </cell>
          <cell r="CC248">
            <v>0.4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</row>
        <row r="249">
          <cell r="BK249" t="str">
            <v>Pin sylvestre_F2_Eclaircie tardive_GS Pineraies des plaines du Centre et du Nord Ouest_92_</v>
          </cell>
          <cell r="BM249">
            <v>76.44724210814644</v>
          </cell>
          <cell r="BN249">
            <v>378.78370231138399</v>
          </cell>
          <cell r="BP249">
            <v>268.42</v>
          </cell>
          <cell r="BQ249">
            <v>4.3491157778037204</v>
          </cell>
          <cell r="BT249" t="str">
            <v>Résineux</v>
          </cell>
          <cell r="BU249">
            <v>0</v>
          </cell>
          <cell r="BV249">
            <v>1</v>
          </cell>
          <cell r="BW249">
            <v>0</v>
          </cell>
          <cell r="BX249">
            <v>0.43</v>
          </cell>
          <cell r="BY249">
            <v>0</v>
          </cell>
          <cell r="BZ249">
            <v>0</v>
          </cell>
          <cell r="CB249">
            <v>0.6</v>
          </cell>
          <cell r="CC249">
            <v>0.4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</row>
        <row r="250">
          <cell r="BK250" t="str">
            <v>Pin sylvestre_F2_Eclaircie tardive_GS Pineraies des plaines du Centre et du Nord Ouest_92_</v>
          </cell>
          <cell r="BM250">
            <v>69.875525438294403</v>
          </cell>
          <cell r="BN250">
            <v>342.96900434275602</v>
          </cell>
          <cell r="BO250">
            <v>35.814697968627968</v>
          </cell>
          <cell r="BP250">
            <v>268.42</v>
          </cell>
          <cell r="BQ250">
            <v>4.3491157778037204</v>
          </cell>
          <cell r="BT250" t="str">
            <v>Résineux</v>
          </cell>
          <cell r="BU250">
            <v>0</v>
          </cell>
          <cell r="BV250">
            <v>1</v>
          </cell>
          <cell r="BW250">
            <v>0</v>
          </cell>
          <cell r="BX250">
            <v>0.43</v>
          </cell>
          <cell r="BY250">
            <v>0</v>
          </cell>
          <cell r="BZ250">
            <v>0</v>
          </cell>
          <cell r="CB250">
            <v>0.6</v>
          </cell>
          <cell r="CC250">
            <v>0.4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</row>
        <row r="251">
          <cell r="BK251" t="str">
            <v>Pin sylvestre_F2_Eclaircie tardive_GS Pineraies des plaines du Centre et du Nord Ouest_93_</v>
          </cell>
          <cell r="BM251">
            <v>70.69178098068636</v>
          </cell>
          <cell r="BN251">
            <v>347.398439793215</v>
          </cell>
          <cell r="BP251">
            <v>268.42</v>
          </cell>
          <cell r="BQ251">
            <v>4.4655296619829397</v>
          </cell>
          <cell r="BT251" t="str">
            <v>Résineux</v>
          </cell>
          <cell r="BU251">
            <v>0</v>
          </cell>
          <cell r="BV251">
            <v>1</v>
          </cell>
          <cell r="BW251">
            <v>0</v>
          </cell>
          <cell r="BX251">
            <v>0.43</v>
          </cell>
          <cell r="BY251">
            <v>0</v>
          </cell>
          <cell r="BZ251">
            <v>0</v>
          </cell>
          <cell r="CB251">
            <v>0.6</v>
          </cell>
          <cell r="CC251">
            <v>0.4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</row>
        <row r="252">
          <cell r="BK252" t="str">
            <v>Pin sylvestre_F2_Eclaircie tardive_GS Pineraies des plaines du Centre et du Nord Ouest_94_</v>
          </cell>
          <cell r="BM252">
            <v>71.528685477210558</v>
          </cell>
          <cell r="BN252">
            <v>351.945637673622</v>
          </cell>
          <cell r="BP252">
            <v>268.42</v>
          </cell>
          <cell r="BQ252">
            <v>4.4894774853692097</v>
          </cell>
          <cell r="BT252" t="str">
            <v>Résineux</v>
          </cell>
          <cell r="BU252">
            <v>0</v>
          </cell>
          <cell r="BV252">
            <v>1</v>
          </cell>
          <cell r="BW252">
            <v>0</v>
          </cell>
          <cell r="BX252">
            <v>0.43</v>
          </cell>
          <cell r="BY252">
            <v>0</v>
          </cell>
          <cell r="BZ252">
            <v>0</v>
          </cell>
          <cell r="CB252">
            <v>0.6</v>
          </cell>
          <cell r="CC252">
            <v>0.4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</row>
        <row r="253">
          <cell r="BK253" t="str">
            <v>Pin sylvestre_F2_Eclaircie tardive_GS Pineraies des plaines du Centre et du Nord Ouest_95_</v>
          </cell>
          <cell r="BM253">
            <v>72.36887089080227</v>
          </cell>
          <cell r="BN253">
            <v>356.51641884183198</v>
          </cell>
          <cell r="BP253">
            <v>268.42</v>
          </cell>
          <cell r="BQ253">
            <v>4.4151177257853096</v>
          </cell>
          <cell r="BT253" t="str">
            <v>Résineux</v>
          </cell>
          <cell r="BU253">
            <v>0</v>
          </cell>
          <cell r="BV253">
            <v>1</v>
          </cell>
          <cell r="BW253">
            <v>0</v>
          </cell>
          <cell r="BX253">
            <v>0.43</v>
          </cell>
          <cell r="BY253">
            <v>0</v>
          </cell>
          <cell r="BZ253">
            <v>0</v>
          </cell>
          <cell r="CB253">
            <v>0.6</v>
          </cell>
          <cell r="CC253">
            <v>0.4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</row>
        <row r="254">
          <cell r="BK254" t="str">
            <v>Pin sylvestre_F2_Eclaircie tardive_GS Pineraies des plaines du Centre et du Nord Ouest_96_</v>
          </cell>
          <cell r="BM254">
            <v>73.193977186402606</v>
          </cell>
          <cell r="BN254">
            <v>361.010724096422</v>
          </cell>
          <cell r="BP254">
            <v>268.42</v>
          </cell>
          <cell r="BQ254">
            <v>4.3722900380496403</v>
          </cell>
          <cell r="BT254" t="str">
            <v>Résineux</v>
          </cell>
          <cell r="BU254">
            <v>0</v>
          </cell>
          <cell r="BV254">
            <v>1</v>
          </cell>
          <cell r="BW254">
            <v>0</v>
          </cell>
          <cell r="BX254">
            <v>0.43</v>
          </cell>
          <cell r="BY254">
            <v>0</v>
          </cell>
          <cell r="BZ254">
            <v>0</v>
          </cell>
          <cell r="CB254">
            <v>0.6</v>
          </cell>
          <cell r="CC254">
            <v>0.4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</row>
        <row r="255">
          <cell r="BK255" t="str">
            <v>Pin sylvestre_F2_Eclaircie tardive_GS Pineraies des plaines du Centre et du Nord Ouest_97_</v>
          </cell>
          <cell r="BM255">
            <v>74.00995972998237</v>
          </cell>
          <cell r="BN255">
            <v>365.46069587625499</v>
          </cell>
          <cell r="BP255">
            <v>268.42</v>
          </cell>
          <cell r="BQ255">
            <v>4.4011764392730601</v>
          </cell>
          <cell r="BT255" t="str">
            <v>Résineux</v>
          </cell>
          <cell r="BU255">
            <v>0</v>
          </cell>
          <cell r="BV255">
            <v>1</v>
          </cell>
          <cell r="BW255">
            <v>0</v>
          </cell>
          <cell r="BX255">
            <v>0.43</v>
          </cell>
          <cell r="BY255">
            <v>0</v>
          </cell>
          <cell r="BZ255">
            <v>0</v>
          </cell>
          <cell r="CB255">
            <v>0.6</v>
          </cell>
          <cell r="CC255">
            <v>0.4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</row>
        <row r="256">
          <cell r="BK256" t="str">
            <v>Pin sylvestre_F2_Eclaircie tardive_GS Pineraies des plaines du Centre et du Nord Ouest_98_</v>
          </cell>
          <cell r="BM256">
            <v>74.830223675476589</v>
          </cell>
          <cell r="BN256">
            <v>369.93933985601899</v>
          </cell>
          <cell r="BP256">
            <v>268.42</v>
          </cell>
          <cell r="BQ256">
            <v>4.3552262223140596</v>
          </cell>
          <cell r="BT256" t="str">
            <v>Résineux</v>
          </cell>
          <cell r="BU256">
            <v>0</v>
          </cell>
          <cell r="BV256">
            <v>1</v>
          </cell>
          <cell r="BW256">
            <v>0</v>
          </cell>
          <cell r="BX256">
            <v>0.43</v>
          </cell>
          <cell r="BY256">
            <v>0</v>
          </cell>
          <cell r="BZ256">
            <v>0</v>
          </cell>
          <cell r="CB256">
            <v>0.6</v>
          </cell>
          <cell r="CC256">
            <v>0.4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</row>
        <row r="257">
          <cell r="BK257" t="str">
            <v>Pin sylvestre_F2_Eclaircie tardive_GS Pineraies des plaines du Centre et du Nord Ouest_99_</v>
          </cell>
          <cell r="BM257">
            <v>75.640843275271777</v>
          </cell>
          <cell r="BN257">
            <v>374.37051969149701</v>
          </cell>
          <cell r="BP257">
            <v>268.42</v>
          </cell>
          <cell r="BQ257">
            <v>4.3230941074532403</v>
          </cell>
          <cell r="BT257" t="str">
            <v>Résineux</v>
          </cell>
          <cell r="BU257">
            <v>0</v>
          </cell>
          <cell r="BV257">
            <v>1</v>
          </cell>
          <cell r="BW257">
            <v>0</v>
          </cell>
          <cell r="BX257">
            <v>0.43</v>
          </cell>
          <cell r="BY257">
            <v>0</v>
          </cell>
          <cell r="BZ257">
            <v>0</v>
          </cell>
          <cell r="CB257">
            <v>0.6</v>
          </cell>
          <cell r="CC257">
            <v>0.4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</row>
        <row r="258">
          <cell r="BK258" t="str">
            <v>Pin sylvestre_F2_Eclaircie tardive_GS Pineraies des plaines du Centre et du Nord Ouest_100_</v>
          </cell>
          <cell r="BM258">
            <v>76.444434068480234</v>
          </cell>
          <cell r="BN258">
            <v>378.76832601098198</v>
          </cell>
          <cell r="BP258">
            <v>268.42</v>
          </cell>
          <cell r="BQ258">
            <v>4.3055054367207504</v>
          </cell>
          <cell r="BT258" t="str">
            <v>Résineux</v>
          </cell>
          <cell r="BU258">
            <v>0</v>
          </cell>
          <cell r="BV258">
            <v>1</v>
          </cell>
          <cell r="BW258">
            <v>0</v>
          </cell>
          <cell r="BX258">
            <v>0.43</v>
          </cell>
          <cell r="BY258">
            <v>0</v>
          </cell>
          <cell r="BZ258">
            <v>0</v>
          </cell>
          <cell r="CB258">
            <v>0.6</v>
          </cell>
          <cell r="CC258">
            <v>0.4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</row>
        <row r="259">
          <cell r="BK259" t="str">
            <v>Pin sylvestre_F2_Eclaircie tardive_GS Pineraies des plaines du Centre et du Nord Ouest_101_</v>
          </cell>
          <cell r="BM259">
            <v>77.243731556351918</v>
          </cell>
          <cell r="BN259">
            <v>383.14757741541501</v>
          </cell>
          <cell r="BP259">
            <v>268.42</v>
          </cell>
          <cell r="BQ259">
            <v>4.2646293934931201</v>
          </cell>
          <cell r="BT259" t="str">
            <v>Résineux</v>
          </cell>
          <cell r="BU259">
            <v>0</v>
          </cell>
          <cell r="BV259">
            <v>1</v>
          </cell>
          <cell r="BW259">
            <v>0</v>
          </cell>
          <cell r="BX259">
            <v>0.43</v>
          </cell>
          <cell r="BY259">
            <v>0</v>
          </cell>
          <cell r="BZ259">
            <v>0</v>
          </cell>
          <cell r="CB259">
            <v>0.6</v>
          </cell>
          <cell r="CC259">
            <v>0.4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</row>
        <row r="260">
          <cell r="BK260" t="str">
            <v>Pin sylvestre_F2_Eclaircie tardive_GS Pineraies des plaines du Centre et du Nord Ouest_102_</v>
          </cell>
          <cell r="BM260">
            <v>78.034446731515061</v>
          </cell>
          <cell r="BN260">
            <v>387.48461259046201</v>
          </cell>
          <cell r="BP260">
            <v>268.42</v>
          </cell>
          <cell r="BQ260">
            <v>4.0127882212286696</v>
          </cell>
          <cell r="BT260" t="str">
            <v>Résineux</v>
          </cell>
          <cell r="BU260">
            <v>0</v>
          </cell>
          <cell r="BV260">
            <v>1</v>
          </cell>
          <cell r="BW260">
            <v>0</v>
          </cell>
          <cell r="BX260">
            <v>0.43</v>
          </cell>
          <cell r="BY260">
            <v>0</v>
          </cell>
          <cell r="BZ260">
            <v>0</v>
          </cell>
          <cell r="CB260">
            <v>0.6</v>
          </cell>
          <cell r="CC260">
            <v>0.4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</row>
        <row r="261">
          <cell r="BK261" t="str">
            <v>Pin sylvestre_F2_Eclaircie tardive_GS Pineraies des plaines du Centre et du Nord Ouest_102_</v>
          </cell>
          <cell r="BM261">
            <v>75.267823207990716</v>
          </cell>
          <cell r="BN261">
            <v>372.33080051615701</v>
          </cell>
          <cell r="BO261">
            <v>15.153812074304994</v>
          </cell>
          <cell r="BP261">
            <v>268.42</v>
          </cell>
          <cell r="BQ261">
            <v>4.0127882212286696</v>
          </cell>
          <cell r="BT261" t="str">
            <v>Résineux</v>
          </cell>
          <cell r="BU261">
            <v>0</v>
          </cell>
          <cell r="BV261">
            <v>1</v>
          </cell>
          <cell r="BW261">
            <v>0</v>
          </cell>
          <cell r="BX261">
            <v>0.43</v>
          </cell>
          <cell r="BY261">
            <v>0</v>
          </cell>
          <cell r="BZ261">
            <v>0</v>
          </cell>
          <cell r="CB261">
            <v>0.6</v>
          </cell>
          <cell r="CC261">
            <v>0.4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</row>
        <row r="262">
          <cell r="BK262" t="str">
            <v>Pin sylvestre_F2_Eclaircie tardive_GS Pineraies des plaines du Centre et du Nord Ouest_103_</v>
          </cell>
          <cell r="BM262">
            <v>76.014475090158669</v>
          </cell>
          <cell r="BN262">
            <v>376.41466975178798</v>
          </cell>
          <cell r="BP262">
            <v>268.42</v>
          </cell>
          <cell r="BQ262">
            <v>4.1522577379032599</v>
          </cell>
          <cell r="BT262" t="str">
            <v>Résineux</v>
          </cell>
          <cell r="BU262">
            <v>0</v>
          </cell>
          <cell r="BV262">
            <v>1</v>
          </cell>
          <cell r="BW262">
            <v>0</v>
          </cell>
          <cell r="BX262">
            <v>0.43</v>
          </cell>
          <cell r="BY262">
            <v>0</v>
          </cell>
          <cell r="BZ262">
            <v>0</v>
          </cell>
          <cell r="CB262">
            <v>0.6</v>
          </cell>
          <cell r="CC262">
            <v>0.4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</row>
        <row r="263">
          <cell r="BK263" t="str">
            <v>Pin sylvestre_F2_Eclaircie tardive_GS Pineraies des plaines du Centre et du Nord Ouest_104_</v>
          </cell>
          <cell r="BM263">
            <v>76.786134680264354</v>
          </cell>
          <cell r="BN263">
            <v>380.639860698436</v>
          </cell>
          <cell r="BP263">
            <v>268.42</v>
          </cell>
          <cell r="BQ263">
            <v>4.0424964955815303</v>
          </cell>
          <cell r="BT263" t="str">
            <v>Résineux</v>
          </cell>
          <cell r="BU263">
            <v>0</v>
          </cell>
          <cell r="BV263">
            <v>1</v>
          </cell>
          <cell r="BW263">
            <v>0</v>
          </cell>
          <cell r="BX263">
            <v>0.43</v>
          </cell>
          <cell r="BY263">
            <v>0</v>
          </cell>
          <cell r="BZ263">
            <v>0</v>
          </cell>
          <cell r="CB263">
            <v>0.6</v>
          </cell>
          <cell r="CC263">
            <v>0.4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</row>
        <row r="264">
          <cell r="BK264" t="str">
            <v>Pin sylvestre_F2_Eclaircie tardive_GS Pineraies des plaines du Centre et du Nord Ouest_105_</v>
          </cell>
          <cell r="BM264">
            <v>77.5364863070306</v>
          </cell>
          <cell r="BN264">
            <v>384.75276842064801</v>
          </cell>
          <cell r="BP264">
            <v>268.42</v>
          </cell>
          <cell r="BQ264">
            <v>4.0275357679869304</v>
          </cell>
          <cell r="BT264" t="str">
            <v>Résineux</v>
          </cell>
          <cell r="BU264">
            <v>0</v>
          </cell>
          <cell r="BV264">
            <v>1</v>
          </cell>
          <cell r="BW264">
            <v>0</v>
          </cell>
          <cell r="BX264">
            <v>0.43</v>
          </cell>
          <cell r="BY264">
            <v>0</v>
          </cell>
          <cell r="BZ264">
            <v>0</v>
          </cell>
          <cell r="CB264">
            <v>0.6</v>
          </cell>
          <cell r="CC264">
            <v>0.4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</row>
        <row r="265">
          <cell r="BK265" t="str">
            <v>Pin sylvestre_F2_Eclaircie tardive_GS Pineraies des plaines du Centre et du Nord Ouest_106_</v>
          </cell>
          <cell r="BM265">
            <v>78.283179545701387</v>
          </cell>
          <cell r="BN265">
            <v>388.84988165242402</v>
          </cell>
          <cell r="BP265">
            <v>268.42</v>
          </cell>
          <cell r="BQ265">
            <v>4.0045433451680301</v>
          </cell>
          <cell r="BT265" t="str">
            <v>Résineux</v>
          </cell>
          <cell r="BU265">
            <v>0</v>
          </cell>
          <cell r="BV265">
            <v>1</v>
          </cell>
          <cell r="BW265">
            <v>0</v>
          </cell>
          <cell r="BX265">
            <v>0.43</v>
          </cell>
          <cell r="BY265">
            <v>0</v>
          </cell>
          <cell r="BZ265">
            <v>0</v>
          </cell>
          <cell r="CB265">
            <v>0.6</v>
          </cell>
          <cell r="CC265">
            <v>0.4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</row>
        <row r="266">
          <cell r="BK266" t="str">
            <v>Pin sylvestre_F2_Eclaircie tardive_GS Pineraies des plaines du Centre et du Nord Ouest_107_</v>
          </cell>
          <cell r="BM266">
            <v>79.024748491548678</v>
          </cell>
          <cell r="BN266">
            <v>392.92304724328199</v>
          </cell>
          <cell r="BP266">
            <v>268.42</v>
          </cell>
          <cell r="BQ266">
            <v>4.03310352948517</v>
          </cell>
          <cell r="BT266" t="str">
            <v>Résineux</v>
          </cell>
          <cell r="BU266">
            <v>0</v>
          </cell>
          <cell r="BV266">
            <v>1</v>
          </cell>
          <cell r="BW266">
            <v>0</v>
          </cell>
          <cell r="BX266">
            <v>0.43</v>
          </cell>
          <cell r="BY266">
            <v>0</v>
          </cell>
          <cell r="BZ266">
            <v>0</v>
          </cell>
          <cell r="CB266">
            <v>0.6</v>
          </cell>
          <cell r="CC266">
            <v>0.4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</row>
        <row r="267">
          <cell r="BK267" t="str">
            <v>Pin sylvestre_F2_Eclaircie tardive_GS Pineraies des plaines du Centre et du Nord Ouest_108_</v>
          </cell>
          <cell r="BM267">
            <v>79.770748504275275</v>
          </cell>
          <cell r="BN267">
            <v>397.02470909279702</v>
          </cell>
          <cell r="BP267">
            <v>268.42</v>
          </cell>
          <cell r="BQ267">
            <v>3.96680269977958</v>
          </cell>
          <cell r="BT267" t="str">
            <v>Résineux</v>
          </cell>
          <cell r="BU267">
            <v>0</v>
          </cell>
          <cell r="BV267">
            <v>1</v>
          </cell>
          <cell r="BW267">
            <v>0</v>
          </cell>
          <cell r="BX267">
            <v>0.43</v>
          </cell>
          <cell r="BY267">
            <v>0</v>
          </cell>
          <cell r="BZ267">
            <v>0</v>
          </cell>
          <cell r="CB267">
            <v>0.6</v>
          </cell>
          <cell r="CC267">
            <v>0.4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</row>
        <row r="268">
          <cell r="BK268" t="str">
            <v>Pin sylvestre_F2_Eclaircie tardive_GS Pineraies des plaines du Centre et du Nord Ouest_109_</v>
          </cell>
          <cell r="BM268">
            <v>80.503655248647931</v>
          </cell>
          <cell r="BN268">
            <v>401.05840998270901</v>
          </cell>
          <cell r="BP268">
            <v>268.42</v>
          </cell>
          <cell r="BQ268">
            <v>3.96436810982516</v>
          </cell>
          <cell r="BT268" t="str">
            <v>Résineux</v>
          </cell>
          <cell r="BU268">
            <v>0</v>
          </cell>
          <cell r="BV268">
            <v>1</v>
          </cell>
          <cell r="BW268">
            <v>0</v>
          </cell>
          <cell r="BX268">
            <v>0.43</v>
          </cell>
          <cell r="BY268">
            <v>0</v>
          </cell>
          <cell r="BZ268">
            <v>0</v>
          </cell>
          <cell r="CB268">
            <v>0.6</v>
          </cell>
          <cell r="CC268">
            <v>0.4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</row>
        <row r="269">
          <cell r="BK269" t="str">
            <v>Pin sylvestre_F2_Eclaircie tardive_GS Pineraies des plaines du Centre et du Nord Ouest_110_</v>
          </cell>
          <cell r="BM269">
            <v>81.235299854677237</v>
          </cell>
          <cell r="BN269">
            <v>405.08911532159601</v>
          </cell>
          <cell r="BP269">
            <v>268.42</v>
          </cell>
          <cell r="BQ269">
            <v>3.90277631883021</v>
          </cell>
          <cell r="BT269" t="str">
            <v>Résineux</v>
          </cell>
          <cell r="BU269">
            <v>0</v>
          </cell>
          <cell r="BV269">
            <v>1</v>
          </cell>
          <cell r="BW269">
            <v>0</v>
          </cell>
          <cell r="BX269">
            <v>0.43</v>
          </cell>
          <cell r="BY269">
            <v>0</v>
          </cell>
          <cell r="BZ269">
            <v>0</v>
          </cell>
          <cell r="CB269">
            <v>0.6</v>
          </cell>
          <cell r="CC269">
            <v>0.4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</row>
        <row r="270">
          <cell r="BK270" t="str">
            <v>Pin sylvestre_F2_Eclaircie tardive_GS Pineraies des plaines du Centre et du Nord Ouest_111_</v>
          </cell>
          <cell r="BM270">
            <v>81.954793294659567</v>
          </cell>
          <cell r="BN270">
            <v>409.05669834487401</v>
          </cell>
          <cell r="BP270">
            <v>268.42</v>
          </cell>
          <cell r="BQ270">
            <v>3.9015157706324999</v>
          </cell>
          <cell r="BT270" t="str">
            <v>Résineux</v>
          </cell>
          <cell r="BU270">
            <v>0</v>
          </cell>
          <cell r="BV270">
            <v>1</v>
          </cell>
          <cell r="BW270">
            <v>0</v>
          </cell>
          <cell r="BX270">
            <v>0.43</v>
          </cell>
          <cell r="BY270">
            <v>0</v>
          </cell>
          <cell r="BZ270">
            <v>0</v>
          </cell>
          <cell r="CB270">
            <v>0.6</v>
          </cell>
          <cell r="CC270">
            <v>0.4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</row>
        <row r="271">
          <cell r="BK271" t="str">
            <v>Pin sylvestre_F2_Eclaircie tardive_GS Pineraies des plaines du Centre et du Nord Ouest_112_</v>
          </cell>
          <cell r="BM271">
            <v>82.673285624096366</v>
          </cell>
          <cell r="BN271">
            <v>413.022511673895</v>
          </cell>
          <cell r="BP271">
            <v>268.42</v>
          </cell>
          <cell r="BQ271">
            <v>3.3893277844191498</v>
          </cell>
          <cell r="BT271" t="str">
            <v>Résineux</v>
          </cell>
          <cell r="BU271">
            <v>0</v>
          </cell>
          <cell r="BV271">
            <v>1</v>
          </cell>
          <cell r="BW271">
            <v>0</v>
          </cell>
          <cell r="BX271">
            <v>0.43</v>
          </cell>
          <cell r="BY271">
            <v>0</v>
          </cell>
          <cell r="BZ271">
            <v>0</v>
          </cell>
          <cell r="CB271">
            <v>0.6</v>
          </cell>
          <cell r="CC271">
            <v>0.4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</row>
        <row r="272">
          <cell r="BK272" t="str">
            <v>Pin sylvestre_F2_Eclaircie tardive_GS Pineraies des plaines du Centre et du Nord Ouest_112_</v>
          </cell>
          <cell r="BM272">
            <v>31.513408371452797</v>
          </cell>
          <cell r="BN272">
            <v>142.41152056812899</v>
          </cell>
          <cell r="BO272">
            <v>270.610991105766</v>
          </cell>
          <cell r="BP272">
            <v>268.42</v>
          </cell>
          <cell r="BQ272">
            <v>3.3893277844191498</v>
          </cell>
          <cell r="BT272" t="str">
            <v>Résineux</v>
          </cell>
          <cell r="BU272">
            <v>0</v>
          </cell>
          <cell r="BV272">
            <v>1</v>
          </cell>
          <cell r="BW272">
            <v>0</v>
          </cell>
          <cell r="BX272">
            <v>0.43</v>
          </cell>
          <cell r="BY272">
            <v>0</v>
          </cell>
          <cell r="BZ272">
            <v>0</v>
          </cell>
          <cell r="CB272">
            <v>0.6</v>
          </cell>
          <cell r="CC272">
            <v>0.4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</row>
        <row r="273">
          <cell r="BK273" t="str">
            <v>Pin sylvestre_F2_Eclaircie tardive_GS Pineraies des plaines du Centre et du Nord Ouest_113_</v>
          </cell>
          <cell r="BM273">
            <v>32.220750894813051</v>
          </cell>
          <cell r="BN273">
            <v>145.94010492772699</v>
          </cell>
          <cell r="BP273">
            <v>268.42</v>
          </cell>
          <cell r="BQ273">
            <v>1.9568837061864299</v>
          </cell>
          <cell r="BT273" t="str">
            <v>Résineux</v>
          </cell>
          <cell r="BU273">
            <v>0</v>
          </cell>
          <cell r="BV273">
            <v>1</v>
          </cell>
          <cell r="BW273">
            <v>0</v>
          </cell>
          <cell r="BX273">
            <v>0.43</v>
          </cell>
          <cell r="BY273">
            <v>0</v>
          </cell>
          <cell r="BZ273">
            <v>0</v>
          </cell>
          <cell r="CB273">
            <v>0.6</v>
          </cell>
          <cell r="CC273">
            <v>0.4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</row>
        <row r="274">
          <cell r="BK274" t="str">
            <v>Pin sylvestre_F2_Eclaircie tardive_GS Pineraies des plaines du Centre et du Nord Ouest_114_</v>
          </cell>
          <cell r="BM274">
            <v>32.628238053441464</v>
          </cell>
          <cell r="BN274">
            <v>147.97657769889099</v>
          </cell>
          <cell r="BP274">
            <v>268.42</v>
          </cell>
          <cell r="BQ274">
            <v>1.93791259728278</v>
          </cell>
          <cell r="BT274" t="str">
            <v>Résineux</v>
          </cell>
          <cell r="BU274">
            <v>0</v>
          </cell>
          <cell r="BV274">
            <v>1</v>
          </cell>
          <cell r="BW274">
            <v>0</v>
          </cell>
          <cell r="BX274">
            <v>0.43</v>
          </cell>
          <cell r="BY274">
            <v>0</v>
          </cell>
          <cell r="BZ274">
            <v>0</v>
          </cell>
          <cell r="CB274">
            <v>0.6</v>
          </cell>
          <cell r="CC274">
            <v>0.4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</row>
        <row r="275">
          <cell r="BK275" t="str">
            <v>Pin sylvestre_F2_Eclaircie tardive_GS Pineraies des plaines du Centre et du Nord Ouest_115_</v>
          </cell>
          <cell r="BM275">
            <v>33.031132320364108</v>
          </cell>
          <cell r="BN275">
            <v>149.992734065516</v>
          </cell>
          <cell r="BP275">
            <v>268.42</v>
          </cell>
          <cell r="BQ275">
            <v>1.95080843988399</v>
          </cell>
          <cell r="BT275" t="str">
            <v>Résineux</v>
          </cell>
          <cell r="BU275">
            <v>0</v>
          </cell>
          <cell r="BV275">
            <v>1</v>
          </cell>
          <cell r="BW275">
            <v>0</v>
          </cell>
          <cell r="BX275">
            <v>0.43</v>
          </cell>
          <cell r="BY275">
            <v>0</v>
          </cell>
          <cell r="BZ275">
            <v>0</v>
          </cell>
          <cell r="CB275">
            <v>0.6</v>
          </cell>
          <cell r="CC275">
            <v>0.4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</row>
        <row r="276">
          <cell r="BK276" t="str">
            <v>Pin sylvestre_F2_Eclaircie tardive_GS Pineraies des plaines du Centre et du Nord Ouest_116_</v>
          </cell>
          <cell r="BM276">
            <v>33.436072028939563</v>
          </cell>
          <cell r="BN276">
            <v>152.02174029047001</v>
          </cell>
          <cell r="BP276">
            <v>268.42</v>
          </cell>
          <cell r="BT276" t="str">
            <v>Résineux</v>
          </cell>
          <cell r="BU276">
            <v>0</v>
          </cell>
          <cell r="BV276">
            <v>1</v>
          </cell>
          <cell r="BW276">
            <v>0</v>
          </cell>
          <cell r="BX276">
            <v>0.43</v>
          </cell>
          <cell r="BY276">
            <v>0</v>
          </cell>
          <cell r="BZ276">
            <v>0</v>
          </cell>
          <cell r="CB276">
            <v>0.6</v>
          </cell>
          <cell r="CC276">
            <v>0.4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</row>
        <row r="277">
          <cell r="BK277" t="str">
            <v>Pin sylvestre_F2_Eclaircie tardive_GS Pineraies des plaines du Centre et du Nord Ouest_116_</v>
          </cell>
          <cell r="BM277">
            <v>0</v>
          </cell>
          <cell r="BN277">
            <v>0</v>
          </cell>
          <cell r="BO277">
            <v>152.02174029047001</v>
          </cell>
          <cell r="BP277">
            <v>268.42</v>
          </cell>
          <cell r="BT277" t="str">
            <v>Résineux</v>
          </cell>
          <cell r="BU277">
            <v>0</v>
          </cell>
          <cell r="BV277">
            <v>1</v>
          </cell>
          <cell r="BW277">
            <v>0</v>
          </cell>
          <cell r="BX277">
            <v>0.43</v>
          </cell>
          <cell r="BY277">
            <v>0</v>
          </cell>
          <cell r="BZ277">
            <v>0</v>
          </cell>
          <cell r="CB277">
            <v>0.6</v>
          </cell>
          <cell r="CC277">
            <v>0.4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</row>
        <row r="278">
          <cell r="BK278" t="str">
            <v>Pin sylvestre_F1_Eclaircie tardive_GS Pineraies des plaines du Centre et du Nord Ouest_21_</v>
          </cell>
          <cell r="BM278">
            <v>44.479117750634657</v>
          </cell>
          <cell r="BN278">
            <v>208.27399951957801</v>
          </cell>
          <cell r="BP278">
            <v>336.6929998</v>
          </cell>
          <cell r="BQ278">
            <v>19.432561825720001</v>
          </cell>
          <cell r="BT278" t="str">
            <v>Résineux</v>
          </cell>
          <cell r="BU278">
            <v>0</v>
          </cell>
          <cell r="BV278">
            <v>1</v>
          </cell>
          <cell r="BW278">
            <v>0</v>
          </cell>
          <cell r="BX278">
            <v>0.43</v>
          </cell>
          <cell r="BY278">
            <v>0</v>
          </cell>
          <cell r="BZ278">
            <v>0</v>
          </cell>
          <cell r="CB278">
            <v>0.6</v>
          </cell>
          <cell r="CC278">
            <v>0.4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</row>
        <row r="279">
          <cell r="BK279" t="str">
            <v>Pin sylvestre_F1_Eclaircie tardive_GS Pineraies des plaines du Centre et du Nord Ouest_22_</v>
          </cell>
          <cell r="BM279">
            <v>48.223213254956107</v>
          </cell>
          <cell r="BN279">
            <v>227.70656134529801</v>
          </cell>
          <cell r="BP279">
            <v>336.6929998</v>
          </cell>
          <cell r="BQ279">
            <v>19.879832172862798</v>
          </cell>
          <cell r="BT279" t="str">
            <v>Résineux</v>
          </cell>
          <cell r="BU279">
            <v>0</v>
          </cell>
          <cell r="BV279">
            <v>1</v>
          </cell>
          <cell r="BW279">
            <v>0</v>
          </cell>
          <cell r="BX279">
            <v>0.43</v>
          </cell>
          <cell r="BY279">
            <v>0</v>
          </cell>
          <cell r="BZ279">
            <v>0</v>
          </cell>
          <cell r="CB279">
            <v>0.6</v>
          </cell>
          <cell r="CC279">
            <v>0.4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</row>
        <row r="280">
          <cell r="BK280" t="str">
            <v>Pin sylvestre_F1_Eclaircie tardive_GS Pineraies des plaines du Centre et du Nord Ouest_23_</v>
          </cell>
          <cell r="BM280">
            <v>52.021709543993069</v>
          </cell>
          <cell r="BN280">
            <v>247.586393518161</v>
          </cell>
          <cell r="BP280">
            <v>336.6929998</v>
          </cell>
          <cell r="BQ280">
            <v>17.2065738267029</v>
          </cell>
          <cell r="BT280" t="str">
            <v>Résineux</v>
          </cell>
          <cell r="BU280">
            <v>0</v>
          </cell>
          <cell r="BV280">
            <v>1</v>
          </cell>
          <cell r="BW280">
            <v>0</v>
          </cell>
          <cell r="BX280">
            <v>0.43</v>
          </cell>
          <cell r="BY280">
            <v>0</v>
          </cell>
          <cell r="BZ280">
            <v>0</v>
          </cell>
          <cell r="CB280">
            <v>0.6</v>
          </cell>
          <cell r="CC280">
            <v>0.4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</row>
        <row r="281">
          <cell r="BK281" t="str">
            <v>Pin sylvestre_F1_Eclaircie tardive_GS Pineraies des plaines du Centre et du Nord Ouest_23_</v>
          </cell>
          <cell r="BM281">
            <v>39.003955670580865</v>
          </cell>
          <cell r="BN281">
            <v>180.17243303718399</v>
          </cell>
          <cell r="BO281">
            <v>67.413960480977011</v>
          </cell>
          <cell r="BP281">
            <v>336.6929998</v>
          </cell>
          <cell r="BQ281">
            <v>17.2065738267029</v>
          </cell>
          <cell r="BT281" t="str">
            <v>Résineux</v>
          </cell>
          <cell r="BU281">
            <v>0</v>
          </cell>
          <cell r="BV281">
            <v>1</v>
          </cell>
          <cell r="BW281">
            <v>0</v>
          </cell>
          <cell r="BX281">
            <v>0.43</v>
          </cell>
          <cell r="BY281">
            <v>22.648067162862954</v>
          </cell>
          <cell r="BZ281">
            <v>22.648067162862954</v>
          </cell>
          <cell r="CB281">
            <v>0.6</v>
          </cell>
          <cell r="CC281">
            <v>0.4</v>
          </cell>
          <cell r="CD281">
            <v>0</v>
          </cell>
          <cell r="CE281">
            <v>31.601954180739003</v>
          </cell>
          <cell r="CF281">
            <v>21.067969453826006</v>
          </cell>
          <cell r="CG281">
            <v>0</v>
          </cell>
          <cell r="CH281">
            <v>24.217630887172987</v>
          </cell>
          <cell r="CI281">
            <v>16.145087258115328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</row>
        <row r="282">
          <cell r="BK282" t="str">
            <v>Pin sylvestre_F1_Eclaircie tardive_GS Pineraies des plaines du Centre et du Nord Ouest_24_</v>
          </cell>
          <cell r="BM282">
            <v>42.388941789314828</v>
          </cell>
          <cell r="BN282">
            <v>197.50009536252401</v>
          </cell>
          <cell r="BP282">
            <v>336.6929998</v>
          </cell>
          <cell r="BQ282">
            <v>15.9026561090195</v>
          </cell>
          <cell r="BT282" t="str">
            <v>Résineux</v>
          </cell>
          <cell r="BU282">
            <v>0</v>
          </cell>
          <cell r="BV282">
            <v>1</v>
          </cell>
          <cell r="BW282">
            <v>0</v>
          </cell>
          <cell r="BX282">
            <v>0.43</v>
          </cell>
          <cell r="BY282">
            <v>0</v>
          </cell>
          <cell r="BZ282">
            <v>22.648067162862954</v>
          </cell>
          <cell r="CB282">
            <v>0.6</v>
          </cell>
          <cell r="CC282">
            <v>0.4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23.884984629982629</v>
          </cell>
          <cell r="CL282">
            <v>13.644393882503854</v>
          </cell>
          <cell r="CM282">
            <v>37.529378512486481</v>
          </cell>
          <cell r="CN282">
            <v>37.529378512486481</v>
          </cell>
          <cell r="CO282">
            <v>0</v>
          </cell>
        </row>
        <row r="283">
          <cell r="BK283" t="str">
            <v>Pin sylvestre_F1_Eclaircie tardive_GS Pineraies des plaines du Centre et du Nord Ouest_25_</v>
          </cell>
          <cell r="BM283">
            <v>45.490325103375937</v>
          </cell>
          <cell r="BN283">
            <v>213.50580782418399</v>
          </cell>
          <cell r="BP283">
            <v>336.6929998</v>
          </cell>
          <cell r="BQ283">
            <v>16.1979351408498</v>
          </cell>
          <cell r="BT283" t="str">
            <v>Résineux</v>
          </cell>
          <cell r="BU283">
            <v>0</v>
          </cell>
          <cell r="BV283">
            <v>1</v>
          </cell>
          <cell r="BW283">
            <v>0</v>
          </cell>
          <cell r="BX283">
            <v>0.43</v>
          </cell>
          <cell r="BY283">
            <v>0</v>
          </cell>
          <cell r="BZ283">
            <v>22.648067162862954</v>
          </cell>
          <cell r="CB283">
            <v>0.6</v>
          </cell>
          <cell r="CC283">
            <v>0.4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23.231848469219003</v>
          </cell>
          <cell r="CL283">
            <v>9.6480434394987213</v>
          </cell>
          <cell r="CM283">
            <v>32.879891908717724</v>
          </cell>
          <cell r="CN283">
            <v>70.409270421204212</v>
          </cell>
          <cell r="CO283">
            <v>0</v>
          </cell>
        </row>
        <row r="284">
          <cell r="BK284" t="str">
            <v>Pin sylvestre_F1_Eclaircie tardive_GS Pineraies des plaines du Centre et du Nord Ouest_26_</v>
          </cell>
          <cell r="BM284">
            <v>48.624903959132894</v>
          </cell>
          <cell r="BN284">
            <v>229.80119270200501</v>
          </cell>
          <cell r="BP284">
            <v>336.6929998</v>
          </cell>
          <cell r="BQ284">
            <v>16.3900994650073</v>
          </cell>
          <cell r="BT284" t="str">
            <v>Résineux</v>
          </cell>
          <cell r="BU284">
            <v>0</v>
          </cell>
          <cell r="BV284">
            <v>1</v>
          </cell>
          <cell r="BW284">
            <v>0</v>
          </cell>
          <cell r="BX284">
            <v>0.43</v>
          </cell>
          <cell r="BY284">
            <v>0</v>
          </cell>
          <cell r="BZ284">
            <v>22.648067162862954</v>
          </cell>
          <cell r="CB284">
            <v>0.6</v>
          </cell>
          <cell r="CC284">
            <v>0.4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22.596572351118397</v>
          </cell>
          <cell r="CL284">
            <v>6.8221969412519279</v>
          </cell>
          <cell r="CM284">
            <v>29.418769292370325</v>
          </cell>
          <cell r="CN284">
            <v>99.82803971357454</v>
          </cell>
          <cell r="CO284">
            <v>0</v>
          </cell>
        </row>
        <row r="285">
          <cell r="BK285" t="str">
            <v>Pin sylvestre_F1_Eclaircie tardive_GS Pineraies des plaines du Centre et du Nord Ouest_27_</v>
          </cell>
          <cell r="BM285">
            <v>51.773626665827322</v>
          </cell>
          <cell r="BN285">
            <v>246.283170197446</v>
          </cell>
          <cell r="BP285">
            <v>336.6929998</v>
          </cell>
          <cell r="BQ285">
            <v>16.654757051700798</v>
          </cell>
          <cell r="BT285" t="str">
            <v>Résineux</v>
          </cell>
          <cell r="BU285">
            <v>0</v>
          </cell>
          <cell r="BV285">
            <v>1</v>
          </cell>
          <cell r="BW285">
            <v>0</v>
          </cell>
          <cell r="BX285">
            <v>0.43</v>
          </cell>
          <cell r="BY285">
            <v>0</v>
          </cell>
          <cell r="BZ285">
            <v>22.648067162862954</v>
          </cell>
          <cell r="CB285">
            <v>0.6</v>
          </cell>
          <cell r="CC285">
            <v>0.4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21.97866789187497</v>
          </cell>
          <cell r="CL285">
            <v>4.8240217197493616</v>
          </cell>
          <cell r="CM285">
            <v>26.802689611624331</v>
          </cell>
          <cell r="CN285">
            <v>126.63072932519887</v>
          </cell>
          <cell r="CO285">
            <v>0</v>
          </cell>
        </row>
        <row r="286">
          <cell r="BK286" t="str">
            <v>Pin sylvestre_F1_Eclaircie tardive_GS Pineraies des plaines du Centre et du Nord Ouest_28_</v>
          </cell>
          <cell r="BM286">
            <v>54.951251003891599</v>
          </cell>
          <cell r="BN286">
            <v>263.02521090872898</v>
          </cell>
          <cell r="BP286">
            <v>336.6929998</v>
          </cell>
          <cell r="BQ286">
            <v>17.109664585046499</v>
          </cell>
          <cell r="BT286" t="str">
            <v>Résineux</v>
          </cell>
          <cell r="BU286">
            <v>0</v>
          </cell>
          <cell r="BV286">
            <v>1</v>
          </cell>
          <cell r="BW286">
            <v>0</v>
          </cell>
          <cell r="BX286">
            <v>0.43</v>
          </cell>
          <cell r="BY286">
            <v>0</v>
          </cell>
          <cell r="BZ286">
            <v>22.648067162862954</v>
          </cell>
          <cell r="CB286">
            <v>0.6</v>
          </cell>
          <cell r="CC286">
            <v>0.4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21.377660062563738</v>
          </cell>
          <cell r="CL286">
            <v>3.4110984706259648</v>
          </cell>
          <cell r="CM286">
            <v>24.788758533189704</v>
          </cell>
          <cell r="CN286">
            <v>151.41948785838858</v>
          </cell>
          <cell r="CO286">
            <v>0</v>
          </cell>
        </row>
        <row r="287">
          <cell r="BK287" t="str">
            <v>Pin sylvestre_F1_Eclaircie tardive_GS Pineraies des plaines du Centre et du Nord Ouest_28_</v>
          </cell>
          <cell r="BM287">
            <v>44.17676027889317</v>
          </cell>
          <cell r="BN287">
            <v>206.71209533350401</v>
          </cell>
          <cell r="BO287">
            <v>56.31311557522497</v>
          </cell>
          <cell r="BP287">
            <v>336.6929998</v>
          </cell>
          <cell r="BQ287">
            <v>17.109664585046499</v>
          </cell>
          <cell r="BT287" t="str">
            <v>Résineux</v>
          </cell>
          <cell r="BU287">
            <v>0</v>
          </cell>
          <cell r="BV287">
            <v>1</v>
          </cell>
          <cell r="BW287">
            <v>0</v>
          </cell>
          <cell r="BX287">
            <v>0.43</v>
          </cell>
          <cell r="BY287">
            <v>19.482711101090796</v>
          </cell>
          <cell r="BZ287">
            <v>42.130778263953751</v>
          </cell>
          <cell r="CB287">
            <v>0.6</v>
          </cell>
          <cell r="CC287">
            <v>0.4</v>
          </cell>
          <cell r="CD287">
            <v>0</v>
          </cell>
          <cell r="CE287">
            <v>27.18517828059181</v>
          </cell>
          <cell r="CF287">
            <v>18.123452187061208</v>
          </cell>
          <cell r="CG287">
            <v>0</v>
          </cell>
          <cell r="CH287">
            <v>20.832908289026854</v>
          </cell>
          <cell r="CI287">
            <v>13.888605526017905</v>
          </cell>
          <cell r="CJ287">
            <v>0</v>
          </cell>
          <cell r="CK287">
            <v>20.793086823950649</v>
          </cell>
          <cell r="CL287">
            <v>2.4120108598746812</v>
          </cell>
          <cell r="CM287">
            <v>23.205097683825329</v>
          </cell>
          <cell r="CN287">
            <v>174.62458554221391</v>
          </cell>
          <cell r="CO287">
            <v>0</v>
          </cell>
        </row>
        <row r="288">
          <cell r="BK288" t="str">
            <v>Pin sylvestre_F1_Eclaircie tardive_GS Pineraies des plaines du Centre et du Nord Ouest_29_</v>
          </cell>
          <cell r="BM288">
            <v>47.510934140162931</v>
          </cell>
          <cell r="BN288">
            <v>223.99692866231601</v>
          </cell>
          <cell r="BP288">
            <v>336.6929998</v>
          </cell>
          <cell r="BQ288">
            <v>14.3920563289065</v>
          </cell>
          <cell r="BT288" t="str">
            <v>Résineux</v>
          </cell>
          <cell r="BU288">
            <v>0</v>
          </cell>
          <cell r="BV288">
            <v>1</v>
          </cell>
          <cell r="BW288">
            <v>0</v>
          </cell>
          <cell r="BX288">
            <v>0.43</v>
          </cell>
          <cell r="BY288">
            <v>0</v>
          </cell>
          <cell r="BZ288">
            <v>42.130778263953751</v>
          </cell>
          <cell r="CB288">
            <v>0.6</v>
          </cell>
          <cell r="CC288">
            <v>0.4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40.771252357528226</v>
          </cell>
          <cell r="CL288">
            <v>13.442965159185114</v>
          </cell>
          <cell r="CM288">
            <v>54.21421751671334</v>
          </cell>
          <cell r="CN288">
            <v>228.83880305892725</v>
          </cell>
          <cell r="CO288">
            <v>0</v>
          </cell>
        </row>
        <row r="289">
          <cell r="BK289" t="str">
            <v>Pin sylvestre_F1_Eclaircie tardive_GS Pineraies des plaines du Centre et du Nord Ouest_30_</v>
          </cell>
          <cell r="BM289">
            <v>50.294517241362541</v>
          </cell>
          <cell r="BN289">
            <v>238.52706170479999</v>
          </cell>
          <cell r="BP289">
            <v>336.6929998</v>
          </cell>
          <cell r="BQ289">
            <v>14.560438416208701</v>
          </cell>
          <cell r="BT289" t="str">
            <v>Résineux</v>
          </cell>
          <cell r="BU289">
            <v>0</v>
          </cell>
          <cell r="BV289">
            <v>1</v>
          </cell>
          <cell r="BW289">
            <v>0</v>
          </cell>
          <cell r="BX289">
            <v>0.43</v>
          </cell>
          <cell r="BY289">
            <v>0</v>
          </cell>
          <cell r="BZ289">
            <v>42.130778263953751</v>
          </cell>
          <cell r="CB289">
            <v>0.6</v>
          </cell>
          <cell r="CC289">
            <v>0.4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39.656360317744642</v>
          </cell>
          <cell r="CL289">
            <v>9.5056118233142914</v>
          </cell>
          <cell r="CM289">
            <v>49.161972141058932</v>
          </cell>
          <cell r="CN289">
            <v>278.00077519998621</v>
          </cell>
          <cell r="CO289">
            <v>9.2666925066662067</v>
          </cell>
        </row>
        <row r="290">
          <cell r="BK290" t="str">
            <v>Pin sylvestre_F1_Eclaircie tardive_GS Pineraies des plaines du Centre et du Nord Ouest_31_</v>
          </cell>
          <cell r="BM290">
            <v>53.092598949843563</v>
          </cell>
          <cell r="BN290">
            <v>253.21953960407501</v>
          </cell>
          <cell r="BP290">
            <v>336.6929998</v>
          </cell>
          <cell r="BQ290">
            <v>14.657381230133</v>
          </cell>
          <cell r="BT290" t="str">
            <v>Résineux</v>
          </cell>
          <cell r="BU290">
            <v>0</v>
          </cell>
          <cell r="BV290">
            <v>1</v>
          </cell>
          <cell r="BW290">
            <v>0</v>
          </cell>
          <cell r="BX290">
            <v>0.43</v>
          </cell>
          <cell r="BY290">
            <v>0</v>
          </cell>
          <cell r="BZ290">
            <v>0</v>
          </cell>
          <cell r="CB290">
            <v>0.6</v>
          </cell>
          <cell r="CC290">
            <v>0.4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38.571955059418563</v>
          </cell>
          <cell r="CL290">
            <v>6.7214825795925579</v>
          </cell>
          <cell r="CM290">
            <v>45.293437639011124</v>
          </cell>
          <cell r="CN290">
            <v>323.29421283899734</v>
          </cell>
          <cell r="CO290">
            <v>0</v>
          </cell>
        </row>
        <row r="291">
          <cell r="BK291" t="str">
            <v>Pin sylvestre_F1_Eclaircie tardive_GS Pineraies des plaines du Centre et du Nord Ouest_32_</v>
          </cell>
          <cell r="BM291">
            <v>55.892178121693746</v>
          </cell>
          <cell r="BN291">
            <v>268.00284809331799</v>
          </cell>
          <cell r="BP291">
            <v>336.6929998</v>
          </cell>
          <cell r="BQ291">
            <v>14.742854350749001</v>
          </cell>
          <cell r="BT291" t="str">
            <v>Résineux</v>
          </cell>
          <cell r="BU291">
            <v>0</v>
          </cell>
          <cell r="BV291">
            <v>1</v>
          </cell>
          <cell r="BW291">
            <v>0</v>
          </cell>
          <cell r="BX291">
            <v>0.43</v>
          </cell>
          <cell r="BY291">
            <v>0</v>
          </cell>
          <cell r="BZ291">
            <v>0</v>
          </cell>
          <cell r="CB291">
            <v>0.6</v>
          </cell>
          <cell r="CC291">
            <v>0.4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</row>
        <row r="292">
          <cell r="BK292" t="str">
            <v>Pin sylvestre_F1_Eclaircie tardive_GS Pineraies des plaines du Centre et du Nord Ouest_33_</v>
          </cell>
          <cell r="BM292">
            <v>58.691841705821759</v>
          </cell>
          <cell r="BN292">
            <v>282.86597196000099</v>
          </cell>
          <cell r="BP292">
            <v>336.6929998</v>
          </cell>
          <cell r="BQ292">
            <v>14.873847455961799</v>
          </cell>
          <cell r="BT292" t="str">
            <v>Résineux</v>
          </cell>
          <cell r="BU292">
            <v>0</v>
          </cell>
          <cell r="BV292">
            <v>1</v>
          </cell>
          <cell r="BW292">
            <v>0</v>
          </cell>
          <cell r="BX292">
            <v>0.43</v>
          </cell>
          <cell r="BY292">
            <v>0</v>
          </cell>
          <cell r="BZ292">
            <v>0</v>
          </cell>
          <cell r="CB292">
            <v>0.6</v>
          </cell>
          <cell r="CC292">
            <v>0.4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</row>
        <row r="293">
          <cell r="BK293" t="str">
            <v>Pin sylvestre_F1_Eclaircie tardive_GS Pineraies des plaines du Centre et du Nord Ouest_34_</v>
          </cell>
          <cell r="BM293">
            <v>61.500870597352588</v>
          </cell>
          <cell r="BN293">
            <v>297.855264565867</v>
          </cell>
          <cell r="BP293">
            <v>336.6929998</v>
          </cell>
          <cell r="BQ293">
            <v>12.9782840667524</v>
          </cell>
          <cell r="BT293" t="str">
            <v>Résineux</v>
          </cell>
          <cell r="BU293">
            <v>0</v>
          </cell>
          <cell r="BV293">
            <v>1</v>
          </cell>
          <cell r="BW293">
            <v>0</v>
          </cell>
          <cell r="BX293">
            <v>0.43</v>
          </cell>
          <cell r="BY293">
            <v>0</v>
          </cell>
          <cell r="BZ293">
            <v>0</v>
          </cell>
          <cell r="CB293">
            <v>0.6</v>
          </cell>
          <cell r="CC293">
            <v>0.4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</row>
        <row r="294">
          <cell r="BK294" t="str">
            <v>Pin sylvestre_F1_Eclaircie tardive_GS Pineraies des plaines du Centre et du Nord Ouest_34_</v>
          </cell>
          <cell r="BM294">
            <v>52.614811369797337</v>
          </cell>
          <cell r="BN294">
            <v>250.70474491736601</v>
          </cell>
          <cell r="BO294">
            <v>47.150519648500989</v>
          </cell>
          <cell r="BP294">
            <v>336.6929998</v>
          </cell>
          <cell r="BQ294">
            <v>12.9782840667524</v>
          </cell>
          <cell r="BT294" t="str">
            <v>Résineux</v>
          </cell>
          <cell r="BU294">
            <v>0</v>
          </cell>
          <cell r="BV294">
            <v>1</v>
          </cell>
          <cell r="BW294">
            <v>0</v>
          </cell>
          <cell r="BX294">
            <v>0.43</v>
          </cell>
          <cell r="BY294">
            <v>0</v>
          </cell>
          <cell r="BZ294">
            <v>0</v>
          </cell>
          <cell r="CB294">
            <v>0.6</v>
          </cell>
          <cell r="CC294">
            <v>0.4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</row>
        <row r="295">
          <cell r="BK295" t="str">
            <v>Pin sylvestre_F1_Eclaircie tardive_GS Pineraies des plaines du Centre et du Nord Ouest_35_</v>
          </cell>
          <cell r="BM295">
            <v>55.103266484067916</v>
          </cell>
          <cell r="BN295">
            <v>263.82878174654201</v>
          </cell>
          <cell r="BP295">
            <v>336.6929998</v>
          </cell>
          <cell r="BQ295">
            <v>13.352601521084599</v>
          </cell>
          <cell r="BT295" t="str">
            <v>Résineux</v>
          </cell>
          <cell r="BU295">
            <v>0</v>
          </cell>
          <cell r="BV295">
            <v>1</v>
          </cell>
          <cell r="BW295">
            <v>0</v>
          </cell>
          <cell r="BX295">
            <v>0.43</v>
          </cell>
          <cell r="BY295">
            <v>0</v>
          </cell>
          <cell r="BZ295">
            <v>0</v>
          </cell>
          <cell r="CB295">
            <v>0.6</v>
          </cell>
          <cell r="CC295">
            <v>0.4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</row>
        <row r="296">
          <cell r="BK296" t="str">
            <v>Pin sylvestre_F1_Eclaircie tardive_GS Pineraies des plaines du Centre et du Nord Ouest_36_</v>
          </cell>
          <cell r="BM296">
            <v>57.64979226845935</v>
          </cell>
          <cell r="BN296">
            <v>277.32478198783099</v>
          </cell>
          <cell r="BP296">
            <v>336.6929998</v>
          </cell>
          <cell r="BQ296">
            <v>13.4186069155847</v>
          </cell>
          <cell r="BT296" t="str">
            <v>Résineux</v>
          </cell>
          <cell r="BU296">
            <v>0</v>
          </cell>
          <cell r="BV296">
            <v>1</v>
          </cell>
          <cell r="BW296">
            <v>0</v>
          </cell>
          <cell r="BX296">
            <v>0.43</v>
          </cell>
          <cell r="BY296">
            <v>0</v>
          </cell>
          <cell r="BZ296">
            <v>0</v>
          </cell>
          <cell r="CB296">
            <v>0.6</v>
          </cell>
          <cell r="CC296">
            <v>0.4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</row>
        <row r="297">
          <cell r="BK297" t="str">
            <v>Pin sylvestre_F1_Eclaircie tardive_GS Pineraies des plaines du Centre et du Nord Ouest_37_</v>
          </cell>
          <cell r="BM297">
            <v>60.195688874744263</v>
          </cell>
          <cell r="BN297">
            <v>290.88134434261002</v>
          </cell>
          <cell r="BP297">
            <v>336.6929998</v>
          </cell>
          <cell r="BQ297">
            <v>13.452921064108599</v>
          </cell>
          <cell r="BT297" t="str">
            <v>Résineux</v>
          </cell>
          <cell r="BU297">
            <v>0</v>
          </cell>
          <cell r="BV297">
            <v>1</v>
          </cell>
          <cell r="BW297">
            <v>0</v>
          </cell>
          <cell r="BX297">
            <v>0.43</v>
          </cell>
          <cell r="BY297">
            <v>0</v>
          </cell>
          <cell r="BZ297">
            <v>0</v>
          </cell>
          <cell r="CB297">
            <v>0.6</v>
          </cell>
          <cell r="CC297">
            <v>0.4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</row>
        <row r="298">
          <cell r="BK298" t="str">
            <v>Pin sylvestre_F1_Eclaircie tardive_GS Pineraies des plaines du Centre et du Nord Ouest_38_</v>
          </cell>
          <cell r="BM298">
            <v>62.735510597725948</v>
          </cell>
          <cell r="BN298">
            <v>304.46687483530599</v>
          </cell>
          <cell r="BP298">
            <v>336.6929998</v>
          </cell>
          <cell r="BQ298">
            <v>13.507930848886099</v>
          </cell>
          <cell r="BT298" t="str">
            <v>Résineux</v>
          </cell>
          <cell r="BU298">
            <v>0</v>
          </cell>
          <cell r="BV298">
            <v>1</v>
          </cell>
          <cell r="BW298">
            <v>0</v>
          </cell>
          <cell r="BX298">
            <v>0.43</v>
          </cell>
          <cell r="BY298">
            <v>0</v>
          </cell>
          <cell r="BZ298">
            <v>0</v>
          </cell>
          <cell r="CB298">
            <v>0.6</v>
          </cell>
          <cell r="CC298">
            <v>0.4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</row>
        <row r="299">
          <cell r="BK299" t="str">
            <v>Pin sylvestre_F1_Eclaircie tardive_GS Pineraies des plaines du Centre et du Nord Ouest_39_</v>
          </cell>
          <cell r="BM299">
            <v>65.273692186385659</v>
          </cell>
          <cell r="BN299">
            <v>318.10265680835897</v>
          </cell>
          <cell r="BP299">
            <v>336.6929998</v>
          </cell>
          <cell r="BQ299">
            <v>13.5551911595152</v>
          </cell>
          <cell r="BT299" t="str">
            <v>Résineux</v>
          </cell>
          <cell r="BU299">
            <v>0</v>
          </cell>
          <cell r="BV299">
            <v>1</v>
          </cell>
          <cell r="BW299">
            <v>0</v>
          </cell>
          <cell r="BX299">
            <v>0.43</v>
          </cell>
          <cell r="BY299">
            <v>0</v>
          </cell>
          <cell r="BZ299">
            <v>0</v>
          </cell>
          <cell r="CB299">
            <v>0.6</v>
          </cell>
          <cell r="CC299">
            <v>0.4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</row>
        <row r="300">
          <cell r="BK300" t="str">
            <v>Pin sylvestre_F1_Eclaircie tardive_GS Pineraies des plaines du Centre et du Nord Ouest_40_</v>
          </cell>
          <cell r="BM300">
            <v>67.809239052086923</v>
          </cell>
          <cell r="BN300">
            <v>331.78120301734998</v>
          </cell>
          <cell r="BP300">
            <v>336.6929998</v>
          </cell>
          <cell r="BQ300">
            <v>11.6117285245041</v>
          </cell>
          <cell r="BT300" t="str">
            <v>Résineux</v>
          </cell>
          <cell r="BU300">
            <v>0</v>
          </cell>
          <cell r="BV300">
            <v>1</v>
          </cell>
          <cell r="BW300">
            <v>0</v>
          </cell>
          <cell r="BX300">
            <v>0.43</v>
          </cell>
          <cell r="BY300">
            <v>0</v>
          </cell>
          <cell r="BZ300">
            <v>0</v>
          </cell>
          <cell r="CB300">
            <v>0.6</v>
          </cell>
          <cell r="CC300">
            <v>0.4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</row>
        <row r="301">
          <cell r="BK301" t="str">
            <v>Pin sylvestre_F1_Eclaircie tardive_GS Pineraies des plaines du Centre et du Nord Ouest_40_</v>
          </cell>
          <cell r="BM301">
            <v>58.429624507941782</v>
          </cell>
          <cell r="BN301">
            <v>281.47061041879698</v>
          </cell>
          <cell r="BO301">
            <v>50.310592598553001</v>
          </cell>
          <cell r="BP301">
            <v>336.6929998</v>
          </cell>
          <cell r="BQ301">
            <v>11.6117285245041</v>
          </cell>
          <cell r="BT301" t="str">
            <v>Résineux</v>
          </cell>
          <cell r="BU301">
            <v>0</v>
          </cell>
          <cell r="BV301">
            <v>1</v>
          </cell>
          <cell r="BW301">
            <v>0</v>
          </cell>
          <cell r="BX301">
            <v>0.43</v>
          </cell>
          <cell r="BY301">
            <v>0</v>
          </cell>
          <cell r="BZ301">
            <v>0</v>
          </cell>
          <cell r="CB301">
            <v>0.6</v>
          </cell>
          <cell r="CC301">
            <v>0.4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</row>
        <row r="302">
          <cell r="BK302" t="str">
            <v>Pin sylvestre_F1_Eclaircie tardive_GS Pineraies des plaines du Centre et du Nord Ouest_41_</v>
          </cell>
          <cell r="BM302">
            <v>60.63489674730792</v>
          </cell>
          <cell r="BN302">
            <v>293.22635447263502</v>
          </cell>
          <cell r="BP302">
            <v>336.6929998</v>
          </cell>
          <cell r="BQ302">
            <v>12.0819674232739</v>
          </cell>
          <cell r="BT302" t="str">
            <v>Résineux</v>
          </cell>
          <cell r="BU302">
            <v>0</v>
          </cell>
          <cell r="BV302">
            <v>1</v>
          </cell>
          <cell r="BW302">
            <v>0</v>
          </cell>
          <cell r="BX302">
            <v>0.43</v>
          </cell>
          <cell r="BY302">
            <v>0</v>
          </cell>
          <cell r="BZ302">
            <v>0</v>
          </cell>
          <cell r="CB302">
            <v>0.6</v>
          </cell>
          <cell r="CC302">
            <v>0.4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</row>
        <row r="303">
          <cell r="BK303" t="str">
            <v>Pin sylvestre_F1_Eclaircie tardive_GS Pineraies des plaines du Centre et du Nord Ouest_42_</v>
          </cell>
          <cell r="BM303">
            <v>62.919429696944576</v>
          </cell>
          <cell r="BN303">
            <v>305.45297881626902</v>
          </cell>
          <cell r="BP303">
            <v>336.6929998</v>
          </cell>
          <cell r="BQ303">
            <v>12.091150989971901</v>
          </cell>
          <cell r="BT303" t="str">
            <v>Résineux</v>
          </cell>
          <cell r="BU303">
            <v>0</v>
          </cell>
          <cell r="BV303">
            <v>1</v>
          </cell>
          <cell r="BW303">
            <v>0</v>
          </cell>
          <cell r="BX303">
            <v>0.43</v>
          </cell>
          <cell r="BY303">
            <v>0</v>
          </cell>
          <cell r="BZ303">
            <v>0</v>
          </cell>
          <cell r="CB303">
            <v>0.6</v>
          </cell>
          <cell r="CC303">
            <v>0.4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</row>
        <row r="304">
          <cell r="BK304" t="str">
            <v>Pin sylvestre_F1_Eclaircie tardive_GS Pineraies des plaines du Centre et du Nord Ouest_43_</v>
          </cell>
          <cell r="BM304">
            <v>65.195912120525151</v>
          </cell>
          <cell r="BN304">
            <v>317.68394522869499</v>
          </cell>
          <cell r="BP304">
            <v>336.6929998</v>
          </cell>
          <cell r="BQ304">
            <v>12.1202434420298</v>
          </cell>
          <cell r="BT304" t="str">
            <v>Résineux</v>
          </cell>
          <cell r="BU304">
            <v>0</v>
          </cell>
          <cell r="BV304">
            <v>1</v>
          </cell>
          <cell r="BW304">
            <v>0</v>
          </cell>
          <cell r="BX304">
            <v>0.43</v>
          </cell>
          <cell r="BY304">
            <v>0</v>
          </cell>
          <cell r="BZ304">
            <v>0</v>
          </cell>
          <cell r="CB304">
            <v>0.6</v>
          </cell>
          <cell r="CC304">
            <v>0.4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</row>
        <row r="305">
          <cell r="BK305" t="str">
            <v>Pin sylvestre_F1_Eclaircie tardive_GS Pineraies des plaines du Centre et du Nord Ouest_44_</v>
          </cell>
          <cell r="BM305">
            <v>67.468484538268285</v>
          </cell>
          <cell r="BN305">
            <v>329.93968983420899</v>
          </cell>
          <cell r="BP305">
            <v>336.6929998</v>
          </cell>
          <cell r="BQ305">
            <v>12.0787270650435</v>
          </cell>
          <cell r="BT305" t="str">
            <v>Résineux</v>
          </cell>
          <cell r="BU305">
            <v>0</v>
          </cell>
          <cell r="BV305">
            <v>1</v>
          </cell>
          <cell r="BW305">
            <v>0</v>
          </cell>
          <cell r="BX305">
            <v>0.43</v>
          </cell>
          <cell r="BY305">
            <v>0</v>
          </cell>
          <cell r="BZ305">
            <v>0</v>
          </cell>
          <cell r="CB305">
            <v>0.6</v>
          </cell>
          <cell r="CC305">
            <v>0.4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</row>
        <row r="306">
          <cell r="BK306" t="str">
            <v>Pin sylvestre_F1_Eclaircie tardive_GS Pineraies des plaines du Centre et du Nord Ouest_45_</v>
          </cell>
          <cell r="BM306">
            <v>69.724323518420249</v>
          </cell>
          <cell r="BN306">
            <v>342.149110774002</v>
          </cell>
          <cell r="BP306">
            <v>336.6929998</v>
          </cell>
          <cell r="BQ306">
            <v>12.079309609203399</v>
          </cell>
          <cell r="BT306" t="str">
            <v>Résineux</v>
          </cell>
          <cell r="BU306">
            <v>0</v>
          </cell>
          <cell r="BV306">
            <v>1</v>
          </cell>
          <cell r="BW306">
            <v>0</v>
          </cell>
          <cell r="BX306">
            <v>0.43</v>
          </cell>
          <cell r="BY306">
            <v>0</v>
          </cell>
          <cell r="BZ306">
            <v>0</v>
          </cell>
          <cell r="CB306">
            <v>0.6</v>
          </cell>
          <cell r="CC306">
            <v>0.4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</row>
        <row r="307">
          <cell r="BK307" t="str">
            <v>Pin sylvestre_F1_Eclaircie tardive_GS Pineraies des plaines du Centre et du Nord Ouest_46_</v>
          </cell>
          <cell r="BM307">
            <v>71.971706325047421</v>
          </cell>
          <cell r="BN307">
            <v>354.35504689194602</v>
          </cell>
          <cell r="BP307">
            <v>336.6929998</v>
          </cell>
          <cell r="BQ307">
            <v>12.0966713560753</v>
          </cell>
          <cell r="BT307" t="str">
            <v>Résineux</v>
          </cell>
          <cell r="BU307">
            <v>0</v>
          </cell>
          <cell r="BV307">
            <v>1</v>
          </cell>
          <cell r="BW307">
            <v>0</v>
          </cell>
          <cell r="BX307">
            <v>0.43</v>
          </cell>
          <cell r="BY307">
            <v>0</v>
          </cell>
          <cell r="BZ307">
            <v>0</v>
          </cell>
          <cell r="CB307">
            <v>0.6</v>
          </cell>
          <cell r="CC307">
            <v>0.4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</row>
        <row r="308">
          <cell r="BK308" t="str">
            <v>Pin sylvestre_F1_Eclaircie tardive_GS Pineraies des plaines du Centre et du Nord Ouest_47_</v>
          </cell>
          <cell r="BM308">
            <v>74.214077679827767</v>
          </cell>
          <cell r="BN308">
            <v>366.57468373606002</v>
          </cell>
          <cell r="BP308">
            <v>336.6929998</v>
          </cell>
          <cell r="BQ308">
            <v>10.739269640156101</v>
          </cell>
          <cell r="BT308" t="str">
            <v>Résineux</v>
          </cell>
          <cell r="BU308">
            <v>0</v>
          </cell>
          <cell r="BV308">
            <v>1</v>
          </cell>
          <cell r="BW308">
            <v>0</v>
          </cell>
          <cell r="BX308">
            <v>0.43</v>
          </cell>
          <cell r="BY308">
            <v>0</v>
          </cell>
          <cell r="BZ308">
            <v>0</v>
          </cell>
          <cell r="CB308">
            <v>0.6</v>
          </cell>
          <cell r="CC308">
            <v>0.4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</row>
        <row r="309">
          <cell r="BK309" t="str">
            <v>Pin sylvestre_F1_Eclaircie tardive_GS Pineraies des plaines du Centre et du Nord Ouest_47_</v>
          </cell>
          <cell r="BM309">
            <v>66.372915985107454</v>
          </cell>
          <cell r="BN309">
            <v>324.02577946817598</v>
          </cell>
          <cell r="BO309">
            <v>42.548904267884041</v>
          </cell>
          <cell r="BP309">
            <v>336.6929998</v>
          </cell>
          <cell r="BQ309">
            <v>10.739269640156101</v>
          </cell>
          <cell r="BT309" t="str">
            <v>Résineux</v>
          </cell>
          <cell r="BU309">
            <v>0</v>
          </cell>
          <cell r="BV309">
            <v>1</v>
          </cell>
          <cell r="BW309">
            <v>0</v>
          </cell>
          <cell r="BX309">
            <v>0.43</v>
          </cell>
          <cell r="BY309">
            <v>0</v>
          </cell>
          <cell r="BZ309">
            <v>0</v>
          </cell>
          <cell r="CB309">
            <v>0.6</v>
          </cell>
          <cell r="CC309">
            <v>0.4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</row>
        <row r="310">
          <cell r="BK310" t="str">
            <v>Pin sylvestre_F1_Eclaircie tardive_GS Pineraies des plaines du Centre et du Nord Ouest_48_</v>
          </cell>
          <cell r="BM310">
            <v>68.3859435955859</v>
          </cell>
          <cell r="BN310">
            <v>334.90010466535898</v>
          </cell>
          <cell r="BP310">
            <v>336.6929998</v>
          </cell>
          <cell r="BQ310">
            <v>11.0743178735352</v>
          </cell>
          <cell r="BT310" t="str">
            <v>Résineux</v>
          </cell>
          <cell r="BU310">
            <v>0</v>
          </cell>
          <cell r="BV310">
            <v>1</v>
          </cell>
          <cell r="BW310">
            <v>0</v>
          </cell>
          <cell r="BX310">
            <v>0.43</v>
          </cell>
          <cell r="BY310">
            <v>0</v>
          </cell>
          <cell r="BZ310">
            <v>0</v>
          </cell>
          <cell r="CB310">
            <v>0.6</v>
          </cell>
          <cell r="CC310">
            <v>0.4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</row>
        <row r="311">
          <cell r="BK311" t="str">
            <v>Pin sylvestre_F1_Eclaircie tardive_GS Pineraies des plaines du Centre et du Nord Ouest_49_</v>
          </cell>
          <cell r="BM311">
            <v>70.45441908462783</v>
          </cell>
          <cell r="BN311">
            <v>346.10981864976901</v>
          </cell>
          <cell r="BP311">
            <v>336.6929998</v>
          </cell>
          <cell r="BQ311">
            <v>10.971762797215201</v>
          </cell>
          <cell r="BT311" t="str">
            <v>Résineux</v>
          </cell>
          <cell r="BU311">
            <v>0</v>
          </cell>
          <cell r="BV311">
            <v>1</v>
          </cell>
          <cell r="BW311">
            <v>0</v>
          </cell>
          <cell r="BX311">
            <v>0.43</v>
          </cell>
          <cell r="BY311">
            <v>0</v>
          </cell>
          <cell r="BZ311">
            <v>0</v>
          </cell>
          <cell r="CB311">
            <v>0.6</v>
          </cell>
          <cell r="CC311">
            <v>0.4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</row>
        <row r="312">
          <cell r="BK312" t="str">
            <v>Pin sylvestre_F1_Eclaircie tardive_GS Pineraies des plaines du Centre et du Nord Ouest_50_</v>
          </cell>
          <cell r="BM312">
            <v>72.496647427361381</v>
          </cell>
          <cell r="BN312">
            <v>357.21205109097099</v>
          </cell>
          <cell r="BP312">
            <v>336.6929998</v>
          </cell>
          <cell r="BQ312">
            <v>11.0090008582627</v>
          </cell>
          <cell r="BT312" t="str">
            <v>Résineux</v>
          </cell>
          <cell r="BU312">
            <v>0</v>
          </cell>
          <cell r="BV312">
            <v>1</v>
          </cell>
          <cell r="BW312">
            <v>0</v>
          </cell>
          <cell r="BX312">
            <v>0.43</v>
          </cell>
          <cell r="BY312">
            <v>0</v>
          </cell>
          <cell r="BZ312">
            <v>0</v>
          </cell>
          <cell r="CB312">
            <v>0.6</v>
          </cell>
          <cell r="CC312">
            <v>0.4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</row>
        <row r="313">
          <cell r="BK313" t="str">
            <v>Pin sylvestre_F1_Eclaircie tardive_GS Pineraies des plaines du Centre et du Nord Ouest_51_</v>
          </cell>
          <cell r="BM313">
            <v>74.538969150372338</v>
          </cell>
          <cell r="BN313">
            <v>368.34848121687901</v>
          </cell>
          <cell r="BP313">
            <v>336.6929998</v>
          </cell>
          <cell r="BQ313">
            <v>10.9524141602594</v>
          </cell>
          <cell r="BT313" t="str">
            <v>Résineux</v>
          </cell>
          <cell r="BU313">
            <v>0</v>
          </cell>
          <cell r="BV313">
            <v>1</v>
          </cell>
          <cell r="BW313">
            <v>0</v>
          </cell>
          <cell r="BX313">
            <v>0.43</v>
          </cell>
          <cell r="BY313">
            <v>0</v>
          </cell>
          <cell r="BZ313">
            <v>0</v>
          </cell>
          <cell r="CB313">
            <v>0.6</v>
          </cell>
          <cell r="CC313">
            <v>0.4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</row>
        <row r="314">
          <cell r="BK314" t="str">
            <v>Pin sylvestre_F1_Eclaircie tardive_GS Pineraies des plaines du Centre et du Nord Ouest_52_</v>
          </cell>
          <cell r="BM314">
            <v>76.56423400362462</v>
          </cell>
          <cell r="BN314">
            <v>379.424382091822</v>
          </cell>
          <cell r="BP314">
            <v>336.6929998</v>
          </cell>
          <cell r="BQ314">
            <v>10.9036854658058</v>
          </cell>
          <cell r="BT314" t="str">
            <v>Résineux</v>
          </cell>
          <cell r="BU314">
            <v>0</v>
          </cell>
          <cell r="BV314">
            <v>1</v>
          </cell>
          <cell r="BW314">
            <v>0</v>
          </cell>
          <cell r="BX314">
            <v>0.43</v>
          </cell>
          <cell r="BY314">
            <v>0</v>
          </cell>
          <cell r="BZ314">
            <v>0</v>
          </cell>
          <cell r="CB314">
            <v>0.6</v>
          </cell>
          <cell r="CC314">
            <v>0.4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</row>
        <row r="315">
          <cell r="BK315" t="str">
            <v>Pin sylvestre_F1_Eclaircie tardive_GS Pineraies des plaines du Centre et du Nord Ouest_53_</v>
          </cell>
          <cell r="BM315">
            <v>78.574209278452486</v>
          </cell>
          <cell r="BN315">
            <v>390.44790752714601</v>
          </cell>
          <cell r="BP315">
            <v>336.6929998</v>
          </cell>
          <cell r="BQ315">
            <v>10.894739907803199</v>
          </cell>
          <cell r="BT315" t="str">
            <v>Résineux</v>
          </cell>
          <cell r="BU315">
            <v>0</v>
          </cell>
          <cell r="BV315">
            <v>1</v>
          </cell>
          <cell r="BW315">
            <v>0</v>
          </cell>
          <cell r="BX315">
            <v>0.43</v>
          </cell>
          <cell r="BY315">
            <v>0</v>
          </cell>
          <cell r="BZ315">
            <v>0</v>
          </cell>
          <cell r="CB315">
            <v>0.6</v>
          </cell>
          <cell r="CC315">
            <v>0.4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</row>
        <row r="316">
          <cell r="BK316" t="str">
            <v>Pin sylvestre_F1_Eclaircie tardive_GS Pineraies des plaines du Centre et du Nord Ouest_54_</v>
          </cell>
          <cell r="BM316">
            <v>80.576483117101986</v>
          </cell>
          <cell r="BN316">
            <v>401.45944979840101</v>
          </cell>
          <cell r="BP316">
            <v>336.6929998</v>
          </cell>
          <cell r="BQ316">
            <v>9.6657611860612196</v>
          </cell>
          <cell r="BT316" t="str">
            <v>Résineux</v>
          </cell>
          <cell r="BU316">
            <v>0</v>
          </cell>
          <cell r="BV316">
            <v>1</v>
          </cell>
          <cell r="BW316">
            <v>0</v>
          </cell>
          <cell r="BX316">
            <v>0.43</v>
          </cell>
          <cell r="BY316">
            <v>0</v>
          </cell>
          <cell r="BZ316">
            <v>0</v>
          </cell>
          <cell r="CB316">
            <v>0.6</v>
          </cell>
          <cell r="CC316">
            <v>0.4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</row>
        <row r="317">
          <cell r="BK317" t="str">
            <v>Pin sylvestre_F1_Eclaircie tardive_GS Pineraies des plaines du Centre et du Nord Ouest_54_</v>
          </cell>
          <cell r="BM317">
            <v>71.211230003101718</v>
          </cell>
          <cell r="BN317">
            <v>350.22011300976101</v>
          </cell>
          <cell r="BO317">
            <v>51.239336788640003</v>
          </cell>
          <cell r="BP317">
            <v>336.6929998</v>
          </cell>
          <cell r="BQ317">
            <v>9.6657611860612196</v>
          </cell>
          <cell r="BT317" t="str">
            <v>Résineux</v>
          </cell>
          <cell r="BU317">
            <v>0</v>
          </cell>
          <cell r="BV317">
            <v>1</v>
          </cell>
          <cell r="BW317">
            <v>0</v>
          </cell>
          <cell r="BX317">
            <v>0.43</v>
          </cell>
          <cell r="BY317">
            <v>0</v>
          </cell>
          <cell r="BZ317">
            <v>0</v>
          </cell>
          <cell r="CB317">
            <v>0.6</v>
          </cell>
          <cell r="CC317">
            <v>0.4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</row>
        <row r="318">
          <cell r="BK318" t="str">
            <v>Pin sylvestre_F1_Eclaircie tardive_GS Pineraies des plaines du Centre et du Nord Ouest_55_</v>
          </cell>
          <cell r="BM318">
            <v>73.01141306204795</v>
          </cell>
          <cell r="BN318">
            <v>360.01583643319401</v>
          </cell>
          <cell r="BP318">
            <v>336.6929998</v>
          </cell>
          <cell r="BQ318">
            <v>9.6403297862875696</v>
          </cell>
          <cell r="BT318" t="str">
            <v>Résineux</v>
          </cell>
          <cell r="BU318">
            <v>0</v>
          </cell>
          <cell r="BV318">
            <v>1</v>
          </cell>
          <cell r="BW318">
            <v>0</v>
          </cell>
          <cell r="BX318">
            <v>0.43</v>
          </cell>
          <cell r="BY318">
            <v>0</v>
          </cell>
          <cell r="BZ318">
            <v>0</v>
          </cell>
          <cell r="CB318">
            <v>0.6</v>
          </cell>
          <cell r="CC318">
            <v>0.4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</row>
        <row r="319">
          <cell r="BK319" t="str">
            <v>Pin sylvestre_F1_Eclaircie tardive_GS Pineraies des plaines du Centre et du Nord Ouest_56_</v>
          </cell>
          <cell r="BM319">
            <v>74.801582234701641</v>
          </cell>
          <cell r="BN319">
            <v>369.78286812190203</v>
          </cell>
          <cell r="BP319">
            <v>336.6929998</v>
          </cell>
          <cell r="BQ319">
            <v>9.6905917696494708</v>
          </cell>
          <cell r="BT319" t="str">
            <v>Résineux</v>
          </cell>
          <cell r="BU319">
            <v>0</v>
          </cell>
          <cell r="BV319">
            <v>1</v>
          </cell>
          <cell r="BW319">
            <v>0</v>
          </cell>
          <cell r="BX319">
            <v>0.43</v>
          </cell>
          <cell r="BY319">
            <v>0</v>
          </cell>
          <cell r="BZ319">
            <v>0</v>
          </cell>
          <cell r="CB319">
            <v>0.6</v>
          </cell>
          <cell r="CC319">
            <v>0.4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</row>
        <row r="320">
          <cell r="BK320" t="str">
            <v>Pin sylvestre_F1_Eclaircie tardive_GS Pineraies des plaines du Centre et du Nord Ouest_57_</v>
          </cell>
          <cell r="BM320">
            <v>76.595936545650886</v>
          </cell>
          <cell r="BN320">
            <v>379.59801208753601</v>
          </cell>
          <cell r="BP320">
            <v>336.6929998</v>
          </cell>
          <cell r="BQ320">
            <v>9.6383197622957404</v>
          </cell>
          <cell r="BT320" t="str">
            <v>Résineux</v>
          </cell>
          <cell r="BU320">
            <v>0</v>
          </cell>
          <cell r="BV320">
            <v>1</v>
          </cell>
          <cell r="BW320">
            <v>0</v>
          </cell>
          <cell r="BX320">
            <v>0.43</v>
          </cell>
          <cell r="BY320">
            <v>0</v>
          </cell>
          <cell r="BZ320">
            <v>0</v>
          </cell>
          <cell r="CB320">
            <v>0.6</v>
          </cell>
          <cell r="CC320">
            <v>0.4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</row>
        <row r="321">
          <cell r="BK321" t="str">
            <v>Pin sylvestre_F1_Eclaircie tardive_GS Pineraies des plaines du Centre et du Nord Ouest_58_</v>
          </cell>
          <cell r="BM321">
            <v>78.375645209918787</v>
          </cell>
          <cell r="BN321">
            <v>389.35753551038403</v>
          </cell>
          <cell r="BP321">
            <v>336.6929998</v>
          </cell>
          <cell r="BQ321">
            <v>9.5129358083287308</v>
          </cell>
          <cell r="BT321" t="str">
            <v>Résineux</v>
          </cell>
          <cell r="BU321">
            <v>0</v>
          </cell>
          <cell r="BV321">
            <v>1</v>
          </cell>
          <cell r="BW321">
            <v>0</v>
          </cell>
          <cell r="BX321">
            <v>0.43</v>
          </cell>
          <cell r="BY321">
            <v>0</v>
          </cell>
          <cell r="BZ321">
            <v>0</v>
          </cell>
          <cell r="CB321">
            <v>0.6</v>
          </cell>
          <cell r="CC321">
            <v>0.4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</row>
        <row r="322">
          <cell r="BK322" t="str">
            <v>Pin sylvestre_F1_Eclaircie tardive_GS Pineraies des plaines du Centre et du Nord Ouest_59_</v>
          </cell>
          <cell r="BM322">
            <v>80.12748582411723</v>
          </cell>
          <cell r="BN322">
            <v>398.98758850782002</v>
          </cell>
          <cell r="BP322">
            <v>336.6929998</v>
          </cell>
          <cell r="BQ322">
            <v>9.5406261881715899</v>
          </cell>
          <cell r="BT322" t="str">
            <v>Résineux</v>
          </cell>
          <cell r="BU322">
            <v>0</v>
          </cell>
          <cell r="BV322">
            <v>1</v>
          </cell>
          <cell r="BW322">
            <v>0</v>
          </cell>
          <cell r="BX322">
            <v>0.43</v>
          </cell>
          <cell r="BY322">
            <v>0</v>
          </cell>
          <cell r="BZ322">
            <v>0</v>
          </cell>
          <cell r="CB322">
            <v>0.6</v>
          </cell>
          <cell r="CC322">
            <v>0.4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</row>
        <row r="323">
          <cell r="BK323" t="str">
            <v>Pin sylvestre_F1_Eclaircie tardive_GS Pineraies des plaines du Centre et du Nord Ouest_60_</v>
          </cell>
          <cell r="BM323">
            <v>81.879852679031615</v>
          </cell>
          <cell r="BN323">
            <v>408.64326908890899</v>
          </cell>
          <cell r="BP323">
            <v>336.6929998</v>
          </cell>
          <cell r="BQ323">
            <v>9.4437406395412609</v>
          </cell>
          <cell r="BT323" t="str">
            <v>Résineux</v>
          </cell>
          <cell r="BU323">
            <v>0</v>
          </cell>
          <cell r="BV323">
            <v>1</v>
          </cell>
          <cell r="BW323">
            <v>0</v>
          </cell>
          <cell r="BX323">
            <v>0.43</v>
          </cell>
          <cell r="BY323">
            <v>0</v>
          </cell>
          <cell r="BZ323">
            <v>0</v>
          </cell>
          <cell r="CB323">
            <v>0.6</v>
          </cell>
          <cell r="CC323">
            <v>0.4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</row>
        <row r="324">
          <cell r="BK324" t="str">
            <v>Pin sylvestre_F1_Eclaircie tardive_GS Pineraies des plaines du Centre et du Nord Ouest_61_</v>
          </cell>
          <cell r="BM324">
            <v>83.610037131444699</v>
          </cell>
          <cell r="BN324">
            <v>418.19861769290702</v>
          </cell>
          <cell r="BP324">
            <v>336.6929998</v>
          </cell>
          <cell r="BQ324">
            <v>9.3765615943213998</v>
          </cell>
          <cell r="BT324" t="str">
            <v>Résineux</v>
          </cell>
          <cell r="BU324">
            <v>0</v>
          </cell>
          <cell r="BV324">
            <v>1</v>
          </cell>
          <cell r="BW324">
            <v>0</v>
          </cell>
          <cell r="BX324">
            <v>0.43</v>
          </cell>
          <cell r="BY324">
            <v>0</v>
          </cell>
          <cell r="BZ324">
            <v>0</v>
          </cell>
          <cell r="CB324">
            <v>0.6</v>
          </cell>
          <cell r="CC324">
            <v>0.4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</row>
        <row r="325">
          <cell r="BK325" t="str">
            <v>Pin sylvestre_F1_Eclaircie tardive_GS Pineraies des plaines du Centre et du Nord Ouest_62_</v>
          </cell>
          <cell r="BM325">
            <v>85.323710131718144</v>
          </cell>
          <cell r="BN325">
            <v>427.68383649945599</v>
          </cell>
          <cell r="BP325">
            <v>336.6929998</v>
          </cell>
          <cell r="BQ325">
            <v>9.3379818783744195</v>
          </cell>
          <cell r="BT325" t="str">
            <v>Résineux</v>
          </cell>
          <cell r="BU325">
            <v>0</v>
          </cell>
          <cell r="BV325">
            <v>1</v>
          </cell>
          <cell r="BW325">
            <v>0</v>
          </cell>
          <cell r="BX325">
            <v>0.43</v>
          </cell>
          <cell r="BY325">
            <v>0</v>
          </cell>
          <cell r="BZ325">
            <v>0</v>
          </cell>
          <cell r="CB325">
            <v>0.6</v>
          </cell>
          <cell r="CC325">
            <v>0.4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</row>
        <row r="326">
          <cell r="BK326" t="str">
            <v>Pin sylvestre_F1_Eclaircie tardive_GS Pineraies des plaines du Centre et du Nord Ouest_63_</v>
          </cell>
          <cell r="BM326">
            <v>87.026276623008641</v>
          </cell>
          <cell r="BN326">
            <v>437.12797195241001</v>
          </cell>
          <cell r="BP326">
            <v>336.6929998</v>
          </cell>
          <cell r="BQ326">
            <v>8.04874875874361</v>
          </cell>
          <cell r="BT326" t="str">
            <v>Résineux</v>
          </cell>
          <cell r="BU326">
            <v>0</v>
          </cell>
          <cell r="BV326">
            <v>1</v>
          </cell>
          <cell r="BW326">
            <v>0</v>
          </cell>
          <cell r="BX326">
            <v>0.43</v>
          </cell>
          <cell r="BY326">
            <v>0</v>
          </cell>
          <cell r="BZ326">
            <v>0</v>
          </cell>
          <cell r="CB326">
            <v>0.6</v>
          </cell>
          <cell r="CC326">
            <v>0.4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</row>
        <row r="327">
          <cell r="BK327" t="str">
            <v>Pin sylvestre_F1_Eclaircie tardive_GS Pineraies des plaines du Centre et du Nord Ouest_63_</v>
          </cell>
          <cell r="BM327">
            <v>76.777052075264578</v>
          </cell>
          <cell r="BN327">
            <v>380.59010257506702</v>
          </cell>
          <cell r="BO327">
            <v>56.537869377342986</v>
          </cell>
          <cell r="BP327">
            <v>336.6929998</v>
          </cell>
          <cell r="BQ327">
            <v>8.04874875874361</v>
          </cell>
          <cell r="BT327" t="str">
            <v>Résineux</v>
          </cell>
          <cell r="BU327">
            <v>0</v>
          </cell>
          <cell r="BV327">
            <v>1</v>
          </cell>
          <cell r="BW327">
            <v>0</v>
          </cell>
          <cell r="BX327">
            <v>0.43</v>
          </cell>
          <cell r="BY327">
            <v>0</v>
          </cell>
          <cell r="BZ327">
            <v>0</v>
          </cell>
          <cell r="CB327">
            <v>0.6</v>
          </cell>
          <cell r="CC327">
            <v>0.4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</row>
        <row r="328">
          <cell r="BK328" t="str">
            <v>Pin sylvestre_F1_Eclaircie tardive_GS Pineraies des plaines du Centre et du Nord Ouest_64_</v>
          </cell>
          <cell r="BM328">
            <v>78.2655106091226</v>
          </cell>
          <cell r="BN328">
            <v>388.75288322234002</v>
          </cell>
          <cell r="BP328">
            <v>336.6929998</v>
          </cell>
          <cell r="BQ328">
            <v>8.2727679456214709</v>
          </cell>
          <cell r="BT328" t="str">
            <v>Résineux</v>
          </cell>
          <cell r="BU328">
            <v>0</v>
          </cell>
          <cell r="BV328">
            <v>1</v>
          </cell>
          <cell r="BW328">
            <v>0</v>
          </cell>
          <cell r="BX328">
            <v>0.43</v>
          </cell>
          <cell r="BY328">
            <v>0</v>
          </cell>
          <cell r="BZ328">
            <v>0</v>
          </cell>
          <cell r="CB328">
            <v>0.6</v>
          </cell>
          <cell r="CC328">
            <v>0.4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</row>
        <row r="329">
          <cell r="BK329" t="str">
            <v>Pin sylvestre_F1_Eclaircie tardive_GS Pineraies des plaines du Centre et du Nord Ouest_65_</v>
          </cell>
          <cell r="BM329">
            <v>79.791855767514051</v>
          </cell>
          <cell r="BN329">
            <v>397.14082151151399</v>
          </cell>
          <cell r="BP329">
            <v>336.6929998</v>
          </cell>
          <cell r="BQ329">
            <v>8.1658846339151996</v>
          </cell>
          <cell r="BT329" t="str">
            <v>Résineux</v>
          </cell>
          <cell r="BU329">
            <v>0</v>
          </cell>
          <cell r="BV329">
            <v>1</v>
          </cell>
          <cell r="BW329">
            <v>0</v>
          </cell>
          <cell r="BX329">
            <v>0.43</v>
          </cell>
          <cell r="BY329">
            <v>0</v>
          </cell>
          <cell r="BZ329">
            <v>0</v>
          </cell>
          <cell r="CB329">
            <v>0.6</v>
          </cell>
          <cell r="CC329">
            <v>0.4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</row>
        <row r="330">
          <cell r="BK330" t="str">
            <v>Pin sylvestre_F1_Eclaircie tardive_GS Pineraies des plaines du Centre et du Nord Ouest_66_</v>
          </cell>
          <cell r="BM330">
            <v>81.295045406218321</v>
          </cell>
          <cell r="BN330">
            <v>405.41843309056401</v>
          </cell>
          <cell r="BP330">
            <v>336.6929998</v>
          </cell>
          <cell r="BQ330">
            <v>8.1932758214993608</v>
          </cell>
          <cell r="BT330" t="str">
            <v>Résineux</v>
          </cell>
          <cell r="BU330">
            <v>0</v>
          </cell>
          <cell r="BV330">
            <v>1</v>
          </cell>
          <cell r="BW330">
            <v>0</v>
          </cell>
          <cell r="BX330">
            <v>0.43</v>
          </cell>
          <cell r="BY330">
            <v>0</v>
          </cell>
          <cell r="BZ330">
            <v>0</v>
          </cell>
          <cell r="CB330">
            <v>0.6</v>
          </cell>
          <cell r="CC330">
            <v>0.4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</row>
        <row r="331">
          <cell r="BK331" t="str">
            <v>Pin sylvestre_F1_Eclaircie tardive_GS Pineraies des plaines du Centre et du Nord Ouest_67_</v>
          </cell>
          <cell r="BM331">
            <v>82.799929024344863</v>
          </cell>
          <cell r="BN331">
            <v>413.72192307771098</v>
          </cell>
          <cell r="BP331">
            <v>336.6929998</v>
          </cell>
          <cell r="BQ331">
            <v>8.1095833632556396</v>
          </cell>
          <cell r="BT331" t="str">
            <v>Résineux</v>
          </cell>
          <cell r="BU331">
            <v>0</v>
          </cell>
          <cell r="BV331">
            <v>1</v>
          </cell>
          <cell r="BW331">
            <v>0</v>
          </cell>
          <cell r="BX331">
            <v>0.43</v>
          </cell>
          <cell r="BY331">
            <v>0</v>
          </cell>
          <cell r="BZ331">
            <v>0</v>
          </cell>
          <cell r="CB331">
            <v>0.6</v>
          </cell>
          <cell r="CC331">
            <v>0.4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</row>
        <row r="332">
          <cell r="BK332" t="str">
            <v>Pin sylvestre_F1_Eclaircie tardive_GS Pineraies des plaines du Centre et du Nord Ouest_68_</v>
          </cell>
          <cell r="BM332">
            <v>84.286214710292882</v>
          </cell>
          <cell r="BN332">
            <v>421.93879341642901</v>
          </cell>
          <cell r="BP332">
            <v>336.6929998</v>
          </cell>
          <cell r="BQ332">
            <v>8.0220764738692196</v>
          </cell>
          <cell r="BT332" t="str">
            <v>Résineux</v>
          </cell>
          <cell r="BU332">
            <v>0</v>
          </cell>
          <cell r="BV332">
            <v>1</v>
          </cell>
          <cell r="BW332">
            <v>0</v>
          </cell>
          <cell r="BX332">
            <v>0.43</v>
          </cell>
          <cell r="BY332">
            <v>0</v>
          </cell>
          <cell r="BZ332">
            <v>0</v>
          </cell>
          <cell r="CB332">
            <v>0.6</v>
          </cell>
          <cell r="CC332">
            <v>0.4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</row>
        <row r="333">
          <cell r="BK333" t="str">
            <v>Pin sylvestre_F1_Eclaircie tardive_GS Pineraies des plaines du Centre et du Nord Ouest_69_</v>
          </cell>
          <cell r="BM333">
            <v>85.753376471244906</v>
          </cell>
          <cell r="BN333">
            <v>430.06529193701698</v>
          </cell>
          <cell r="BP333">
            <v>336.6929998</v>
          </cell>
          <cell r="BQ333">
            <v>8.0014722649092391</v>
          </cell>
          <cell r="BT333" t="str">
            <v>Résineux</v>
          </cell>
          <cell r="BU333">
            <v>0</v>
          </cell>
          <cell r="BV333">
            <v>1</v>
          </cell>
          <cell r="BW333">
            <v>0</v>
          </cell>
          <cell r="BX333">
            <v>0.43</v>
          </cell>
          <cell r="BY333">
            <v>0</v>
          </cell>
          <cell r="BZ333">
            <v>0</v>
          </cell>
          <cell r="CB333">
            <v>0.6</v>
          </cell>
          <cell r="CC333">
            <v>0.4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</row>
        <row r="334">
          <cell r="BK334" t="str">
            <v>Pin sylvestre_F1_Eclaircie tardive_GS Pineraies des plaines du Centre et du Nord Ouest_70_</v>
          </cell>
          <cell r="BM334">
            <v>87.213779731678585</v>
          </cell>
          <cell r="BN334">
            <v>438.16927902331099</v>
          </cell>
          <cell r="BP334">
            <v>336.6929998</v>
          </cell>
          <cell r="BQ334">
            <v>7.9157149126640398</v>
          </cell>
          <cell r="BT334" t="str">
            <v>Résineux</v>
          </cell>
          <cell r="BU334">
            <v>0</v>
          </cell>
          <cell r="BV334">
            <v>1</v>
          </cell>
          <cell r="BW334">
            <v>0</v>
          </cell>
          <cell r="BX334">
            <v>0.43</v>
          </cell>
          <cell r="BY334">
            <v>0</v>
          </cell>
          <cell r="BZ334">
            <v>0</v>
          </cell>
          <cell r="CB334">
            <v>0.6</v>
          </cell>
          <cell r="CC334">
            <v>0.4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</row>
        <row r="335">
          <cell r="BK335" t="str">
            <v>Pin sylvestre_F1_Eclaircie tardive_GS Pineraies des plaines du Centre et du Nord Ouest_71_</v>
          </cell>
          <cell r="BM335">
            <v>88.655655312685553</v>
          </cell>
          <cell r="BN335">
            <v>446.18484808217602</v>
          </cell>
          <cell r="BP335">
            <v>336.6929998</v>
          </cell>
          <cell r="BQ335">
            <v>7.8240275689213403</v>
          </cell>
          <cell r="BT335" t="str">
            <v>Résineux</v>
          </cell>
          <cell r="BU335">
            <v>0</v>
          </cell>
          <cell r="BV335">
            <v>1</v>
          </cell>
          <cell r="BW335">
            <v>0</v>
          </cell>
          <cell r="BX335">
            <v>0.43</v>
          </cell>
          <cell r="BY335">
            <v>0</v>
          </cell>
          <cell r="BZ335">
            <v>0</v>
          </cell>
          <cell r="CB335">
            <v>0.6</v>
          </cell>
          <cell r="CC335">
            <v>0.4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</row>
        <row r="336">
          <cell r="BK336" t="str">
            <v>Pin sylvestre_F1_Eclaircie tardive_GS Pineraies des plaines du Centre et du Nord Ouest_72_</v>
          </cell>
          <cell r="BM336">
            <v>90.078077830882819</v>
          </cell>
          <cell r="BN336">
            <v>454.10609165999102</v>
          </cell>
          <cell r="BP336">
            <v>336.6929998</v>
          </cell>
          <cell r="BQ336">
            <v>7.21300815994391</v>
          </cell>
          <cell r="BT336" t="str">
            <v>Résineux</v>
          </cell>
          <cell r="BU336">
            <v>0</v>
          </cell>
          <cell r="BV336">
            <v>1</v>
          </cell>
          <cell r="BW336">
            <v>0</v>
          </cell>
          <cell r="BX336">
            <v>0.43</v>
          </cell>
          <cell r="BY336">
            <v>0</v>
          </cell>
          <cell r="BZ336">
            <v>0</v>
          </cell>
          <cell r="CB336">
            <v>0.6</v>
          </cell>
          <cell r="CC336">
            <v>0.4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</row>
        <row r="337">
          <cell r="BK337" t="str">
            <v>Pin sylvestre_F1_Eclaircie tardive_GS Pineraies des plaines du Centre et du Nord Ouest_72_</v>
          </cell>
          <cell r="BM337">
            <v>84.119140501871186</v>
          </cell>
          <cell r="BN337">
            <v>421.01434504314602</v>
          </cell>
          <cell r="BO337">
            <v>33.091746616845001</v>
          </cell>
          <cell r="BP337">
            <v>336.6929998</v>
          </cell>
          <cell r="BQ337">
            <v>7.21300815994391</v>
          </cell>
          <cell r="BT337" t="str">
            <v>Résineux</v>
          </cell>
          <cell r="BU337">
            <v>0</v>
          </cell>
          <cell r="BV337">
            <v>1</v>
          </cell>
          <cell r="BW337">
            <v>0</v>
          </cell>
          <cell r="BX337">
            <v>0.43</v>
          </cell>
          <cell r="BY337">
            <v>0</v>
          </cell>
          <cell r="BZ337">
            <v>0</v>
          </cell>
          <cell r="CB337">
            <v>0.6</v>
          </cell>
          <cell r="CC337">
            <v>0.4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</row>
        <row r="338">
          <cell r="BK338" t="str">
            <v>Pin sylvestre_F1_Eclaircie tardive_GS Pineraies des plaines du Centre et du Nord Ouest_73_</v>
          </cell>
          <cell r="BM338">
            <v>85.439857431130008</v>
          </cell>
          <cell r="BN338">
            <v>428.32746353220301</v>
          </cell>
          <cell r="BP338">
            <v>336.6929998</v>
          </cell>
          <cell r="BQ338">
            <v>7.2782231948713196</v>
          </cell>
          <cell r="BT338" t="str">
            <v>Résineux</v>
          </cell>
          <cell r="BU338">
            <v>0</v>
          </cell>
          <cell r="BV338">
            <v>1</v>
          </cell>
          <cell r="BW338">
            <v>0</v>
          </cell>
          <cell r="BX338">
            <v>0.43</v>
          </cell>
          <cell r="BY338">
            <v>0</v>
          </cell>
          <cell r="BZ338">
            <v>0</v>
          </cell>
          <cell r="CB338">
            <v>0.6</v>
          </cell>
          <cell r="CC338">
            <v>0.4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</row>
        <row r="339">
          <cell r="BK339" t="str">
            <v>Pin sylvestre_F1_Eclaircie tardive_GS Pineraies des plaines du Centre et du Nord Ouest_74_</v>
          </cell>
          <cell r="BM339">
            <v>86.770029297896087</v>
          </cell>
          <cell r="BN339">
            <v>435.70528266312499</v>
          </cell>
          <cell r="BP339">
            <v>336.6929998</v>
          </cell>
          <cell r="BQ339">
            <v>7.2670935589804904</v>
          </cell>
          <cell r="BT339" t="str">
            <v>Résineux</v>
          </cell>
          <cell r="BU339">
            <v>0</v>
          </cell>
          <cell r="BV339">
            <v>1</v>
          </cell>
          <cell r="BW339">
            <v>0</v>
          </cell>
          <cell r="BX339">
            <v>0.43</v>
          </cell>
          <cell r="BY339">
            <v>0</v>
          </cell>
          <cell r="BZ339">
            <v>0</v>
          </cell>
          <cell r="CB339">
            <v>0.6</v>
          </cell>
          <cell r="CC339">
            <v>0.4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</row>
        <row r="340">
          <cell r="BK340" t="str">
            <v>Pin sylvestre_F1_Eclaircie tardive_GS Pineraies des plaines du Centre et du Nord Ouest_75_</v>
          </cell>
          <cell r="BM340">
            <v>88.095724477910323</v>
          </cell>
          <cell r="BN340">
            <v>443.07043608221397</v>
          </cell>
          <cell r="BP340">
            <v>336.6929998</v>
          </cell>
          <cell r="BQ340">
            <v>7.1257475621861204</v>
          </cell>
          <cell r="BT340" t="str">
            <v>Résineux</v>
          </cell>
          <cell r="BU340">
            <v>0</v>
          </cell>
          <cell r="BV340">
            <v>1</v>
          </cell>
          <cell r="BW340">
            <v>0</v>
          </cell>
          <cell r="BX340">
            <v>0.43</v>
          </cell>
          <cell r="BY340">
            <v>0</v>
          </cell>
          <cell r="BZ340">
            <v>0</v>
          </cell>
          <cell r="CB340">
            <v>0.6</v>
          </cell>
          <cell r="CC340">
            <v>0.4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</row>
        <row r="341">
          <cell r="BK341" t="str">
            <v>Pin sylvestre_F1_Eclaircie tardive_GS Pineraies des plaines du Centre et du Nord Ouest_76_</v>
          </cell>
          <cell r="BM341">
            <v>89.393310240897222</v>
          </cell>
          <cell r="BN341">
            <v>450.29102960914298</v>
          </cell>
          <cell r="BP341">
            <v>336.6929998</v>
          </cell>
          <cell r="BQ341">
            <v>7.1028883943157597</v>
          </cell>
          <cell r="BT341" t="str">
            <v>Résineux</v>
          </cell>
          <cell r="BU341">
            <v>0</v>
          </cell>
          <cell r="BV341">
            <v>1</v>
          </cell>
          <cell r="BW341">
            <v>0</v>
          </cell>
          <cell r="BX341">
            <v>0.43</v>
          </cell>
          <cell r="BY341">
            <v>0</v>
          </cell>
          <cell r="BZ341">
            <v>0</v>
          </cell>
          <cell r="CB341">
            <v>0.6</v>
          </cell>
          <cell r="CC341">
            <v>0.4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</row>
        <row r="342">
          <cell r="BK342" t="str">
            <v>Pin sylvestre_F1_Eclaircie tardive_GS Pineraies des plaines du Centre et du Nord Ouest_77_</v>
          </cell>
          <cell r="BM342">
            <v>90.684485771409356</v>
          </cell>
          <cell r="BN342">
            <v>457.48720593408302</v>
          </cell>
          <cell r="BP342">
            <v>336.6929998</v>
          </cell>
          <cell r="BQ342">
            <v>7.0633246991491196</v>
          </cell>
          <cell r="BT342" t="str">
            <v>Résineux</v>
          </cell>
          <cell r="BU342">
            <v>0</v>
          </cell>
          <cell r="BV342">
            <v>1</v>
          </cell>
          <cell r="BW342">
            <v>0</v>
          </cell>
          <cell r="BX342">
            <v>0.43</v>
          </cell>
          <cell r="BY342">
            <v>0</v>
          </cell>
          <cell r="BZ342">
            <v>0</v>
          </cell>
          <cell r="CB342">
            <v>0.6</v>
          </cell>
          <cell r="CC342">
            <v>0.4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</row>
        <row r="343">
          <cell r="BK343" t="str">
            <v>Pin sylvestre_F1_Eclaircie tardive_GS Pineraies des plaines du Centre et du Nord Ouest_78_</v>
          </cell>
          <cell r="BM343">
            <v>91.96628471043033</v>
          </cell>
          <cell r="BN343">
            <v>464.64208946438998</v>
          </cell>
          <cell r="BP343">
            <v>336.6929998</v>
          </cell>
          <cell r="BQ343">
            <v>7.0056016489670601</v>
          </cell>
          <cell r="BT343" t="str">
            <v>Résineux</v>
          </cell>
          <cell r="BU343">
            <v>0</v>
          </cell>
          <cell r="BV343">
            <v>1</v>
          </cell>
          <cell r="BW343">
            <v>0</v>
          </cell>
          <cell r="BX343">
            <v>0.43</v>
          </cell>
          <cell r="BY343">
            <v>0</v>
          </cell>
          <cell r="BZ343">
            <v>0</v>
          </cell>
          <cell r="CB343">
            <v>0.6</v>
          </cell>
          <cell r="CC343">
            <v>0.4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</row>
        <row r="344">
          <cell r="BK344" t="str">
            <v>Pin sylvestre_F1_Eclaircie tardive_GS Pineraies des plaines du Centre et du Nord Ouest_79_</v>
          </cell>
          <cell r="BM344">
            <v>93.23549508648199</v>
          </cell>
          <cell r="BN344">
            <v>471.73734033892498</v>
          </cell>
          <cell r="BP344">
            <v>336.6929998</v>
          </cell>
          <cell r="BQ344">
            <v>6.8949622083837303</v>
          </cell>
          <cell r="BT344" t="str">
            <v>Résineux</v>
          </cell>
          <cell r="BU344">
            <v>0</v>
          </cell>
          <cell r="BV344">
            <v>1</v>
          </cell>
          <cell r="BW344">
            <v>0</v>
          </cell>
          <cell r="BX344">
            <v>0.43</v>
          </cell>
          <cell r="BY344">
            <v>0</v>
          </cell>
          <cell r="BZ344">
            <v>0</v>
          </cell>
          <cell r="CB344">
            <v>0.6</v>
          </cell>
          <cell r="CC344">
            <v>0.4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</row>
        <row r="345">
          <cell r="BK345" t="str">
            <v>Pin sylvestre_F1_Eclaircie tardive_GS Pineraies des plaines du Centre et du Nord Ouest_80_</v>
          </cell>
          <cell r="BM345">
            <v>94.482641508618372</v>
          </cell>
          <cell r="BN345">
            <v>478.719434387099</v>
          </cell>
          <cell r="BP345">
            <v>336.6929998</v>
          </cell>
          <cell r="BQ345">
            <v>6.8841196995351801</v>
          </cell>
          <cell r="BT345" t="str">
            <v>Résineux</v>
          </cell>
          <cell r="BU345">
            <v>0</v>
          </cell>
          <cell r="BV345">
            <v>1</v>
          </cell>
          <cell r="BW345">
            <v>0</v>
          </cell>
          <cell r="BX345">
            <v>0.43</v>
          </cell>
          <cell r="BY345">
            <v>0</v>
          </cell>
          <cell r="BZ345">
            <v>0</v>
          </cell>
          <cell r="CB345">
            <v>0.6</v>
          </cell>
          <cell r="CC345">
            <v>0.4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</row>
        <row r="346">
          <cell r="BK346" t="str">
            <v>Pin sylvestre_F1_Eclaircie tardive_GS Pineraies des plaines du Centre et du Nord Ouest_81_</v>
          </cell>
          <cell r="BM346">
            <v>95.725862261444377</v>
          </cell>
          <cell r="BN346">
            <v>485.68948496358502</v>
          </cell>
          <cell r="BP346">
            <v>336.6929998</v>
          </cell>
          <cell r="BQ346">
            <v>6.1954415253443402</v>
          </cell>
          <cell r="BT346" t="str">
            <v>Résineux</v>
          </cell>
          <cell r="BU346">
            <v>0</v>
          </cell>
          <cell r="BV346">
            <v>1</v>
          </cell>
          <cell r="BW346">
            <v>0</v>
          </cell>
          <cell r="BX346">
            <v>0.43</v>
          </cell>
          <cell r="BY346">
            <v>0</v>
          </cell>
          <cell r="BZ346">
            <v>0</v>
          </cell>
          <cell r="CB346">
            <v>0.6</v>
          </cell>
          <cell r="CC346">
            <v>0.4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</row>
        <row r="347">
          <cell r="BK347" t="str">
            <v>Pin sylvestre_F1_Eclaircie tardive_GS Pineraies des plaines du Centre et du Nord Ouest_81_</v>
          </cell>
          <cell r="BM347">
            <v>88.213499057529475</v>
          </cell>
          <cell r="BN347">
            <v>443.72533726797599</v>
          </cell>
          <cell r="BO347">
            <v>41.964147695609029</v>
          </cell>
          <cell r="BP347">
            <v>336.6929998</v>
          </cell>
          <cell r="BQ347">
            <v>6.1954415253443402</v>
          </cell>
          <cell r="BT347" t="str">
            <v>Résineux</v>
          </cell>
          <cell r="BU347">
            <v>0</v>
          </cell>
          <cell r="BV347">
            <v>1</v>
          </cell>
          <cell r="BW347">
            <v>0</v>
          </cell>
          <cell r="BX347">
            <v>0.43</v>
          </cell>
          <cell r="BY347">
            <v>0</v>
          </cell>
          <cell r="BZ347">
            <v>0</v>
          </cell>
          <cell r="CB347">
            <v>0.6</v>
          </cell>
          <cell r="CC347">
            <v>0.4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</row>
        <row r="348">
          <cell r="BK348" t="str">
            <v>Pin sylvestre_F1_Eclaircie tardive_GS Pineraies des plaines du Centre et du Nord Ouest_82_</v>
          </cell>
          <cell r="BM348">
            <v>89.342708327578237</v>
          </cell>
          <cell r="BN348">
            <v>450.00923497620897</v>
          </cell>
          <cell r="BP348">
            <v>336.6929998</v>
          </cell>
          <cell r="BQ348">
            <v>6.2742121402175099</v>
          </cell>
          <cell r="BT348" t="str">
            <v>Résineux</v>
          </cell>
          <cell r="BU348">
            <v>0</v>
          </cell>
          <cell r="BV348">
            <v>1</v>
          </cell>
          <cell r="BW348">
            <v>0</v>
          </cell>
          <cell r="BX348">
            <v>0.43</v>
          </cell>
          <cell r="BY348">
            <v>0</v>
          </cell>
          <cell r="BZ348">
            <v>0</v>
          </cell>
          <cell r="CB348">
            <v>0.6</v>
          </cell>
          <cell r="CC348">
            <v>0.4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</row>
        <row r="349">
          <cell r="BK349" t="str">
            <v>Pin sylvestre_F1_Eclaircie tardive_GS Pineraies des plaines du Centre et du Nord Ouest_83_</v>
          </cell>
          <cell r="BM349">
            <v>90.484521526769925</v>
          </cell>
          <cell r="BN349">
            <v>456.37200573893301</v>
          </cell>
          <cell r="BP349">
            <v>336.6929998</v>
          </cell>
          <cell r="BQ349">
            <v>6.2235101096258596</v>
          </cell>
          <cell r="BT349" t="str">
            <v>Résineux</v>
          </cell>
          <cell r="BU349">
            <v>0</v>
          </cell>
          <cell r="BV349">
            <v>1</v>
          </cell>
          <cell r="BW349">
            <v>0</v>
          </cell>
          <cell r="BX349">
            <v>0.43</v>
          </cell>
          <cell r="BY349">
            <v>0</v>
          </cell>
          <cell r="BZ349">
            <v>0</v>
          </cell>
          <cell r="CB349">
            <v>0.6</v>
          </cell>
          <cell r="CC349">
            <v>0.4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</row>
        <row r="350">
          <cell r="BK350" t="str">
            <v>Pin sylvestre_F1_Eclaircie tardive_GS Pineraies des plaines du Centre et du Nord Ouest_84_</v>
          </cell>
          <cell r="BM350">
            <v>91.615392892471618</v>
          </cell>
          <cell r="BN350">
            <v>462.68236521378799</v>
          </cell>
          <cell r="BP350">
            <v>336.6929998</v>
          </cell>
          <cell r="BQ350">
            <v>6.1837682524564999</v>
          </cell>
          <cell r="BT350" t="str">
            <v>Résineux</v>
          </cell>
          <cell r="BU350">
            <v>0</v>
          </cell>
          <cell r="BV350">
            <v>1</v>
          </cell>
          <cell r="BW350">
            <v>0</v>
          </cell>
          <cell r="BX350">
            <v>0.43</v>
          </cell>
          <cell r="BY350">
            <v>0</v>
          </cell>
          <cell r="BZ350">
            <v>0</v>
          </cell>
          <cell r="CB350">
            <v>0.6</v>
          </cell>
          <cell r="CC350">
            <v>0.4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</row>
        <row r="351">
          <cell r="BK351" t="str">
            <v>Pin sylvestre_F1_Eclaircie tardive_GS Pineraies des plaines du Centre et du Nord Ouest_85_</v>
          </cell>
          <cell r="BM351">
            <v>92.737378108541634</v>
          </cell>
          <cell r="BN351">
            <v>468.951469664478</v>
          </cell>
          <cell r="BP351">
            <v>336.6929998</v>
          </cell>
          <cell r="BQ351">
            <v>6.1117970617459596</v>
          </cell>
          <cell r="BT351" t="str">
            <v>Résineux</v>
          </cell>
          <cell r="BU351">
            <v>0</v>
          </cell>
          <cell r="BV351">
            <v>1</v>
          </cell>
          <cell r="BW351">
            <v>0</v>
          </cell>
          <cell r="BX351">
            <v>0.43</v>
          </cell>
          <cell r="BY351">
            <v>0</v>
          </cell>
          <cell r="BZ351">
            <v>0</v>
          </cell>
          <cell r="CB351">
            <v>0.6</v>
          </cell>
          <cell r="CC351">
            <v>0.4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</row>
        <row r="352">
          <cell r="BK352" t="str">
            <v>Pin sylvestre_F1_Eclaircie tardive_GS Pineraies des plaines du Centre et du Nord Ouest_86_</v>
          </cell>
          <cell r="BM352">
            <v>93.844699678401639</v>
          </cell>
          <cell r="BN352">
            <v>475.14669107682499</v>
          </cell>
          <cell r="BP352">
            <v>336.6929998</v>
          </cell>
          <cell r="BQ352">
            <v>6.10914147502183</v>
          </cell>
          <cell r="BT352" t="str">
            <v>Résineux</v>
          </cell>
          <cell r="BU352">
            <v>0</v>
          </cell>
          <cell r="BV352">
            <v>1</v>
          </cell>
          <cell r="BW352">
            <v>0</v>
          </cell>
          <cell r="BX352">
            <v>0.43</v>
          </cell>
          <cell r="BY352">
            <v>0</v>
          </cell>
          <cell r="BZ352">
            <v>0</v>
          </cell>
          <cell r="CB352">
            <v>0.6</v>
          </cell>
          <cell r="CC352">
            <v>0.4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</row>
        <row r="353">
          <cell r="BK353" t="str">
            <v>Pin sylvestre_F1_Eclaircie tardive_GS Pineraies des plaines du Centre et du Nord Ouest_87_</v>
          </cell>
          <cell r="BM353">
            <v>94.949969664013338</v>
          </cell>
          <cell r="BN353">
            <v>481.33832731742501</v>
          </cell>
          <cell r="BP353">
            <v>336.6929998</v>
          </cell>
          <cell r="BQ353">
            <v>5.98932213710395</v>
          </cell>
          <cell r="BT353" t="str">
            <v>Résineux</v>
          </cell>
          <cell r="BU353">
            <v>0</v>
          </cell>
          <cell r="BV353">
            <v>1</v>
          </cell>
          <cell r="BW353">
            <v>0</v>
          </cell>
          <cell r="BX353">
            <v>0.43</v>
          </cell>
          <cell r="BY353">
            <v>0</v>
          </cell>
          <cell r="BZ353">
            <v>0</v>
          </cell>
          <cell r="CB353">
            <v>0.6</v>
          </cell>
          <cell r="CC353">
            <v>0.4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</row>
        <row r="354">
          <cell r="BK354" t="str">
            <v>Pin sylvestre_F1_Eclaircie tardive_GS Pineraies des plaines du Centre et du Nord Ouest_88_</v>
          </cell>
          <cell r="BM354">
            <v>96.032060295517624</v>
          </cell>
          <cell r="BN354">
            <v>487.40767717768699</v>
          </cell>
          <cell r="BP354">
            <v>336.6929998</v>
          </cell>
          <cell r="BQ354">
            <v>5.9892727870189901</v>
          </cell>
          <cell r="BT354" t="str">
            <v>Résineux</v>
          </cell>
          <cell r="BU354">
            <v>0</v>
          </cell>
          <cell r="BV354">
            <v>1</v>
          </cell>
          <cell r="BW354">
            <v>0</v>
          </cell>
          <cell r="BX354">
            <v>0.43</v>
          </cell>
          <cell r="BY354">
            <v>0</v>
          </cell>
          <cell r="BZ354">
            <v>0</v>
          </cell>
          <cell r="CB354">
            <v>0.6</v>
          </cell>
          <cell r="CC354">
            <v>0.4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</row>
        <row r="355">
          <cell r="BK355" t="str">
            <v>Pin sylvestre_F1_Eclaircie tardive_GS Pineraies des plaines du Centre et du Nord Ouest_89_</v>
          </cell>
          <cell r="BM355">
            <v>97.112677012974643</v>
          </cell>
          <cell r="BN355">
            <v>493.476153512324</v>
          </cell>
          <cell r="BP355">
            <v>336.6929998</v>
          </cell>
          <cell r="BQ355">
            <v>5.8903095107376702</v>
          </cell>
          <cell r="BT355" t="str">
            <v>Résineux</v>
          </cell>
          <cell r="BU355">
            <v>0</v>
          </cell>
          <cell r="BV355">
            <v>1</v>
          </cell>
          <cell r="BW355">
            <v>0</v>
          </cell>
          <cell r="BX355">
            <v>0.43</v>
          </cell>
          <cell r="BY355">
            <v>0</v>
          </cell>
          <cell r="BZ355">
            <v>0</v>
          </cell>
          <cell r="CB355">
            <v>0.6</v>
          </cell>
          <cell r="CC355">
            <v>0.4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</row>
        <row r="356">
          <cell r="BK356" t="str">
            <v>Pin sylvestre_F1_Eclaircie tardive_GS Pineraies des plaines du Centre et du Nord Ouest_90_</v>
          </cell>
          <cell r="BM356">
            <v>98.174029682464322</v>
          </cell>
          <cell r="BN356">
            <v>499.44357064151302</v>
          </cell>
          <cell r="BP356">
            <v>336.6929998</v>
          </cell>
          <cell r="BQ356">
            <v>5.8684231551520698</v>
          </cell>
          <cell r="BT356" t="str">
            <v>Résineux</v>
          </cell>
          <cell r="BU356">
            <v>0</v>
          </cell>
          <cell r="BV356">
            <v>1</v>
          </cell>
          <cell r="BW356">
            <v>0</v>
          </cell>
          <cell r="BX356">
            <v>0.43</v>
          </cell>
          <cell r="BY356">
            <v>0</v>
          </cell>
          <cell r="BZ356">
            <v>0</v>
          </cell>
          <cell r="CB356">
            <v>0.6</v>
          </cell>
          <cell r="CC356">
            <v>0.4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</row>
        <row r="357">
          <cell r="BK357" t="str">
            <v>Pin sylvestre_F1_Eclaircie tardive_GS Pineraies des plaines du Centre et du Nord Ouest_91_</v>
          </cell>
          <cell r="BM357">
            <v>99.230069056385673</v>
          </cell>
          <cell r="BN357">
            <v>505.388053799332</v>
          </cell>
          <cell r="BP357">
            <v>336.6929998</v>
          </cell>
          <cell r="BQ357">
            <v>5.2907967353779704</v>
          </cell>
          <cell r="BT357" t="str">
            <v>Résineux</v>
          </cell>
          <cell r="BU357">
            <v>0</v>
          </cell>
          <cell r="BV357">
            <v>1</v>
          </cell>
          <cell r="BW357">
            <v>0</v>
          </cell>
          <cell r="BX357">
            <v>0.43</v>
          </cell>
          <cell r="BY357">
            <v>0</v>
          </cell>
          <cell r="BZ357">
            <v>0</v>
          </cell>
          <cell r="CB357">
            <v>0.6</v>
          </cell>
          <cell r="CC357">
            <v>0.4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</row>
        <row r="358">
          <cell r="BK358" t="str">
            <v>Pin sylvestre_F1_Eclaircie tardive_GS Pineraies des plaines du Centre et du Nord Ouest_91_</v>
          </cell>
          <cell r="BM358">
            <v>91.997994802121013</v>
          </cell>
          <cell r="BN358">
            <v>464.81922962457497</v>
          </cell>
          <cell r="BO358">
            <v>40.568824174757026</v>
          </cell>
          <cell r="BP358">
            <v>336.6929998</v>
          </cell>
          <cell r="BQ358">
            <v>5.2907967353779704</v>
          </cell>
          <cell r="BT358" t="str">
            <v>Résineux</v>
          </cell>
          <cell r="BU358">
            <v>0</v>
          </cell>
          <cell r="BV358">
            <v>1</v>
          </cell>
          <cell r="BW358">
            <v>0</v>
          </cell>
          <cell r="BX358">
            <v>0.43</v>
          </cell>
          <cell r="BY358">
            <v>0</v>
          </cell>
          <cell r="BZ358">
            <v>0</v>
          </cell>
          <cell r="CB358">
            <v>0.6</v>
          </cell>
          <cell r="CC358">
            <v>0.4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</row>
        <row r="359">
          <cell r="BK359" t="str">
            <v>Pin sylvestre_F1_Eclaircie tardive_GS Pineraies des plaines du Centre et du Nord Ouest_92_</v>
          </cell>
          <cell r="BM359">
            <v>92.958405640524006</v>
          </cell>
          <cell r="BN359">
            <v>470.18743408596902</v>
          </cell>
          <cell r="BP359">
            <v>336.6929998</v>
          </cell>
          <cell r="BQ359">
            <v>5.3898185805661596</v>
          </cell>
          <cell r="BT359" t="str">
            <v>Résineux</v>
          </cell>
          <cell r="BU359">
            <v>0</v>
          </cell>
          <cell r="BV359">
            <v>1</v>
          </cell>
          <cell r="BW359">
            <v>0</v>
          </cell>
          <cell r="BX359">
            <v>0.43</v>
          </cell>
          <cell r="BY359">
            <v>0</v>
          </cell>
          <cell r="BZ359">
            <v>0</v>
          </cell>
          <cell r="CB359">
            <v>0.6</v>
          </cell>
          <cell r="CC359">
            <v>0.4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</row>
        <row r="360">
          <cell r="BK360" t="str">
            <v>Pin sylvestre_F1_Eclaircie tardive_GS Pineraies des plaines du Centre et du Nord Ouest_93_</v>
          </cell>
          <cell r="BM360">
            <v>93.935558223806311</v>
          </cell>
          <cell r="BN360">
            <v>475.655377183344</v>
          </cell>
          <cell r="BP360">
            <v>336.6929998</v>
          </cell>
          <cell r="BQ360">
            <v>5.2801945695258601</v>
          </cell>
          <cell r="BT360" t="str">
            <v>Résineux</v>
          </cell>
          <cell r="BU360">
            <v>0</v>
          </cell>
          <cell r="BV360">
            <v>1</v>
          </cell>
          <cell r="BW360">
            <v>0</v>
          </cell>
          <cell r="BX360">
            <v>0.43</v>
          </cell>
          <cell r="BY360">
            <v>0</v>
          </cell>
          <cell r="BZ360">
            <v>0</v>
          </cell>
          <cell r="CB360">
            <v>0.6</v>
          </cell>
          <cell r="CC360">
            <v>0.4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</row>
        <row r="361">
          <cell r="BK361" t="str">
            <v>Pin sylvestre_F1_Eclaircie tardive_GS Pineraies des plaines du Centre et du Nord Ouest_94_</v>
          </cell>
          <cell r="BM361">
            <v>94.891645463582336</v>
          </cell>
          <cell r="BN361">
            <v>481.011403917807</v>
          </cell>
          <cell r="BP361">
            <v>336.6929998</v>
          </cell>
          <cell r="BQ361">
            <v>5.28788302982184</v>
          </cell>
          <cell r="BT361" t="str">
            <v>Résineux</v>
          </cell>
          <cell r="BU361">
            <v>0</v>
          </cell>
          <cell r="BV361">
            <v>1</v>
          </cell>
          <cell r="BW361">
            <v>0</v>
          </cell>
          <cell r="BX361">
            <v>0.43</v>
          </cell>
          <cell r="BY361">
            <v>0</v>
          </cell>
          <cell r="BZ361">
            <v>0</v>
          </cell>
          <cell r="CB361">
            <v>0.6</v>
          </cell>
          <cell r="CC361">
            <v>0.4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</row>
        <row r="362">
          <cell r="BK362" t="str">
            <v>Pin sylvestre_F1_Eclaircie tardive_GS Pineraies des plaines du Centre et du Nord Ouest_95_</v>
          </cell>
          <cell r="BM362">
            <v>95.847958995529666</v>
          </cell>
          <cell r="BN362">
            <v>486.37454439701702</v>
          </cell>
          <cell r="BP362">
            <v>336.6929998</v>
          </cell>
          <cell r="BQ362">
            <v>5.29001488724316</v>
          </cell>
          <cell r="BT362" t="str">
            <v>Résineux</v>
          </cell>
          <cell r="BU362">
            <v>0</v>
          </cell>
          <cell r="BV362">
            <v>1</v>
          </cell>
          <cell r="BW362">
            <v>0</v>
          </cell>
          <cell r="BX362">
            <v>0.43</v>
          </cell>
          <cell r="BY362">
            <v>0</v>
          </cell>
          <cell r="BZ362">
            <v>0</v>
          </cell>
          <cell r="CB362">
            <v>0.6</v>
          </cell>
          <cell r="CC362">
            <v>0.4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</row>
        <row r="363">
          <cell r="BK363" t="str">
            <v>Pin sylvestre_F1_Eclaircie tardive_GS Pineraies des plaines du Centre et du Nord Ouest_96_</v>
          </cell>
          <cell r="BM363">
            <v>96.803505638155343</v>
          </cell>
          <cell r="BN363">
            <v>491.73917315661703</v>
          </cell>
          <cell r="BP363">
            <v>336.6929998</v>
          </cell>
          <cell r="BQ363">
            <v>5.1187663751237604</v>
          </cell>
          <cell r="BT363" t="str">
            <v>Résineux</v>
          </cell>
          <cell r="BU363">
            <v>0</v>
          </cell>
          <cell r="BV363">
            <v>1</v>
          </cell>
          <cell r="BW363">
            <v>0</v>
          </cell>
          <cell r="BX363">
            <v>0.43</v>
          </cell>
          <cell r="BY363">
            <v>0</v>
          </cell>
          <cell r="BZ363">
            <v>0</v>
          </cell>
          <cell r="CB363">
            <v>0.6</v>
          </cell>
          <cell r="CC363">
            <v>0.4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</row>
        <row r="364">
          <cell r="BK364" t="str">
            <v>Pin sylvestre_F1_Eclaircie tardive_GS Pineraies des plaines du Centre et du Nord Ouest_97_</v>
          </cell>
          <cell r="BM364">
            <v>97.727035780116296</v>
          </cell>
          <cell r="BN364">
            <v>496.92950745345502</v>
          </cell>
          <cell r="BP364">
            <v>336.6929998</v>
          </cell>
          <cell r="BQ364">
            <v>5.1892092743384</v>
          </cell>
          <cell r="BT364" t="str">
            <v>Résineux</v>
          </cell>
          <cell r="BU364">
            <v>0</v>
          </cell>
          <cell r="BV364">
            <v>1</v>
          </cell>
          <cell r="BW364">
            <v>0</v>
          </cell>
          <cell r="BX364">
            <v>0.43</v>
          </cell>
          <cell r="BY364">
            <v>0</v>
          </cell>
          <cell r="BZ364">
            <v>0</v>
          </cell>
          <cell r="CB364">
            <v>0.6</v>
          </cell>
          <cell r="CC364">
            <v>0.4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</row>
        <row r="365">
          <cell r="BK365" t="str">
            <v>Pin sylvestre_F1_Eclaircie tardive_GS Pineraies des plaines du Centre et du Nord Ouest_98_</v>
          </cell>
          <cell r="BM365">
            <v>98.662200900777691</v>
          </cell>
          <cell r="BN365">
            <v>502.19064732068603</v>
          </cell>
          <cell r="BP365">
            <v>336.6929998</v>
          </cell>
          <cell r="BQ365">
            <v>5.0776073588266399</v>
          </cell>
          <cell r="BT365" t="str">
            <v>Résineux</v>
          </cell>
          <cell r="BU365">
            <v>0</v>
          </cell>
          <cell r="BV365">
            <v>1</v>
          </cell>
          <cell r="BW365">
            <v>0</v>
          </cell>
          <cell r="BX365">
            <v>0.43</v>
          </cell>
          <cell r="BY365">
            <v>0</v>
          </cell>
          <cell r="BZ365">
            <v>0</v>
          </cell>
          <cell r="CB365">
            <v>0.6</v>
          </cell>
          <cell r="CC365">
            <v>0.4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</row>
        <row r="366">
          <cell r="BK366" t="str">
            <v>Pin sylvestre_F1_Eclaircie tardive_GS Pineraies des plaines du Centre et du Nord Ouest_99_</v>
          </cell>
          <cell r="BM366">
            <v>99.57621941693435</v>
          </cell>
          <cell r="BN366">
            <v>507.338042007566</v>
          </cell>
          <cell r="BP366">
            <v>336.6929998</v>
          </cell>
          <cell r="BQ366">
            <v>5.0517577761641004</v>
          </cell>
          <cell r="BT366" t="str">
            <v>Résineux</v>
          </cell>
          <cell r="BU366">
            <v>0</v>
          </cell>
          <cell r="BV366">
            <v>1</v>
          </cell>
          <cell r="BW366">
            <v>0</v>
          </cell>
          <cell r="BX366">
            <v>0.43</v>
          </cell>
          <cell r="BY366">
            <v>0</v>
          </cell>
          <cell r="BZ366">
            <v>0</v>
          </cell>
          <cell r="CB366">
            <v>0.6</v>
          </cell>
          <cell r="CC366">
            <v>0.4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</row>
        <row r="367">
          <cell r="BK367" t="str">
            <v>Pin sylvestre_F1_Eclaircie tardive_GS Pineraies des plaines du Centre et du Nord Ouest_100_</v>
          </cell>
          <cell r="BM367">
            <v>100.48458141395804</v>
          </cell>
          <cell r="BN367">
            <v>512.45865616847504</v>
          </cell>
          <cell r="BP367">
            <v>336.6929998</v>
          </cell>
          <cell r="BQ367">
            <v>5.0223397331009201</v>
          </cell>
          <cell r="BT367" t="str">
            <v>Résineux</v>
          </cell>
          <cell r="BU367">
            <v>0</v>
          </cell>
          <cell r="BV367">
            <v>1</v>
          </cell>
          <cell r="BW367">
            <v>0</v>
          </cell>
          <cell r="BX367">
            <v>0.43</v>
          </cell>
          <cell r="BY367">
            <v>0</v>
          </cell>
          <cell r="BZ367">
            <v>0</v>
          </cell>
          <cell r="CB367">
            <v>0.6</v>
          </cell>
          <cell r="CC367">
            <v>0.4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</row>
        <row r="368">
          <cell r="BK368" t="str">
            <v>Pin sylvestre_F1_Eclaircie tardive_GS Pineraies des plaines du Centre et du Nord Ouest_101_</v>
          </cell>
          <cell r="BM368">
            <v>101.38667319130872</v>
          </cell>
          <cell r="BN368">
            <v>517.54889132379003</v>
          </cell>
          <cell r="BP368">
            <v>336.6929998</v>
          </cell>
          <cell r="BQ368">
            <v>4.5984663704840596</v>
          </cell>
          <cell r="BT368" t="str">
            <v>Résineux</v>
          </cell>
          <cell r="BU368">
            <v>0</v>
          </cell>
          <cell r="BV368">
            <v>1</v>
          </cell>
          <cell r="BW368">
            <v>0</v>
          </cell>
          <cell r="BX368">
            <v>0.43</v>
          </cell>
          <cell r="BY368">
            <v>0</v>
          </cell>
          <cell r="BZ368">
            <v>0</v>
          </cell>
          <cell r="CB368">
            <v>0.6</v>
          </cell>
          <cell r="CC368">
            <v>0.4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</row>
        <row r="369">
          <cell r="BK369" t="str">
            <v>Pin sylvestre_F1_Eclaircie tardive_GS Pineraies des plaines du Centre et du Nord Ouest_101_</v>
          </cell>
          <cell r="BM369">
            <v>94.985419895857945</v>
          </cell>
          <cell r="BN369">
            <v>481.53704636900198</v>
          </cell>
          <cell r="BO369">
            <v>36.011844954788046</v>
          </cell>
          <cell r="BP369">
            <v>336.6929998</v>
          </cell>
          <cell r="BQ369">
            <v>4.5984663704840596</v>
          </cell>
          <cell r="BT369" t="str">
            <v>Résineux</v>
          </cell>
          <cell r="BU369">
            <v>0</v>
          </cell>
          <cell r="BV369">
            <v>1</v>
          </cell>
          <cell r="BW369">
            <v>0</v>
          </cell>
          <cell r="BX369">
            <v>0.43</v>
          </cell>
          <cell r="BY369">
            <v>0</v>
          </cell>
          <cell r="BZ369">
            <v>0</v>
          </cell>
          <cell r="CB369">
            <v>0.6</v>
          </cell>
          <cell r="CC369">
            <v>0.4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</row>
        <row r="370">
          <cell r="BK370" t="str">
            <v>Pin sylvestre_F1_Eclaircie tardive_GS Pineraies des plaines du Centre et du Nord Ouest_102_</v>
          </cell>
          <cell r="BM370">
            <v>95.81761493703732</v>
          </cell>
          <cell r="BN370">
            <v>486.20428135630698</v>
          </cell>
          <cell r="BP370">
            <v>336.6929998</v>
          </cell>
          <cell r="BQ370">
            <v>4.6153847913833497</v>
          </cell>
          <cell r="BT370" t="str">
            <v>Résineux</v>
          </cell>
          <cell r="BU370">
            <v>0</v>
          </cell>
          <cell r="BV370">
            <v>1</v>
          </cell>
          <cell r="BW370">
            <v>0</v>
          </cell>
          <cell r="BX370">
            <v>0.43</v>
          </cell>
          <cell r="BY370">
            <v>0</v>
          </cell>
          <cell r="BZ370">
            <v>0</v>
          </cell>
          <cell r="CB370">
            <v>0.6</v>
          </cell>
          <cell r="CC370">
            <v>0.4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</row>
        <row r="371">
          <cell r="BK371" t="str">
            <v>Pin sylvestre_F1_Eclaircie tardive_GS Pineraies des plaines du Centre et du Nord Ouest_103_</v>
          </cell>
          <cell r="BM371">
            <v>96.651991204504952</v>
          </cell>
          <cell r="BN371">
            <v>490.88815701915001</v>
          </cell>
          <cell r="BP371">
            <v>336.6929998</v>
          </cell>
          <cell r="BQ371">
            <v>4.6446181777013198</v>
          </cell>
          <cell r="BT371" t="str">
            <v>Résineux</v>
          </cell>
          <cell r="BU371">
            <v>0</v>
          </cell>
          <cell r="BV371">
            <v>1</v>
          </cell>
          <cell r="BW371">
            <v>0</v>
          </cell>
          <cell r="BX371">
            <v>0.43</v>
          </cell>
          <cell r="BY371">
            <v>0</v>
          </cell>
          <cell r="BZ371">
            <v>0</v>
          </cell>
          <cell r="CB371">
            <v>0.6</v>
          </cell>
          <cell r="CC371">
            <v>0.4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</row>
        <row r="372">
          <cell r="BK372" t="str">
            <v>Pin sylvestre_F1_Eclaircie tardive_GS Pineraies des plaines du Centre et du Nord Ouest_104_</v>
          </cell>
          <cell r="BM372">
            <v>97.490771678220653</v>
          </cell>
          <cell r="BN372">
            <v>495.60117123837603</v>
          </cell>
          <cell r="BP372">
            <v>336.6929998</v>
          </cell>
          <cell r="BQ372">
            <v>4.5332540695275201</v>
          </cell>
          <cell r="BT372" t="str">
            <v>Résineux</v>
          </cell>
          <cell r="BU372">
            <v>0</v>
          </cell>
          <cell r="BV372">
            <v>1</v>
          </cell>
          <cell r="BW372">
            <v>0</v>
          </cell>
          <cell r="BX372">
            <v>0.43</v>
          </cell>
          <cell r="BY372">
            <v>0</v>
          </cell>
          <cell r="BZ372">
            <v>0</v>
          </cell>
          <cell r="CB372">
            <v>0.6</v>
          </cell>
          <cell r="CC372">
            <v>0.4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</row>
        <row r="373">
          <cell r="BK373" t="str">
            <v>Pin sylvestre_F1_Eclaircie tardive_GS Pineraies des plaines du Centre et du Nord Ouest_105_</v>
          </cell>
          <cell r="BM373">
            <v>98.30859812452934</v>
          </cell>
          <cell r="BN373">
            <v>500.20067768788101</v>
          </cell>
          <cell r="BP373">
            <v>336.6929998</v>
          </cell>
          <cell r="BQ373">
            <v>4.5775811807985702</v>
          </cell>
          <cell r="BT373" t="str">
            <v>Résineux</v>
          </cell>
          <cell r="BU373">
            <v>0</v>
          </cell>
          <cell r="BV373">
            <v>1</v>
          </cell>
          <cell r="BW373">
            <v>0</v>
          </cell>
          <cell r="BX373">
            <v>0.43</v>
          </cell>
          <cell r="BY373">
            <v>0</v>
          </cell>
          <cell r="BZ373">
            <v>0</v>
          </cell>
          <cell r="CB373">
            <v>0.6</v>
          </cell>
          <cell r="CC373">
            <v>0.4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</row>
        <row r="374">
          <cell r="BK374" t="str">
            <v>Pin sylvestre_F1_Eclaircie tardive_GS Pineraies des plaines du Centre et du Nord Ouest_106_</v>
          </cell>
          <cell r="BM374">
            <v>99.133586002113304</v>
          </cell>
          <cell r="BN374">
            <v>504.84466162708202</v>
          </cell>
          <cell r="BP374">
            <v>336.6929998</v>
          </cell>
          <cell r="BQ374">
            <v>4.4683501608998304</v>
          </cell>
          <cell r="BT374" t="str">
            <v>Résineux</v>
          </cell>
          <cell r="BU374">
            <v>0</v>
          </cell>
          <cell r="BV374">
            <v>1</v>
          </cell>
          <cell r="BW374">
            <v>0</v>
          </cell>
          <cell r="BX374">
            <v>0.43</v>
          </cell>
          <cell r="BY374">
            <v>0</v>
          </cell>
          <cell r="BZ374">
            <v>0</v>
          </cell>
          <cell r="CB374">
            <v>0.6</v>
          </cell>
          <cell r="CC374">
            <v>0.4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</row>
        <row r="375">
          <cell r="BK375" t="str">
            <v>Pin sylvestre_F1_Eclaircie tardive_GS Pineraies des plaines du Centre et du Nord Ouest_107_</v>
          </cell>
          <cell r="BM375">
            <v>99.938086752453728</v>
          </cell>
          <cell r="BN375">
            <v>509.37735491354903</v>
          </cell>
          <cell r="BP375">
            <v>336.6929998</v>
          </cell>
          <cell r="BQ375">
            <v>4.5145592795168996</v>
          </cell>
          <cell r="BT375" t="str">
            <v>Résineux</v>
          </cell>
          <cell r="BU375">
            <v>0</v>
          </cell>
          <cell r="BV375">
            <v>1</v>
          </cell>
          <cell r="BW375">
            <v>0</v>
          </cell>
          <cell r="BX375">
            <v>0.43</v>
          </cell>
          <cell r="BY375">
            <v>0</v>
          </cell>
          <cell r="BZ375">
            <v>0</v>
          </cell>
          <cell r="CB375">
            <v>0.6</v>
          </cell>
          <cell r="CC375">
            <v>0.4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</row>
        <row r="376">
          <cell r="BK376" t="str">
            <v>Pin sylvestre_F1_Eclaircie tardive_GS Pineraies des plaines du Centre et du Nord Ouest_108_</v>
          </cell>
          <cell r="BM376">
            <v>100.75011184007235</v>
          </cell>
          <cell r="BN376">
            <v>513.95645289182198</v>
          </cell>
          <cell r="BP376">
            <v>336.6929998</v>
          </cell>
          <cell r="BQ376">
            <v>4.3944579240317099</v>
          </cell>
          <cell r="BT376" t="str">
            <v>Résineux</v>
          </cell>
          <cell r="BU376">
            <v>0</v>
          </cell>
          <cell r="BV376">
            <v>1</v>
          </cell>
          <cell r="BW376">
            <v>0</v>
          </cell>
          <cell r="BX376">
            <v>0.43</v>
          </cell>
          <cell r="BY376">
            <v>0</v>
          </cell>
          <cell r="BZ376">
            <v>0</v>
          </cell>
          <cell r="CB376">
            <v>0.6</v>
          </cell>
          <cell r="CC376">
            <v>0.4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</row>
        <row r="377">
          <cell r="BK377" t="str">
            <v>Pin sylvestre_F1_Eclaircie tardive_GS Pineraies des plaines du Centre et du Nord Ouest_109_</v>
          </cell>
          <cell r="BM377">
            <v>101.53977457280433</v>
          </cell>
          <cell r="BN377">
            <v>518.41328541064695</v>
          </cell>
          <cell r="BP377">
            <v>336.6929998</v>
          </cell>
          <cell r="BQ377">
            <v>4.3448406942059101</v>
          </cell>
          <cell r="BT377" t="str">
            <v>Résineux</v>
          </cell>
          <cell r="BU377">
            <v>0</v>
          </cell>
          <cell r="BV377">
            <v>1</v>
          </cell>
          <cell r="BW377">
            <v>0</v>
          </cell>
          <cell r="BX377">
            <v>0.43</v>
          </cell>
          <cell r="BY377">
            <v>0</v>
          </cell>
          <cell r="BZ377">
            <v>0</v>
          </cell>
          <cell r="CB377">
            <v>0.6</v>
          </cell>
          <cell r="CC377">
            <v>0.4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</row>
        <row r="378">
          <cell r="BK378" t="str">
            <v>Pin sylvestre_F1_Eclaircie tardive_GS Pineraies des plaines du Centre et du Nord Ouest_110_</v>
          </cell>
          <cell r="BM378">
            <v>102.31979168519337</v>
          </cell>
          <cell r="BN378">
            <v>522.81936874666201</v>
          </cell>
          <cell r="BP378">
            <v>336.6929998</v>
          </cell>
          <cell r="BQ378">
            <v>4.3843698022585604</v>
          </cell>
          <cell r="BT378" t="str">
            <v>Résineux</v>
          </cell>
          <cell r="BU378">
            <v>0</v>
          </cell>
          <cell r="BV378">
            <v>1</v>
          </cell>
          <cell r="BW378">
            <v>0</v>
          </cell>
          <cell r="BX378">
            <v>0.43</v>
          </cell>
          <cell r="BY378">
            <v>0</v>
          </cell>
          <cell r="BZ378">
            <v>0</v>
          </cell>
          <cell r="CB378">
            <v>0.6</v>
          </cell>
          <cell r="CC378">
            <v>0.4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</row>
        <row r="379">
          <cell r="BK379" t="str">
            <v>Pin sylvestre_F1_Eclaircie tardive_GS Pineraies des plaines du Centre et du Nord Ouest_111_</v>
          </cell>
          <cell r="BM379">
            <v>103.10617717677235</v>
          </cell>
          <cell r="BN379">
            <v>527.26511316388098</v>
          </cell>
          <cell r="BP379">
            <v>336.6929998</v>
          </cell>
          <cell r="BQ379">
            <v>4.9146287463299796</v>
          </cell>
          <cell r="BT379" t="str">
            <v>Résineux</v>
          </cell>
          <cell r="BU379">
            <v>0</v>
          </cell>
          <cell r="BV379">
            <v>1</v>
          </cell>
          <cell r="BW379">
            <v>0</v>
          </cell>
          <cell r="BX379">
            <v>0.43</v>
          </cell>
          <cell r="BY379">
            <v>0</v>
          </cell>
          <cell r="BZ379">
            <v>0</v>
          </cell>
          <cell r="CB379">
            <v>0.6</v>
          </cell>
          <cell r="CC379">
            <v>0.4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</row>
        <row r="380">
          <cell r="BK380" t="str">
            <v>Pin sylvestre_F1_Eclaircie tardive_GS Pineraies des plaines du Centre et du Nord Ouest_111_</v>
          </cell>
          <cell r="BM380">
            <v>40.008160130773348</v>
          </cell>
          <cell r="BN380">
            <v>185.29691023321399</v>
          </cell>
          <cell r="BO380">
            <v>341.96820293066696</v>
          </cell>
          <cell r="BP380">
            <v>336.6929998</v>
          </cell>
          <cell r="BQ380">
            <v>4.9146287463299796</v>
          </cell>
          <cell r="BT380" t="str">
            <v>Résineux</v>
          </cell>
          <cell r="BU380">
            <v>0</v>
          </cell>
          <cell r="BV380">
            <v>1</v>
          </cell>
          <cell r="BW380">
            <v>0</v>
          </cell>
          <cell r="BX380">
            <v>0.43</v>
          </cell>
          <cell r="BY380">
            <v>0</v>
          </cell>
          <cell r="BZ380">
            <v>0</v>
          </cell>
          <cell r="CB380">
            <v>0.6</v>
          </cell>
          <cell r="CC380">
            <v>0.4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</row>
        <row r="381">
          <cell r="BK381" t="str">
            <v>Pin sylvestre_F1_Eclaircie tardive_GS Pineraies des plaines du Centre et du Nord Ouest_112_</v>
          </cell>
          <cell r="BM381">
            <v>41.00469409175787</v>
          </cell>
          <cell r="BN381">
            <v>190.39573711813799</v>
          </cell>
          <cell r="BP381">
            <v>336.6929998</v>
          </cell>
          <cell r="BQ381">
            <v>2.3225770790368201</v>
          </cell>
          <cell r="BT381" t="str">
            <v>Résineux</v>
          </cell>
          <cell r="BU381">
            <v>0</v>
          </cell>
          <cell r="BV381">
            <v>1</v>
          </cell>
          <cell r="BW381">
            <v>0</v>
          </cell>
          <cell r="BX381">
            <v>0.43</v>
          </cell>
          <cell r="BY381">
            <v>0</v>
          </cell>
          <cell r="BZ381">
            <v>0</v>
          </cell>
          <cell r="CB381">
            <v>0.6</v>
          </cell>
          <cell r="CC381">
            <v>0.4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</row>
        <row r="382">
          <cell r="BK382" t="str">
            <v>Pin sylvestre_F1_Eclaircie tardive_GS Pineraies des plaines du Centre et du Nord Ouest_113_</v>
          </cell>
          <cell r="BM382">
            <v>41.474559826550035</v>
          </cell>
          <cell r="BN382">
            <v>192.80441456215499</v>
          </cell>
          <cell r="BP382">
            <v>336.6929998</v>
          </cell>
          <cell r="BQ382">
            <v>2.3319907282448198</v>
          </cell>
          <cell r="BT382" t="str">
            <v>Résineux</v>
          </cell>
          <cell r="BU382">
            <v>0</v>
          </cell>
          <cell r="BV382">
            <v>1</v>
          </cell>
          <cell r="BW382">
            <v>0</v>
          </cell>
          <cell r="BX382">
            <v>0.43</v>
          </cell>
          <cell r="BY382">
            <v>0</v>
          </cell>
          <cell r="BZ382">
            <v>0</v>
          </cell>
          <cell r="CB382">
            <v>0.6</v>
          </cell>
          <cell r="CC382">
            <v>0.4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</row>
        <row r="383">
          <cell r="BK383" t="str">
            <v>Pin sylvestre_F1_Eclaircie tardive_GS Pineraies des plaines du Centre et du Nord Ouest_114_</v>
          </cell>
          <cell r="BM383">
            <v>41.945646048211785</v>
          </cell>
          <cell r="BN383">
            <v>195.222255595539</v>
          </cell>
          <cell r="BP383">
            <v>336.6929998</v>
          </cell>
          <cell r="BQ383">
            <v>2.26933275441024</v>
          </cell>
          <cell r="BT383" t="str">
            <v>Résineux</v>
          </cell>
          <cell r="BU383">
            <v>0</v>
          </cell>
          <cell r="BV383">
            <v>1</v>
          </cell>
          <cell r="BW383">
            <v>0</v>
          </cell>
          <cell r="BX383">
            <v>0.43</v>
          </cell>
          <cell r="BY383">
            <v>0</v>
          </cell>
          <cell r="BZ383">
            <v>0</v>
          </cell>
          <cell r="CB383">
            <v>0.6</v>
          </cell>
          <cell r="CC383">
            <v>0.4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</row>
        <row r="384">
          <cell r="BK384" t="str">
            <v>Pin sylvestre_F1_Eclaircie tardive_GS Pineraies des plaines du Centre et du Nord Ouest_115_</v>
          </cell>
          <cell r="BM384">
            <v>42.403426145040953</v>
          </cell>
          <cell r="BN384">
            <v>197.57456486165401</v>
          </cell>
          <cell r="BP384">
            <v>336.6929998</v>
          </cell>
          <cell r="BT384" t="str">
            <v>Résineux</v>
          </cell>
          <cell r="BU384">
            <v>0</v>
          </cell>
          <cell r="BV384">
            <v>1</v>
          </cell>
          <cell r="BW384">
            <v>0</v>
          </cell>
          <cell r="BX384">
            <v>0.43</v>
          </cell>
          <cell r="BY384">
            <v>0</v>
          </cell>
          <cell r="BZ384">
            <v>0</v>
          </cell>
          <cell r="CB384">
            <v>0.6</v>
          </cell>
          <cell r="CC384">
            <v>0.4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</row>
        <row r="385">
          <cell r="BK385" t="str">
            <v>Pin sylvestre_F1_Eclaircie tardive_GS Pineraies des plaines du Centre et du Nord Ouest_115_</v>
          </cell>
          <cell r="BM385">
            <v>0</v>
          </cell>
          <cell r="BN385">
            <v>0</v>
          </cell>
          <cell r="BO385">
            <v>197.57456486165401</v>
          </cell>
          <cell r="BP385">
            <v>336.6929998</v>
          </cell>
          <cell r="BT385" t="str">
            <v>Résineux</v>
          </cell>
          <cell r="BU385">
            <v>0</v>
          </cell>
          <cell r="BV385">
            <v>1</v>
          </cell>
          <cell r="BW385">
            <v>0</v>
          </cell>
          <cell r="BX385">
            <v>0.43</v>
          </cell>
          <cell r="BY385">
            <v>0</v>
          </cell>
          <cell r="BZ385">
            <v>0</v>
          </cell>
          <cell r="CB385">
            <v>0.6</v>
          </cell>
          <cell r="CC385">
            <v>0.4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</row>
        <row r="386">
          <cell r="BK386" t="str">
            <v>Pin Laricio_F2_Classique_GS Pineraies des plaines du Centre et du Nord Ouest_22_</v>
          </cell>
          <cell r="BM386">
            <v>36.177122519548</v>
          </cell>
          <cell r="BN386">
            <v>165.82300935123399</v>
          </cell>
          <cell r="BP386">
            <v>261.61729964832301</v>
          </cell>
          <cell r="BQ386">
            <v>13.407787546403799</v>
          </cell>
          <cell r="BT386" t="str">
            <v>Résineux</v>
          </cell>
          <cell r="BU386">
            <v>0</v>
          </cell>
          <cell r="BV386">
            <v>1</v>
          </cell>
          <cell r="BW386">
            <v>0</v>
          </cell>
          <cell r="BX386">
            <v>0.43</v>
          </cell>
          <cell r="BY386">
            <v>0</v>
          </cell>
          <cell r="BZ386">
            <v>0</v>
          </cell>
          <cell r="CB386">
            <v>0.6</v>
          </cell>
          <cell r="CC386">
            <v>0.4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</row>
        <row r="387">
          <cell r="BK387" t="str">
            <v>Pin Laricio_F2_Classique_GS Pineraies des plaines du Centre et du Nord Ouest_22_</v>
          </cell>
          <cell r="BM387">
            <v>22.507501720238199</v>
          </cell>
          <cell r="BN387">
            <v>98.2781125271446</v>
          </cell>
          <cell r="BO387">
            <v>67.544896824089392</v>
          </cell>
          <cell r="BP387">
            <v>261.61729964832301</v>
          </cell>
          <cell r="BQ387">
            <v>13.407787546403799</v>
          </cell>
          <cell r="BT387" t="str">
            <v>Résineux</v>
          </cell>
          <cell r="BU387">
            <v>0</v>
          </cell>
          <cell r="BV387">
            <v>1</v>
          </cell>
          <cell r="BW387">
            <v>0</v>
          </cell>
          <cell r="BX387">
            <v>0.43</v>
          </cell>
          <cell r="BY387">
            <v>23.283331321918535</v>
          </cell>
          <cell r="BZ387">
            <v>23.283331321918535</v>
          </cell>
          <cell r="CB387">
            <v>0.6</v>
          </cell>
          <cell r="CC387">
            <v>0.4</v>
          </cell>
          <cell r="CD387">
            <v>0</v>
          </cell>
          <cell r="CE387">
            <v>32.488369286397955</v>
          </cell>
          <cell r="CF387">
            <v>21.658912857598636</v>
          </cell>
          <cell r="CG387">
            <v>0</v>
          </cell>
          <cell r="CH387">
            <v>25.462759428214394</v>
          </cell>
          <cell r="CI387">
            <v>16.97517295214293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</row>
        <row r="388">
          <cell r="BK388" t="str">
            <v>Pin Laricio_F2_Classique_GS Pineraies des plaines du Centre et du Nord Ouest_23_</v>
          </cell>
          <cell r="BM388">
            <v>25.310994922863301</v>
          </cell>
          <cell r="BN388">
            <v>111.847381426993</v>
          </cell>
          <cell r="BO388" t="str">
            <v/>
          </cell>
          <cell r="BP388">
            <v>261.61729964832301</v>
          </cell>
          <cell r="BQ388">
            <v>16.749480618085101</v>
          </cell>
          <cell r="BT388" t="str">
            <v>Résineux</v>
          </cell>
          <cell r="BU388">
            <v>0</v>
          </cell>
          <cell r="BV388">
            <v>1</v>
          </cell>
          <cell r="BW388">
            <v>0</v>
          </cell>
          <cell r="BX388">
            <v>0.43</v>
          </cell>
          <cell r="BY388">
            <v>0</v>
          </cell>
          <cell r="BZ388">
            <v>23.283331321918535</v>
          </cell>
          <cell r="CB388">
            <v>0.6</v>
          </cell>
          <cell r="CC388">
            <v>0.4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25.113010451487678</v>
          </cell>
          <cell r="CL388">
            <v>14.345908590010383</v>
          </cell>
          <cell r="CM388">
            <v>39.458919041498064</v>
          </cell>
          <cell r="CN388">
            <v>39.458919041498064</v>
          </cell>
          <cell r="CO388">
            <v>0</v>
          </cell>
        </row>
        <row r="389">
          <cell r="BK389" t="str">
            <v>Pin Laricio_F2_Classique_GS Pineraies des plaines du Centre et du Nord Ouest_24_</v>
          </cell>
          <cell r="BM389">
            <v>28.6989315925018</v>
          </cell>
          <cell r="BN389">
            <v>128.74876765765799</v>
          </cell>
          <cell r="BO389" t="str">
            <v/>
          </cell>
          <cell r="BP389">
            <v>261.61729964832301</v>
          </cell>
          <cell r="BQ389" t="str">
            <v/>
          </cell>
          <cell r="BT389" t="str">
            <v>Résineux</v>
          </cell>
          <cell r="BU389">
            <v>0</v>
          </cell>
          <cell r="BV389">
            <v>1</v>
          </cell>
          <cell r="BW389">
            <v>0</v>
          </cell>
          <cell r="BX389">
            <v>0.43</v>
          </cell>
          <cell r="BY389">
            <v>0</v>
          </cell>
          <cell r="BZ389">
            <v>23.283331321918535</v>
          </cell>
          <cell r="CB389">
            <v>0.6</v>
          </cell>
          <cell r="CC389">
            <v>0.4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24.426293860055925</v>
          </cell>
          <cell r="CL389">
            <v>10.144089246278686</v>
          </cell>
          <cell r="CM389">
            <v>34.57038310633461</v>
          </cell>
          <cell r="CN389">
            <v>74.029302147832681</v>
          </cell>
          <cell r="CO389">
            <v>0</v>
          </cell>
        </row>
        <row r="390">
          <cell r="BK390" t="str">
            <v>Pin Laricio_F2_Classique_GS Pineraies des plaines du Centre et du Nord Ouest_25_</v>
          </cell>
          <cell r="BM390">
            <v>32.0868682621403</v>
          </cell>
          <cell r="BN390">
            <v>145.650153888322</v>
          </cell>
          <cell r="BO390" t="str">
            <v/>
          </cell>
          <cell r="BP390">
            <v>261.61729964832301</v>
          </cell>
          <cell r="BQ390" t="str">
            <v/>
          </cell>
          <cell r="BT390" t="str">
            <v>Résineux</v>
          </cell>
          <cell r="BU390">
            <v>0</v>
          </cell>
          <cell r="BV390">
            <v>1</v>
          </cell>
          <cell r="BW390">
            <v>0</v>
          </cell>
          <cell r="BX390">
            <v>0.43</v>
          </cell>
          <cell r="BY390">
            <v>0</v>
          </cell>
          <cell r="BZ390">
            <v>23.283331321918535</v>
          </cell>
          <cell r="CB390">
            <v>0.6</v>
          </cell>
          <cell r="CC390">
            <v>0.4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23.75835556992973</v>
          </cell>
          <cell r="CL390">
            <v>7.1729542950051925</v>
          </cell>
          <cell r="CM390">
            <v>30.931309864934924</v>
          </cell>
          <cell r="CN390">
            <v>104.9606120127676</v>
          </cell>
          <cell r="CO390">
            <v>0</v>
          </cell>
        </row>
        <row r="391">
          <cell r="BK391" t="str">
            <v>Pin Laricio_F2_Classique_GS Pineraies des plaines du Centre et du Nord Ouest_26_</v>
          </cell>
          <cell r="BM391">
            <v>35.474804931778799</v>
          </cell>
          <cell r="BN391">
            <v>162.55154011898699</v>
          </cell>
          <cell r="BO391" t="str">
            <v/>
          </cell>
          <cell r="BP391">
            <v>261.61729964832301</v>
          </cell>
          <cell r="BQ391" t="str">
            <v/>
          </cell>
          <cell r="BT391" t="str">
            <v>Résineux</v>
          </cell>
          <cell r="BU391">
            <v>0</v>
          </cell>
          <cell r="BV391">
            <v>1</v>
          </cell>
          <cell r="BW391">
            <v>0</v>
          </cell>
          <cell r="BX391">
            <v>0.43</v>
          </cell>
          <cell r="BY391">
            <v>0</v>
          </cell>
          <cell r="BZ391">
            <v>23.283331321918535</v>
          </cell>
          <cell r="CB391">
            <v>0.6</v>
          </cell>
          <cell r="CC391">
            <v>0.4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23.108682087472381</v>
          </cell>
          <cell r="CL391">
            <v>5.0720446231393437</v>
          </cell>
          <cell r="CM391">
            <v>28.180726710611726</v>
          </cell>
          <cell r="CN391">
            <v>133.14133872337933</v>
          </cell>
          <cell r="CO391">
            <v>0</v>
          </cell>
        </row>
        <row r="392">
          <cell r="BK392" t="str">
            <v>Pin Laricio_F2_Classique_GS Pineraies des plaines du Centre et du Nord Ouest_27_</v>
          </cell>
          <cell r="BM392">
            <v>38.862741601417298</v>
          </cell>
          <cell r="BN392">
            <v>179.45292634965199</v>
          </cell>
          <cell r="BO392" t="str">
            <v/>
          </cell>
          <cell r="BP392">
            <v>261.61729964832301</v>
          </cell>
          <cell r="BQ392">
            <v>15.596578881704399</v>
          </cell>
          <cell r="BT392" t="str">
            <v>Résineux</v>
          </cell>
          <cell r="BU392">
            <v>0</v>
          </cell>
          <cell r="BV392">
            <v>1</v>
          </cell>
          <cell r="BW392">
            <v>0</v>
          </cell>
          <cell r="BX392">
            <v>0.43</v>
          </cell>
          <cell r="BY392">
            <v>0</v>
          </cell>
          <cell r="BZ392">
            <v>23.283331321918535</v>
          </cell>
          <cell r="CB392">
            <v>0.6</v>
          </cell>
          <cell r="CC392">
            <v>0.4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22.476773960557672</v>
          </cell>
          <cell r="CL392">
            <v>3.5864771475025972</v>
          </cell>
          <cell r="CM392">
            <v>26.063251108060271</v>
          </cell>
          <cell r="CN392">
            <v>159.20458983143959</v>
          </cell>
          <cell r="CO392">
            <v>0</v>
          </cell>
        </row>
        <row r="393">
          <cell r="BK393" t="str">
            <v>Pin Laricio_F2_Classique_GS Pineraies des plaines du Centre et du Nord Ouest_27_</v>
          </cell>
          <cell r="BM393">
            <v>29.434155321704399</v>
          </cell>
          <cell r="BN393">
            <v>132.08801009466899</v>
          </cell>
          <cell r="BO393">
            <v>47.364916254983001</v>
          </cell>
          <cell r="BP393">
            <v>261.61729964832301</v>
          </cell>
          <cell r="BQ393">
            <v>15.596578881704399</v>
          </cell>
          <cell r="BT393" t="str">
            <v>Résineux</v>
          </cell>
          <cell r="BU393">
            <v>0</v>
          </cell>
          <cell r="BV393">
            <v>1</v>
          </cell>
          <cell r="BW393">
            <v>0</v>
          </cell>
          <cell r="BX393">
            <v>0.43</v>
          </cell>
          <cell r="BY393">
            <v>17.628899188797636</v>
          </cell>
          <cell r="BZ393">
            <v>40.912230510716171</v>
          </cell>
          <cell r="CB393">
            <v>0.6</v>
          </cell>
          <cell r="CC393">
            <v>0.4</v>
          </cell>
          <cell r="CD393">
            <v>0</v>
          </cell>
          <cell r="CE393">
            <v>24.598463984368795</v>
          </cell>
          <cell r="CF393">
            <v>16.398975989579196</v>
          </cell>
          <cell r="CG393">
            <v>0</v>
          </cell>
          <cell r="CH393">
            <v>19.279046147749042</v>
          </cell>
          <cell r="CI393">
            <v>12.852697431832693</v>
          </cell>
          <cell r="CJ393">
            <v>0</v>
          </cell>
          <cell r="CK393">
            <v>21.862145394604052</v>
          </cell>
          <cell r="CL393">
            <v>2.5360223115696723</v>
          </cell>
          <cell r="CM393">
            <v>24.398167706173723</v>
          </cell>
          <cell r="CN393">
            <v>183.60275753761331</v>
          </cell>
          <cell r="CO393">
            <v>0</v>
          </cell>
        </row>
        <row r="394">
          <cell r="BK394" t="str">
            <v>Pin Laricio_F2_Classique_GS Pineraies des plaines du Centre et du Nord Ouest_28_</v>
          </cell>
          <cell r="BM394">
            <v>32.548533847454401</v>
          </cell>
          <cell r="BN394">
            <v>147.870144881637</v>
          </cell>
          <cell r="BO394" t="str">
            <v/>
          </cell>
          <cell r="BP394">
            <v>261.61729964832301</v>
          </cell>
          <cell r="BQ394" t="str">
            <v/>
          </cell>
          <cell r="BT394" t="str">
            <v>Résineux</v>
          </cell>
          <cell r="BU394">
            <v>0</v>
          </cell>
          <cell r="BV394">
            <v>1</v>
          </cell>
          <cell r="BW394">
            <v>0</v>
          </cell>
          <cell r="BX394">
            <v>0.43</v>
          </cell>
          <cell r="BY394">
            <v>0</v>
          </cell>
          <cell r="BZ394">
            <v>40.912230510716171</v>
          </cell>
          <cell r="CB394">
            <v>0.6</v>
          </cell>
          <cell r="CC394">
            <v>0.4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40.278558717562653</v>
          </cell>
          <cell r="CL394">
            <v>12.65519697688242</v>
          </cell>
          <cell r="CM394">
            <v>52.933755694445075</v>
          </cell>
          <cell r="CN394">
            <v>236.53651323205838</v>
          </cell>
          <cell r="CO394">
            <v>0</v>
          </cell>
        </row>
        <row r="395">
          <cell r="BK395" t="str">
            <v>Pin Laricio_F2_Classique_GS Pineraies des plaines du Centre et du Nord Ouest_29_</v>
          </cell>
          <cell r="BM395">
            <v>35.662912373204399</v>
          </cell>
          <cell r="BN395">
            <v>163.65227966860499</v>
          </cell>
          <cell r="BO395" t="str">
            <v/>
          </cell>
          <cell r="BP395">
            <v>261.61729964832301</v>
          </cell>
          <cell r="BQ395" t="str">
            <v/>
          </cell>
          <cell r="BT395" t="str">
            <v>Résineux</v>
          </cell>
          <cell r="BU395">
            <v>0</v>
          </cell>
          <cell r="BV395">
            <v>1</v>
          </cell>
          <cell r="BW395">
            <v>0</v>
          </cell>
          <cell r="BX395">
            <v>0.43</v>
          </cell>
          <cell r="BY395">
            <v>0</v>
          </cell>
          <cell r="BZ395">
            <v>40.912230510716171</v>
          </cell>
          <cell r="CB395">
            <v>0.6</v>
          </cell>
          <cell r="CC395">
            <v>0.4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39.177139411273558</v>
          </cell>
          <cell r="CL395">
            <v>8.9485755996050553</v>
          </cell>
          <cell r="CM395">
            <v>48.125715010878615</v>
          </cell>
          <cell r="CN395">
            <v>284.66222824293698</v>
          </cell>
          <cell r="CO395">
            <v>0</v>
          </cell>
        </row>
        <row r="396">
          <cell r="BK396" t="str">
            <v>Pin Laricio_F2_Classique_GS Pineraies des plaines du Centre et du Nord Ouest_30_</v>
          </cell>
          <cell r="BM396">
            <v>38.777290898954497</v>
          </cell>
          <cell r="BN396">
            <v>179.434414455574</v>
          </cell>
          <cell r="BO396" t="str">
            <v/>
          </cell>
          <cell r="BP396">
            <v>261.61729964832301</v>
          </cell>
          <cell r="BQ396" t="str">
            <v/>
          </cell>
          <cell r="BT396" t="str">
            <v>Résineux</v>
          </cell>
          <cell r="BU396">
            <v>0</v>
          </cell>
          <cell r="BV396">
            <v>1</v>
          </cell>
          <cell r="BW396">
            <v>0</v>
          </cell>
          <cell r="BX396">
            <v>0.43</v>
          </cell>
          <cell r="BY396">
            <v>0</v>
          </cell>
          <cell r="BZ396">
            <v>40.912230510716171</v>
          </cell>
          <cell r="CB396">
            <v>0.6</v>
          </cell>
          <cell r="CC396">
            <v>0.4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38.105838473836059</v>
          </cell>
          <cell r="CL396">
            <v>6.3275984884412102</v>
          </cell>
          <cell r="CM396">
            <v>44.43343696227727</v>
          </cell>
          <cell r="CN396">
            <v>329.09566520521423</v>
          </cell>
          <cell r="CO396">
            <v>10.969855506840474</v>
          </cell>
        </row>
        <row r="397">
          <cell r="BK397" t="str">
            <v>Pin Laricio_F2_Classique_GS Pineraies des plaines du Centre et du Nord Ouest_31_</v>
          </cell>
          <cell r="BM397">
            <v>41.891669424704503</v>
          </cell>
          <cell r="BN397">
            <v>195.21654924254199</v>
          </cell>
          <cell r="BO397" t="str">
            <v/>
          </cell>
          <cell r="BP397">
            <v>261.61729964832301</v>
          </cell>
          <cell r="BQ397" t="str">
            <v/>
          </cell>
          <cell r="BT397" t="str">
            <v>Résineux</v>
          </cell>
          <cell r="BU397">
            <v>0</v>
          </cell>
          <cell r="BV397">
            <v>1</v>
          </cell>
          <cell r="BW397">
            <v>0</v>
          </cell>
          <cell r="BX397">
            <v>0.43</v>
          </cell>
          <cell r="BY397">
            <v>0</v>
          </cell>
          <cell r="BZ397">
            <v>0</v>
          </cell>
          <cell r="CB397">
            <v>0.6</v>
          </cell>
          <cell r="CC397">
            <v>0.4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37.063832316870055</v>
          </cell>
          <cell r="CL397">
            <v>4.4742877998025277</v>
          </cell>
          <cell r="CM397">
            <v>41.53812011667258</v>
          </cell>
          <cell r="CN397">
            <v>370.63378532188682</v>
          </cell>
          <cell r="CO397">
            <v>0</v>
          </cell>
        </row>
        <row r="398">
          <cell r="BK398" t="str">
            <v>Pin Laricio_F2_Classique_GS Pineraies des plaines du Centre et du Nord Ouest_32_</v>
          </cell>
          <cell r="BM398">
            <v>45.006047950454601</v>
          </cell>
          <cell r="BN398">
            <v>210.998684029511</v>
          </cell>
          <cell r="BO398" t="str">
            <v/>
          </cell>
          <cell r="BP398">
            <v>261.61729964832301</v>
          </cell>
          <cell r="BQ398">
            <v>17.089850633784799</v>
          </cell>
          <cell r="BT398" t="str">
            <v>Résineux</v>
          </cell>
          <cell r="BU398">
            <v>0</v>
          </cell>
          <cell r="BV398">
            <v>1</v>
          </cell>
          <cell r="BW398">
            <v>0</v>
          </cell>
          <cell r="BX398">
            <v>0.43</v>
          </cell>
          <cell r="BY398">
            <v>0</v>
          </cell>
          <cell r="BZ398">
            <v>0</v>
          </cell>
          <cell r="CB398">
            <v>0.6</v>
          </cell>
          <cell r="CC398">
            <v>0.4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</row>
        <row r="399">
          <cell r="BK399" t="str">
            <v>Pin Laricio_F2_Classique_GS Pineraies des plaines du Centre et du Nord Ouest_33_</v>
          </cell>
          <cell r="BM399">
            <v>48.327310443860398</v>
          </cell>
          <cell r="BN399">
            <v>228.249202377383</v>
          </cell>
          <cell r="BO399" t="str">
            <v/>
          </cell>
          <cell r="BP399">
            <v>261.61729964832301</v>
          </cell>
          <cell r="BQ399">
            <v>15.658612955172</v>
          </cell>
          <cell r="BT399" t="str">
            <v>Résineux</v>
          </cell>
          <cell r="BU399">
            <v>0</v>
          </cell>
          <cell r="BV399">
            <v>1</v>
          </cell>
          <cell r="BW399">
            <v>0</v>
          </cell>
          <cell r="BX399">
            <v>0.43</v>
          </cell>
          <cell r="BY399">
            <v>0</v>
          </cell>
          <cell r="BZ399">
            <v>0</v>
          </cell>
          <cell r="CB399">
            <v>0.6</v>
          </cell>
          <cell r="CC399">
            <v>0.4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</row>
        <row r="400">
          <cell r="BK400" t="str">
            <v>Pin Laricio_F2_Classique_GS Pineraies des plaines du Centre et du Nord Ouest_33_</v>
          </cell>
          <cell r="BM400">
            <v>38.863582834295997</v>
          </cell>
          <cell r="BN400">
            <v>179.457211737759</v>
          </cell>
          <cell r="BO400">
            <v>48.791990639624004</v>
          </cell>
          <cell r="BP400">
            <v>261.61729964832301</v>
          </cell>
          <cell r="BQ400">
            <v>15.658612955172</v>
          </cell>
          <cell r="BT400" t="str">
            <v>Résineux</v>
          </cell>
          <cell r="BU400">
            <v>0</v>
          </cell>
          <cell r="BV400">
            <v>1</v>
          </cell>
          <cell r="BW400">
            <v>0</v>
          </cell>
          <cell r="BX400">
            <v>0.43</v>
          </cell>
          <cell r="BY400">
            <v>0</v>
          </cell>
          <cell r="BZ400">
            <v>0</v>
          </cell>
          <cell r="CB400">
            <v>0.6</v>
          </cell>
          <cell r="CC400">
            <v>0.4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</row>
        <row r="401">
          <cell r="BK401" t="str">
            <v>Pin Laricio_F2_Classique_GS Pineraies des plaines du Centre et du Nord Ouest_34_</v>
          </cell>
          <cell r="BM401">
            <v>41.897239307452303</v>
          </cell>
          <cell r="BN401">
            <v>195.30136736119701</v>
          </cell>
          <cell r="BO401" t="str">
            <v/>
          </cell>
          <cell r="BP401">
            <v>261.61729964832301</v>
          </cell>
          <cell r="BQ401" t="str">
            <v/>
          </cell>
          <cell r="BT401" t="str">
            <v>Résineux</v>
          </cell>
          <cell r="BU401">
            <v>0</v>
          </cell>
          <cell r="BV401">
            <v>1</v>
          </cell>
          <cell r="BW401">
            <v>0</v>
          </cell>
          <cell r="BX401">
            <v>0.43</v>
          </cell>
          <cell r="BY401">
            <v>0</v>
          </cell>
          <cell r="BZ401">
            <v>0</v>
          </cell>
          <cell r="CB401">
            <v>0.6</v>
          </cell>
          <cell r="CC401">
            <v>0.4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</row>
        <row r="402">
          <cell r="BK402" t="str">
            <v>Pin Laricio_F2_Classique_GS Pineraies des plaines du Centre et du Nord Ouest_35_</v>
          </cell>
          <cell r="BM402">
            <v>44.930895780608701</v>
          </cell>
          <cell r="BN402">
            <v>211.14552298463599</v>
          </cell>
          <cell r="BO402" t="str">
            <v/>
          </cell>
          <cell r="BP402">
            <v>261.61729964832301</v>
          </cell>
          <cell r="BQ402" t="str">
            <v/>
          </cell>
          <cell r="BT402" t="str">
            <v>Résineux</v>
          </cell>
          <cell r="BU402">
            <v>0</v>
          </cell>
          <cell r="BV402">
            <v>1</v>
          </cell>
          <cell r="BW402">
            <v>0</v>
          </cell>
          <cell r="BX402">
            <v>0.43</v>
          </cell>
          <cell r="BY402">
            <v>0</v>
          </cell>
          <cell r="BZ402">
            <v>0</v>
          </cell>
          <cell r="CB402">
            <v>0.6</v>
          </cell>
          <cell r="CC402">
            <v>0.4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</row>
        <row r="403">
          <cell r="BK403" t="str">
            <v>Pin Laricio_F2_Classique_GS Pineraies des plaines du Centre et du Nord Ouest_36_</v>
          </cell>
          <cell r="BM403">
            <v>47.964552253765099</v>
          </cell>
          <cell r="BN403">
            <v>226.989678608075</v>
          </cell>
          <cell r="BO403" t="str">
            <v/>
          </cell>
          <cell r="BP403">
            <v>261.61729964832301</v>
          </cell>
          <cell r="BQ403" t="str">
            <v/>
          </cell>
          <cell r="BT403" t="str">
            <v>Résineux</v>
          </cell>
          <cell r="BU403">
            <v>0</v>
          </cell>
          <cell r="BV403">
            <v>1</v>
          </cell>
          <cell r="BW403">
            <v>0</v>
          </cell>
          <cell r="BX403">
            <v>0.43</v>
          </cell>
          <cell r="BY403">
            <v>0</v>
          </cell>
          <cell r="BZ403">
            <v>0</v>
          </cell>
          <cell r="CB403">
            <v>0.6</v>
          </cell>
          <cell r="CC403">
            <v>0.4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</row>
        <row r="404">
          <cell r="BK404" t="str">
            <v>Pin Laricio_F2_Classique_GS Pineraies des plaines du Centre et du Nord Ouest_37_</v>
          </cell>
          <cell r="BM404">
            <v>50.998208726921497</v>
          </cell>
          <cell r="BN404">
            <v>242.83383423151301</v>
          </cell>
          <cell r="BO404" t="str">
            <v/>
          </cell>
          <cell r="BP404">
            <v>261.61729964832301</v>
          </cell>
          <cell r="BQ404" t="str">
            <v/>
          </cell>
          <cell r="BT404" t="str">
            <v>Résineux</v>
          </cell>
          <cell r="BU404">
            <v>0</v>
          </cell>
          <cell r="BV404">
            <v>1</v>
          </cell>
          <cell r="BW404">
            <v>0</v>
          </cell>
          <cell r="BX404">
            <v>0.43</v>
          </cell>
          <cell r="BY404">
            <v>0</v>
          </cell>
          <cell r="BZ404">
            <v>0</v>
          </cell>
          <cell r="CB404">
            <v>0.6</v>
          </cell>
          <cell r="CC404">
            <v>0.4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</row>
        <row r="405">
          <cell r="BK405" t="str">
            <v>Pin Laricio_F2_Classique_GS Pineraies des plaines du Centre et du Nord Ouest_38_</v>
          </cell>
          <cell r="BM405">
            <v>54.031865200077803</v>
          </cell>
          <cell r="BN405">
            <v>258.67798985495199</v>
          </cell>
          <cell r="BO405" t="str">
            <v/>
          </cell>
          <cell r="BP405">
            <v>261.61729964832301</v>
          </cell>
          <cell r="BQ405" t="str">
            <v/>
          </cell>
          <cell r="BT405" t="str">
            <v>Résineux</v>
          </cell>
          <cell r="BU405">
            <v>0</v>
          </cell>
          <cell r="BV405">
            <v>1</v>
          </cell>
          <cell r="BW405">
            <v>0</v>
          </cell>
          <cell r="BX405">
            <v>0.43</v>
          </cell>
          <cell r="BY405">
            <v>0</v>
          </cell>
          <cell r="BZ405">
            <v>0</v>
          </cell>
          <cell r="CB405">
            <v>0.6</v>
          </cell>
          <cell r="CC405">
            <v>0.4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</row>
        <row r="406">
          <cell r="BK406" t="str">
            <v>Pin Laricio_F2_Classique_GS Pineraies des plaines du Centre et du Nord Ouest_39_</v>
          </cell>
          <cell r="BM406">
            <v>57.065521673234201</v>
          </cell>
          <cell r="BN406">
            <v>274.522145478391</v>
          </cell>
          <cell r="BO406" t="str">
            <v/>
          </cell>
          <cell r="BP406">
            <v>261.61729964832301</v>
          </cell>
          <cell r="BQ406" t="str">
            <v/>
          </cell>
          <cell r="BT406" t="str">
            <v>Résineux</v>
          </cell>
          <cell r="BU406">
            <v>0</v>
          </cell>
          <cell r="BV406">
            <v>1</v>
          </cell>
          <cell r="BW406">
            <v>0</v>
          </cell>
          <cell r="BX406">
            <v>0.43</v>
          </cell>
          <cell r="BY406">
            <v>0</v>
          </cell>
          <cell r="BZ406">
            <v>0</v>
          </cell>
          <cell r="CB406">
            <v>0.6</v>
          </cell>
          <cell r="CC406">
            <v>0.4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</row>
        <row r="407">
          <cell r="BK407" t="str">
            <v>Pin Laricio_F2_Classique_GS Pineraies des plaines du Centre et du Nord Ouest_40_</v>
          </cell>
          <cell r="BM407">
            <v>60.099178146390599</v>
          </cell>
          <cell r="BN407">
            <v>290.36630110182898</v>
          </cell>
          <cell r="BO407" t="str">
            <v/>
          </cell>
          <cell r="BP407">
            <v>261.61729964832301</v>
          </cell>
          <cell r="BQ407">
            <v>14.936562294802499</v>
          </cell>
          <cell r="BT407" t="str">
            <v>Résineux</v>
          </cell>
          <cell r="BU407">
            <v>0</v>
          </cell>
          <cell r="BV407">
            <v>1</v>
          </cell>
          <cell r="BW407">
            <v>0</v>
          </cell>
          <cell r="BX407">
            <v>0.43</v>
          </cell>
          <cell r="BY407">
            <v>0</v>
          </cell>
          <cell r="BZ407">
            <v>0</v>
          </cell>
          <cell r="CB407">
            <v>0.6</v>
          </cell>
          <cell r="CC407">
            <v>0.4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</row>
        <row r="408">
          <cell r="BK408" t="str">
            <v>Pin Laricio_F2_Classique_GS Pineraies des plaines du Centre et du Nord Ouest_40_</v>
          </cell>
          <cell r="BM408">
            <v>49.159648943110803</v>
          </cell>
          <cell r="BN408">
            <v>232.59249875747199</v>
          </cell>
          <cell r="BO408">
            <v>57.773802344356994</v>
          </cell>
          <cell r="BP408">
            <v>261.61729964832301</v>
          </cell>
          <cell r="BQ408">
            <v>14.936562294802499</v>
          </cell>
          <cell r="BT408" t="str">
            <v>Résineux</v>
          </cell>
          <cell r="BU408">
            <v>0</v>
          </cell>
          <cell r="BV408">
            <v>1</v>
          </cell>
          <cell r="BW408">
            <v>0</v>
          </cell>
          <cell r="BX408">
            <v>0.43</v>
          </cell>
          <cell r="BY408">
            <v>0</v>
          </cell>
          <cell r="BZ408">
            <v>0</v>
          </cell>
          <cell r="CB408">
            <v>0.6</v>
          </cell>
          <cell r="CC408">
            <v>0.4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</row>
        <row r="409">
          <cell r="BK409" t="str">
            <v>Pin Laricio_F2_Classique_GS Pineraies des plaines du Centre et du Nord Ouest_41_</v>
          </cell>
          <cell r="BM409">
            <v>51.985448595250503</v>
          </cell>
          <cell r="BN409">
            <v>247.708582086782</v>
          </cell>
          <cell r="BO409" t="str">
            <v/>
          </cell>
          <cell r="BP409">
            <v>261.61729964832301</v>
          </cell>
          <cell r="BQ409" t="str">
            <v/>
          </cell>
          <cell r="BT409" t="str">
            <v>Résineux</v>
          </cell>
          <cell r="BU409">
            <v>0</v>
          </cell>
          <cell r="BV409">
            <v>1</v>
          </cell>
          <cell r="BW409">
            <v>0</v>
          </cell>
          <cell r="BX409">
            <v>0.43</v>
          </cell>
          <cell r="BY409">
            <v>0</v>
          </cell>
          <cell r="BZ409">
            <v>0</v>
          </cell>
          <cell r="CB409">
            <v>0.6</v>
          </cell>
          <cell r="CC409">
            <v>0.4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</row>
        <row r="410">
          <cell r="BK410" t="str">
            <v>Pin Laricio_F2_Classique_GS Pineraies des plaines du Centre et du Nord Ouest_42_</v>
          </cell>
          <cell r="BM410">
            <v>54.811248247390097</v>
          </cell>
          <cell r="BN410">
            <v>262.82466541609102</v>
          </cell>
          <cell r="BO410" t="str">
            <v/>
          </cell>
          <cell r="BP410">
            <v>261.61729964832301</v>
          </cell>
          <cell r="BQ410" t="str">
            <v/>
          </cell>
          <cell r="BT410" t="str">
            <v>Résineux</v>
          </cell>
          <cell r="BU410">
            <v>0</v>
          </cell>
          <cell r="BV410">
            <v>1</v>
          </cell>
          <cell r="BW410">
            <v>0</v>
          </cell>
          <cell r="BX410">
            <v>0.43</v>
          </cell>
          <cell r="BY410">
            <v>0</v>
          </cell>
          <cell r="BZ410">
            <v>0</v>
          </cell>
          <cell r="CB410">
            <v>0.6</v>
          </cell>
          <cell r="CC410">
            <v>0.4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</row>
        <row r="411">
          <cell r="BK411" t="str">
            <v>Pin Laricio_F2_Classique_GS Pineraies des plaines du Centre et du Nord Ouest_43_</v>
          </cell>
          <cell r="BM411">
            <v>57.637047899529797</v>
          </cell>
          <cell r="BN411">
            <v>277.94074874540001</v>
          </cell>
          <cell r="BO411" t="str">
            <v/>
          </cell>
          <cell r="BP411">
            <v>261.61729964832301</v>
          </cell>
          <cell r="BQ411" t="str">
            <v/>
          </cell>
          <cell r="BT411" t="str">
            <v>Résineux</v>
          </cell>
          <cell r="BU411">
            <v>0</v>
          </cell>
          <cell r="BV411">
            <v>1</v>
          </cell>
          <cell r="BW411">
            <v>0</v>
          </cell>
          <cell r="BX411">
            <v>0.43</v>
          </cell>
          <cell r="BY411">
            <v>0</v>
          </cell>
          <cell r="BZ411">
            <v>0</v>
          </cell>
          <cell r="CB411">
            <v>0.6</v>
          </cell>
          <cell r="CC411">
            <v>0.4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</row>
        <row r="412">
          <cell r="BK412" t="str">
            <v>Pin Laricio_F2_Classique_GS Pineraies des plaines du Centre et du Nord Ouest_44_</v>
          </cell>
          <cell r="BM412">
            <v>60.462847551669398</v>
          </cell>
          <cell r="BN412">
            <v>293.05683207470997</v>
          </cell>
          <cell r="BO412" t="str">
            <v/>
          </cell>
          <cell r="BP412">
            <v>261.61729964832301</v>
          </cell>
          <cell r="BQ412" t="str">
            <v/>
          </cell>
          <cell r="BT412" t="str">
            <v>Résineux</v>
          </cell>
          <cell r="BU412">
            <v>0</v>
          </cell>
          <cell r="BV412">
            <v>1</v>
          </cell>
          <cell r="BW412">
            <v>0</v>
          </cell>
          <cell r="BX412">
            <v>0.43</v>
          </cell>
          <cell r="BY412">
            <v>0</v>
          </cell>
          <cell r="BZ412">
            <v>0</v>
          </cell>
          <cell r="CB412">
            <v>0.6</v>
          </cell>
          <cell r="CC412">
            <v>0.4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</row>
        <row r="413">
          <cell r="BK413" t="str">
            <v>Pin Laricio_F2_Classique_GS Pineraies des plaines du Centre et du Nord Ouest_45_</v>
          </cell>
          <cell r="BM413">
            <v>63.288647203809099</v>
          </cell>
          <cell r="BN413">
            <v>308.17291540401902</v>
          </cell>
          <cell r="BO413" t="str">
            <v/>
          </cell>
          <cell r="BP413">
            <v>261.61729964832301</v>
          </cell>
          <cell r="BQ413" t="str">
            <v/>
          </cell>
          <cell r="BT413" t="str">
            <v>Résineux</v>
          </cell>
          <cell r="BU413">
            <v>0</v>
          </cell>
          <cell r="BV413">
            <v>1</v>
          </cell>
          <cell r="BW413">
            <v>0</v>
          </cell>
          <cell r="BX413">
            <v>0.43</v>
          </cell>
          <cell r="BY413">
            <v>0</v>
          </cell>
          <cell r="BZ413">
            <v>0</v>
          </cell>
          <cell r="CB413">
            <v>0.6</v>
          </cell>
          <cell r="CC413">
            <v>0.4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</row>
        <row r="414">
          <cell r="BK414" t="str">
            <v>Pin Laricio_F2_Classique_GS Pineraies des plaines du Centre et du Nord Ouest_46_</v>
          </cell>
          <cell r="BM414">
            <v>66.1144468559487</v>
          </cell>
          <cell r="BN414">
            <v>323.28899873332898</v>
          </cell>
          <cell r="BO414" t="str">
            <v/>
          </cell>
          <cell r="BP414">
            <v>261.61729964832301</v>
          </cell>
          <cell r="BQ414" t="str">
            <v/>
          </cell>
          <cell r="BT414" t="str">
            <v>Résineux</v>
          </cell>
          <cell r="BU414">
            <v>0</v>
          </cell>
          <cell r="BV414">
            <v>1</v>
          </cell>
          <cell r="BW414">
            <v>0</v>
          </cell>
          <cell r="BX414">
            <v>0.43</v>
          </cell>
          <cell r="BY414">
            <v>0</v>
          </cell>
          <cell r="BZ414">
            <v>0</v>
          </cell>
          <cell r="CB414">
            <v>0.6</v>
          </cell>
          <cell r="CC414">
            <v>0.4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</row>
        <row r="415">
          <cell r="BK415" t="str">
            <v>Pin Laricio_F2_Classique_GS Pineraies des plaines du Centre et du Nord Ouest_47_</v>
          </cell>
          <cell r="BM415">
            <v>68.940246508088407</v>
          </cell>
          <cell r="BN415">
            <v>338.40508206263797</v>
          </cell>
          <cell r="BO415" t="str">
            <v/>
          </cell>
          <cell r="BP415">
            <v>261.61729964832301</v>
          </cell>
          <cell r="BQ415" t="str">
            <v/>
          </cell>
          <cell r="BT415" t="str">
            <v>Résineux</v>
          </cell>
          <cell r="BU415">
            <v>0</v>
          </cell>
          <cell r="BV415">
            <v>1</v>
          </cell>
          <cell r="BW415">
            <v>0</v>
          </cell>
          <cell r="BX415">
            <v>0.43</v>
          </cell>
          <cell r="BY415">
            <v>0</v>
          </cell>
          <cell r="BZ415">
            <v>0</v>
          </cell>
          <cell r="CB415">
            <v>0.6</v>
          </cell>
          <cell r="CC415">
            <v>0.4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</row>
        <row r="416">
          <cell r="BK416" t="str">
            <v>Pin Laricio_F2_Classique_GS Pineraies des plaines du Centre et du Nord Ouest_48_</v>
          </cell>
          <cell r="BM416">
            <v>71.766046160228001</v>
          </cell>
          <cell r="BN416">
            <v>353.52116539194799</v>
          </cell>
          <cell r="BO416" t="str">
            <v/>
          </cell>
          <cell r="BP416">
            <v>261.61729964832301</v>
          </cell>
          <cell r="BQ416" t="str">
            <v/>
          </cell>
          <cell r="BT416" t="str">
            <v>Résineux</v>
          </cell>
          <cell r="BU416">
            <v>0</v>
          </cell>
          <cell r="BV416">
            <v>1</v>
          </cell>
          <cell r="BW416">
            <v>0</v>
          </cell>
          <cell r="BX416">
            <v>0.43</v>
          </cell>
          <cell r="BY416">
            <v>0</v>
          </cell>
          <cell r="BZ416">
            <v>0</v>
          </cell>
          <cell r="CB416">
            <v>0.6</v>
          </cell>
          <cell r="CC416">
            <v>0.4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</row>
        <row r="417">
          <cell r="BK417" t="str">
            <v>Pin Laricio_F2_Classique_GS Pineraies des plaines du Centre et du Nord Ouest_49_</v>
          </cell>
          <cell r="BM417">
            <v>74.591845812367595</v>
          </cell>
          <cell r="BN417">
            <v>368.63724872125698</v>
          </cell>
          <cell r="BO417" t="str">
            <v/>
          </cell>
          <cell r="BP417">
            <v>261.61729964832301</v>
          </cell>
          <cell r="BQ417">
            <v>13.5291846272284</v>
          </cell>
          <cell r="BT417" t="str">
            <v>Résineux</v>
          </cell>
          <cell r="BU417">
            <v>0</v>
          </cell>
          <cell r="BV417">
            <v>1</v>
          </cell>
          <cell r="BW417">
            <v>0</v>
          </cell>
          <cell r="BX417">
            <v>0.43</v>
          </cell>
          <cell r="BY417">
            <v>0</v>
          </cell>
          <cell r="BZ417">
            <v>0</v>
          </cell>
          <cell r="CB417">
            <v>0.6</v>
          </cell>
          <cell r="CC417">
            <v>0.4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</row>
        <row r="418">
          <cell r="BK418" t="str">
            <v>Pin Laricio_F2_Classique_GS Pineraies des plaines du Centre et du Nord Ouest_49_</v>
          </cell>
          <cell r="BM418">
            <v>62.589769294416101</v>
          </cell>
          <cell r="BN418">
            <v>303.68568555124398</v>
          </cell>
          <cell r="BO418">
            <v>64.951563170013003</v>
          </cell>
          <cell r="BP418">
            <v>261.61729964832301</v>
          </cell>
          <cell r="BQ418">
            <v>13.5291846272284</v>
          </cell>
          <cell r="BT418" t="str">
            <v>Résineux</v>
          </cell>
          <cell r="BU418">
            <v>0</v>
          </cell>
          <cell r="BV418">
            <v>1</v>
          </cell>
          <cell r="BW418">
            <v>0</v>
          </cell>
          <cell r="BX418">
            <v>0.43</v>
          </cell>
          <cell r="BY418">
            <v>0</v>
          </cell>
          <cell r="BZ418">
            <v>0</v>
          </cell>
          <cell r="CB418">
            <v>0.6</v>
          </cell>
          <cell r="CC418">
            <v>0.4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</row>
        <row r="419">
          <cell r="BK419" t="str">
            <v>Pin Laricio_F2_Classique_GS Pineraies des plaines du Centre et du Nord Ouest_50_</v>
          </cell>
          <cell r="BM419">
            <v>65.096158431884305</v>
          </cell>
          <cell r="BN419">
            <v>317.37842962617498</v>
          </cell>
          <cell r="BO419" t="str">
            <v/>
          </cell>
          <cell r="BP419">
            <v>261.61729964832301</v>
          </cell>
          <cell r="BQ419" t="str">
            <v/>
          </cell>
          <cell r="BT419" t="str">
            <v>Résineux</v>
          </cell>
          <cell r="BU419">
            <v>0</v>
          </cell>
          <cell r="BV419">
            <v>1</v>
          </cell>
          <cell r="BW419">
            <v>0</v>
          </cell>
          <cell r="BX419">
            <v>0.43</v>
          </cell>
          <cell r="BY419">
            <v>0</v>
          </cell>
          <cell r="BZ419">
            <v>0</v>
          </cell>
          <cell r="CB419">
            <v>0.6</v>
          </cell>
          <cell r="CC419">
            <v>0.4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</row>
        <row r="420">
          <cell r="BK420" t="str">
            <v>Pin Laricio_F2_Classique_GS Pineraies des plaines du Centre et du Nord Ouest_51_</v>
          </cell>
          <cell r="BM420">
            <v>67.602547569352595</v>
          </cell>
          <cell r="BN420">
            <v>331.07117370110598</v>
          </cell>
          <cell r="BO420" t="str">
            <v/>
          </cell>
          <cell r="BP420">
            <v>261.61729964832301</v>
          </cell>
          <cell r="BQ420" t="str">
            <v/>
          </cell>
          <cell r="BT420" t="str">
            <v>Résineux</v>
          </cell>
          <cell r="BU420">
            <v>0</v>
          </cell>
          <cell r="BV420">
            <v>1</v>
          </cell>
          <cell r="BW420">
            <v>0</v>
          </cell>
          <cell r="BX420">
            <v>0.43</v>
          </cell>
          <cell r="BY420">
            <v>0</v>
          </cell>
          <cell r="BZ420">
            <v>0</v>
          </cell>
          <cell r="CB420">
            <v>0.6</v>
          </cell>
          <cell r="CC420">
            <v>0.4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</row>
        <row r="421">
          <cell r="BK421" t="str">
            <v>Pin Laricio_F2_Classique_GS Pineraies des plaines du Centre et du Nord Ouest_52_</v>
          </cell>
          <cell r="BM421">
            <v>70.108936706820899</v>
          </cell>
          <cell r="BN421">
            <v>344.763917776038</v>
          </cell>
          <cell r="BO421" t="str">
            <v/>
          </cell>
          <cell r="BP421">
            <v>261.61729964832301</v>
          </cell>
          <cell r="BQ421" t="str">
            <v/>
          </cell>
          <cell r="BT421" t="str">
            <v>Résineux</v>
          </cell>
          <cell r="BU421">
            <v>0</v>
          </cell>
          <cell r="BV421">
            <v>1</v>
          </cell>
          <cell r="BW421">
            <v>0</v>
          </cell>
          <cell r="BX421">
            <v>0.43</v>
          </cell>
          <cell r="BY421">
            <v>0</v>
          </cell>
          <cell r="BZ421">
            <v>0</v>
          </cell>
          <cell r="CB421">
            <v>0.6</v>
          </cell>
          <cell r="CC421">
            <v>0.4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</row>
        <row r="422">
          <cell r="BK422" t="str">
            <v>Pin Laricio_F2_Classique_GS Pineraies des plaines du Centre et du Nord Ouest_53_</v>
          </cell>
          <cell r="BM422">
            <v>72.615325844289202</v>
          </cell>
          <cell r="BN422">
            <v>358.456661850969</v>
          </cell>
          <cell r="BO422" t="str">
            <v/>
          </cell>
          <cell r="BP422">
            <v>261.61729964832301</v>
          </cell>
          <cell r="BQ422" t="str">
            <v/>
          </cell>
          <cell r="BT422" t="str">
            <v>Résineux</v>
          </cell>
          <cell r="BU422">
            <v>0</v>
          </cell>
          <cell r="BV422">
            <v>1</v>
          </cell>
          <cell r="BW422">
            <v>0</v>
          </cell>
          <cell r="BX422">
            <v>0.43</v>
          </cell>
          <cell r="BY422">
            <v>0</v>
          </cell>
          <cell r="BZ422">
            <v>0</v>
          </cell>
          <cell r="CB422">
            <v>0.6</v>
          </cell>
          <cell r="CC422">
            <v>0.4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</row>
        <row r="423">
          <cell r="BK423" t="str">
            <v>Pin Laricio_F2_Classique_GS Pineraies des plaines du Centre et du Nord Ouest_54_</v>
          </cell>
          <cell r="BM423">
            <v>75.121714981757407</v>
          </cell>
          <cell r="BN423">
            <v>372.1494059259</v>
          </cell>
          <cell r="BO423" t="str">
            <v/>
          </cell>
          <cell r="BP423">
            <v>261.61729964832301</v>
          </cell>
          <cell r="BQ423" t="str">
            <v/>
          </cell>
          <cell r="BT423" t="str">
            <v>Résineux</v>
          </cell>
          <cell r="BU423">
            <v>0</v>
          </cell>
          <cell r="BV423">
            <v>1</v>
          </cell>
          <cell r="BW423">
            <v>0</v>
          </cell>
          <cell r="BX423">
            <v>0.43</v>
          </cell>
          <cell r="BY423">
            <v>0</v>
          </cell>
          <cell r="BZ423">
            <v>0</v>
          </cell>
          <cell r="CB423">
            <v>0.6</v>
          </cell>
          <cell r="CC423">
            <v>0.4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</row>
        <row r="424">
          <cell r="BK424" t="str">
            <v>Pin Laricio_F2_Classique_GS Pineraies des plaines du Centre et du Nord Ouest_55_</v>
          </cell>
          <cell r="BM424">
            <v>77.628104119225696</v>
          </cell>
          <cell r="BN424">
            <v>385.842150000831</v>
          </cell>
          <cell r="BO424" t="str">
            <v/>
          </cell>
          <cell r="BP424">
            <v>261.61729964832301</v>
          </cell>
          <cell r="BQ424" t="str">
            <v/>
          </cell>
          <cell r="BT424" t="str">
            <v>Résineux</v>
          </cell>
          <cell r="BU424">
            <v>0</v>
          </cell>
          <cell r="BV424">
            <v>1</v>
          </cell>
          <cell r="BW424">
            <v>0</v>
          </cell>
          <cell r="BX424">
            <v>0.43</v>
          </cell>
          <cell r="BY424">
            <v>0</v>
          </cell>
          <cell r="BZ424">
            <v>0</v>
          </cell>
          <cell r="CB424">
            <v>0.6</v>
          </cell>
          <cell r="CC424">
            <v>0.4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</row>
        <row r="425">
          <cell r="BK425" t="str">
            <v>Pin Laricio_F2_Classique_GS Pineraies des plaines du Centre et du Nord Ouest_56_</v>
          </cell>
          <cell r="BM425">
            <v>80.134493256694</v>
          </cell>
          <cell r="BN425">
            <v>399.53489407576302</v>
          </cell>
          <cell r="BO425" t="str">
            <v/>
          </cell>
          <cell r="BP425">
            <v>261.61729964832301</v>
          </cell>
          <cell r="BQ425" t="str">
            <v/>
          </cell>
          <cell r="BT425" t="str">
            <v>Résineux</v>
          </cell>
          <cell r="BU425">
            <v>0</v>
          </cell>
          <cell r="BV425">
            <v>1</v>
          </cell>
          <cell r="BW425">
            <v>0</v>
          </cell>
          <cell r="BX425">
            <v>0.43</v>
          </cell>
          <cell r="BY425">
            <v>0</v>
          </cell>
          <cell r="BZ425">
            <v>0</v>
          </cell>
          <cell r="CB425">
            <v>0.6</v>
          </cell>
          <cell r="CC425">
            <v>0.4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</row>
        <row r="426">
          <cell r="BK426" t="str">
            <v>Pin Laricio_F2_Classique_GS Pineraies des plaines du Centre et du Nord Ouest_57_</v>
          </cell>
          <cell r="BM426">
            <v>82.640882394162304</v>
          </cell>
          <cell r="BN426">
            <v>413.22763815069402</v>
          </cell>
          <cell r="BO426" t="str">
            <v/>
          </cell>
          <cell r="BP426">
            <v>261.61729964832301</v>
          </cell>
          <cell r="BQ426" t="str">
            <v/>
          </cell>
          <cell r="BT426" t="str">
            <v>Résineux</v>
          </cell>
          <cell r="BU426">
            <v>0</v>
          </cell>
          <cell r="BV426">
            <v>1</v>
          </cell>
          <cell r="BW426">
            <v>0</v>
          </cell>
          <cell r="BX426">
            <v>0.43</v>
          </cell>
          <cell r="BY426">
            <v>0</v>
          </cell>
          <cell r="BZ426">
            <v>0</v>
          </cell>
          <cell r="CB426">
            <v>0.6</v>
          </cell>
          <cell r="CC426">
            <v>0.4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</row>
        <row r="427">
          <cell r="BK427" t="str">
            <v>Pin Laricio_F2_Classique_GS Pineraies des plaines du Centre et du Nord Ouest_58_</v>
          </cell>
          <cell r="BM427">
            <v>85.147271531630594</v>
          </cell>
          <cell r="BN427">
            <v>426.92038222562502</v>
          </cell>
          <cell r="BO427" t="str">
            <v/>
          </cell>
          <cell r="BP427">
            <v>261.61729964832301</v>
          </cell>
          <cell r="BQ427" t="str">
            <v/>
          </cell>
          <cell r="BT427" t="str">
            <v>Résineux</v>
          </cell>
          <cell r="BU427">
            <v>0</v>
          </cell>
          <cell r="BV427">
            <v>1</v>
          </cell>
          <cell r="BW427">
            <v>0</v>
          </cell>
          <cell r="BX427">
            <v>0.43</v>
          </cell>
          <cell r="BY427">
            <v>0</v>
          </cell>
          <cell r="BZ427">
            <v>0</v>
          </cell>
          <cell r="CB427">
            <v>0.6</v>
          </cell>
          <cell r="CC427">
            <v>0.4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</row>
        <row r="428">
          <cell r="BK428" t="str">
            <v>Pin Laricio_F2_Classique_GS Pineraies des plaines du Centre et du Nord Ouest_59_</v>
          </cell>
          <cell r="BM428">
            <v>87.653660669098798</v>
          </cell>
          <cell r="BN428">
            <v>440.61312630055602</v>
          </cell>
          <cell r="BO428" t="str">
            <v/>
          </cell>
          <cell r="BP428">
            <v>261.61729964832301</v>
          </cell>
          <cell r="BQ428">
            <v>11.6926738123778</v>
          </cell>
          <cell r="BT428" t="str">
            <v>Résineux</v>
          </cell>
          <cell r="BU428">
            <v>0</v>
          </cell>
          <cell r="BV428">
            <v>1</v>
          </cell>
          <cell r="BW428">
            <v>0</v>
          </cell>
          <cell r="BX428">
            <v>0.43</v>
          </cell>
          <cell r="BY428">
            <v>0</v>
          </cell>
          <cell r="BZ428">
            <v>0</v>
          </cell>
          <cell r="CB428">
            <v>0.6</v>
          </cell>
          <cell r="CC428">
            <v>0.4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</row>
        <row r="429">
          <cell r="BK429" t="str">
            <v>Pin Laricio_F2_Classique_GS Pineraies des plaines du Centre et du Nord Ouest_59_</v>
          </cell>
          <cell r="BM429">
            <v>74.714521742944399</v>
          </cell>
          <cell r="BN429">
            <v>369.30728548077201</v>
          </cell>
          <cell r="BO429">
            <v>71.305840819784009</v>
          </cell>
          <cell r="BP429">
            <v>261.61729964832301</v>
          </cell>
          <cell r="BQ429">
            <v>11.6926738123778</v>
          </cell>
          <cell r="BT429" t="str">
            <v>Résineux</v>
          </cell>
          <cell r="BU429">
            <v>0</v>
          </cell>
          <cell r="BV429">
            <v>1</v>
          </cell>
          <cell r="BW429">
            <v>0</v>
          </cell>
          <cell r="BX429">
            <v>0.43</v>
          </cell>
          <cell r="BY429">
            <v>0</v>
          </cell>
          <cell r="BZ429">
            <v>0</v>
          </cell>
          <cell r="CB429">
            <v>0.6</v>
          </cell>
          <cell r="CC429">
            <v>0.4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</row>
        <row r="430">
          <cell r="BK430" t="str">
            <v>Pin Laricio_F2_Classique_GS Pineraies des plaines du Centre et du Nord Ouest_60_</v>
          </cell>
          <cell r="BM430">
            <v>76.854708482290107</v>
          </cell>
          <cell r="BN430">
            <v>381.14902568623302</v>
          </cell>
          <cell r="BO430" t="str">
            <v/>
          </cell>
          <cell r="BP430">
            <v>261.61729964832301</v>
          </cell>
          <cell r="BQ430" t="str">
            <v/>
          </cell>
          <cell r="BT430" t="str">
            <v>Résineux</v>
          </cell>
          <cell r="BU430">
            <v>0</v>
          </cell>
          <cell r="BV430">
            <v>1</v>
          </cell>
          <cell r="BW430">
            <v>0</v>
          </cell>
          <cell r="BX430">
            <v>0.43</v>
          </cell>
          <cell r="BY430">
            <v>0</v>
          </cell>
          <cell r="BZ430">
            <v>0</v>
          </cell>
          <cell r="CB430">
            <v>0.6</v>
          </cell>
          <cell r="CC430">
            <v>0.4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</row>
        <row r="431">
          <cell r="BK431" t="str">
            <v>Pin Laricio_F2_Classique_GS Pineraies des plaines du Centre et du Nord Ouest_61_</v>
          </cell>
          <cell r="BM431">
            <v>78.9948952216359</v>
          </cell>
          <cell r="BN431">
            <v>392.99076589169499</v>
          </cell>
          <cell r="BO431" t="str">
            <v/>
          </cell>
          <cell r="BP431">
            <v>261.61729964832301</v>
          </cell>
          <cell r="BQ431" t="str">
            <v/>
          </cell>
          <cell r="BT431" t="str">
            <v>Résineux</v>
          </cell>
          <cell r="BU431">
            <v>0</v>
          </cell>
          <cell r="BV431">
            <v>1</v>
          </cell>
          <cell r="BW431">
            <v>0</v>
          </cell>
          <cell r="BX431">
            <v>0.43</v>
          </cell>
          <cell r="BY431">
            <v>0</v>
          </cell>
          <cell r="BZ431">
            <v>0</v>
          </cell>
          <cell r="CB431">
            <v>0.6</v>
          </cell>
          <cell r="CC431">
            <v>0.4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</row>
        <row r="432">
          <cell r="BK432" t="str">
            <v>Pin Laricio_F2_Classique_GS Pineraies des plaines du Centre et du Nord Ouest_62_</v>
          </cell>
          <cell r="BM432">
            <v>81.135081960981694</v>
          </cell>
          <cell r="BN432">
            <v>404.83250609715702</v>
          </cell>
          <cell r="BO432" t="str">
            <v/>
          </cell>
          <cell r="BP432">
            <v>261.61729964832301</v>
          </cell>
          <cell r="BQ432" t="str">
            <v/>
          </cell>
          <cell r="BT432" t="str">
            <v>Résineux</v>
          </cell>
          <cell r="BU432">
            <v>0</v>
          </cell>
          <cell r="BV432">
            <v>1</v>
          </cell>
          <cell r="BW432">
            <v>0</v>
          </cell>
          <cell r="BX432">
            <v>0.43</v>
          </cell>
          <cell r="BY432">
            <v>0</v>
          </cell>
          <cell r="BZ432">
            <v>0</v>
          </cell>
          <cell r="CB432">
            <v>0.6</v>
          </cell>
          <cell r="CC432">
            <v>0.4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</row>
        <row r="433">
          <cell r="BK433" t="str">
            <v>Pin Laricio_F2_Classique_GS Pineraies des plaines du Centre et du Nord Ouest_63_</v>
          </cell>
          <cell r="BM433">
            <v>83.275268700327402</v>
          </cell>
          <cell r="BN433">
            <v>416.67424630261797</v>
          </cell>
          <cell r="BO433" t="str">
            <v/>
          </cell>
          <cell r="BP433">
            <v>261.61729964832301</v>
          </cell>
          <cell r="BQ433" t="str">
            <v/>
          </cell>
          <cell r="BT433" t="str">
            <v>Résineux</v>
          </cell>
          <cell r="BU433">
            <v>0</v>
          </cell>
          <cell r="BV433">
            <v>1</v>
          </cell>
          <cell r="BW433">
            <v>0</v>
          </cell>
          <cell r="BX433">
            <v>0.43</v>
          </cell>
          <cell r="BY433">
            <v>0</v>
          </cell>
          <cell r="BZ433">
            <v>0</v>
          </cell>
          <cell r="CB433">
            <v>0.6</v>
          </cell>
          <cell r="CC433">
            <v>0.4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</row>
        <row r="434">
          <cell r="BK434" t="str">
            <v>Pin Laricio_F2_Classique_GS Pineraies des plaines du Centre et du Nord Ouest_64_</v>
          </cell>
          <cell r="BM434">
            <v>85.415455439673195</v>
          </cell>
          <cell r="BN434">
            <v>428.51598650808</v>
          </cell>
          <cell r="BO434" t="str">
            <v/>
          </cell>
          <cell r="BP434">
            <v>261.61729964832301</v>
          </cell>
          <cell r="BQ434" t="str">
            <v/>
          </cell>
          <cell r="BT434" t="str">
            <v>Résineux</v>
          </cell>
          <cell r="BU434">
            <v>0</v>
          </cell>
          <cell r="BV434">
            <v>1</v>
          </cell>
          <cell r="BW434">
            <v>0</v>
          </cell>
          <cell r="BX434">
            <v>0.43</v>
          </cell>
          <cell r="BY434">
            <v>0</v>
          </cell>
          <cell r="BZ434">
            <v>0</v>
          </cell>
          <cell r="CB434">
            <v>0.6</v>
          </cell>
          <cell r="CC434">
            <v>0.4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</row>
        <row r="435">
          <cell r="BK435" t="str">
            <v>Pin Laricio_F2_Classique_GS Pineraies des plaines du Centre et du Nord Ouest_65_</v>
          </cell>
          <cell r="BM435">
            <v>87.555642179019003</v>
          </cell>
          <cell r="BN435">
            <v>440.35772671354101</v>
          </cell>
          <cell r="BO435" t="str">
            <v/>
          </cell>
          <cell r="BP435">
            <v>261.61729964832301</v>
          </cell>
          <cell r="BQ435" t="str">
            <v/>
          </cell>
          <cell r="BT435" t="str">
            <v>Résineux</v>
          </cell>
          <cell r="BU435">
            <v>0</v>
          </cell>
          <cell r="BV435">
            <v>1</v>
          </cell>
          <cell r="BW435">
            <v>0</v>
          </cell>
          <cell r="BX435">
            <v>0.43</v>
          </cell>
          <cell r="BY435">
            <v>0</v>
          </cell>
          <cell r="BZ435">
            <v>0</v>
          </cell>
          <cell r="CB435">
            <v>0.6</v>
          </cell>
          <cell r="CC435">
            <v>0.4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</row>
        <row r="436">
          <cell r="BK436" t="str">
            <v>Pin Laricio_F2_Classique_GS Pineraies des plaines du Centre et du Nord Ouest_66_</v>
          </cell>
          <cell r="BM436">
            <v>89.695828918364796</v>
          </cell>
          <cell r="BN436">
            <v>452.19946691900299</v>
          </cell>
          <cell r="BO436" t="str">
            <v/>
          </cell>
          <cell r="BP436">
            <v>261.61729964832301</v>
          </cell>
          <cell r="BQ436" t="str">
            <v/>
          </cell>
          <cell r="BT436" t="str">
            <v>Résineux</v>
          </cell>
          <cell r="BU436">
            <v>0</v>
          </cell>
          <cell r="BV436">
            <v>1</v>
          </cell>
          <cell r="BW436">
            <v>0</v>
          </cell>
          <cell r="BX436">
            <v>0.43</v>
          </cell>
          <cell r="BY436">
            <v>0</v>
          </cell>
          <cell r="BZ436">
            <v>0</v>
          </cell>
          <cell r="CB436">
            <v>0.6</v>
          </cell>
          <cell r="CC436">
            <v>0.4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</row>
        <row r="437">
          <cell r="BK437" t="str">
            <v>Pin Laricio_F2_Classique_GS Pineraies des plaines du Centre et du Nord Ouest_67_</v>
          </cell>
          <cell r="BM437">
            <v>91.836015657710504</v>
          </cell>
          <cell r="BN437">
            <v>464.04120712446502</v>
          </cell>
          <cell r="BO437" t="str">
            <v/>
          </cell>
          <cell r="BP437">
            <v>261.61729964832301</v>
          </cell>
          <cell r="BQ437" t="str">
            <v/>
          </cell>
          <cell r="BT437" t="str">
            <v>Résineux</v>
          </cell>
          <cell r="BU437">
            <v>0</v>
          </cell>
          <cell r="BV437">
            <v>1</v>
          </cell>
          <cell r="BW437">
            <v>0</v>
          </cell>
          <cell r="BX437">
            <v>0.43</v>
          </cell>
          <cell r="BY437">
            <v>0</v>
          </cell>
          <cell r="BZ437">
            <v>0</v>
          </cell>
          <cell r="CB437">
            <v>0.6</v>
          </cell>
          <cell r="CC437">
            <v>0.4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</row>
        <row r="438">
          <cell r="BK438" t="str">
            <v>Pin Laricio_F2_Classique_GS Pineraies des plaines du Centre et du Nord Ouest_68_</v>
          </cell>
          <cell r="BM438">
            <v>93.976202397056298</v>
          </cell>
          <cell r="BN438">
            <v>475.88294732992603</v>
          </cell>
          <cell r="BO438" t="str">
            <v/>
          </cell>
          <cell r="BP438">
            <v>261.61729964832301</v>
          </cell>
          <cell r="BQ438">
            <v>11.1668468007292</v>
          </cell>
          <cell r="BT438" t="str">
            <v>Résineux</v>
          </cell>
          <cell r="BU438">
            <v>0</v>
          </cell>
          <cell r="BV438">
            <v>1</v>
          </cell>
          <cell r="BW438">
            <v>0</v>
          </cell>
          <cell r="BX438">
            <v>0.43</v>
          </cell>
          <cell r="BY438">
            <v>0</v>
          </cell>
          <cell r="BZ438">
            <v>0</v>
          </cell>
          <cell r="CB438">
            <v>0.6</v>
          </cell>
          <cell r="CC438">
            <v>0.4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</row>
        <row r="439">
          <cell r="BK439" t="str">
            <v>Pin Laricio_F2_Classique_GS Pineraies des plaines du Centre et du Nord Ouest_69_</v>
          </cell>
          <cell r="BM439">
            <v>95.990895138781895</v>
          </cell>
          <cell r="BN439">
            <v>487.17664946588798</v>
          </cell>
          <cell r="BO439" t="str">
            <v/>
          </cell>
          <cell r="BP439">
            <v>261.61729964832301</v>
          </cell>
          <cell r="BQ439">
            <v>9.6773166359303193</v>
          </cell>
          <cell r="BT439" t="str">
            <v>Résineux</v>
          </cell>
          <cell r="BU439">
            <v>0</v>
          </cell>
          <cell r="BV439">
            <v>1</v>
          </cell>
          <cell r="BW439">
            <v>0</v>
          </cell>
          <cell r="BX439">
            <v>0.43</v>
          </cell>
          <cell r="BY439">
            <v>0</v>
          </cell>
          <cell r="BZ439">
            <v>0</v>
          </cell>
          <cell r="CB439">
            <v>0.6</v>
          </cell>
          <cell r="CC439">
            <v>0.4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</row>
        <row r="440">
          <cell r="BK440" t="str">
            <v>Pin Laricio_F2_Classique_GS Pineraies des plaines du Centre et du Nord Ouest_69_</v>
          </cell>
          <cell r="BM440">
            <v>84.096806616947603</v>
          </cell>
          <cell r="BN440">
            <v>420.89078308421398</v>
          </cell>
          <cell r="BO440">
            <v>66.285866381673998</v>
          </cell>
          <cell r="BP440">
            <v>261.61729964832301</v>
          </cell>
          <cell r="BQ440">
            <v>9.6773166359303193</v>
          </cell>
          <cell r="BT440" t="str">
            <v>Résineux</v>
          </cell>
          <cell r="BU440">
            <v>0</v>
          </cell>
          <cell r="BV440">
            <v>1</v>
          </cell>
          <cell r="BW440">
            <v>0</v>
          </cell>
          <cell r="BX440">
            <v>0.43</v>
          </cell>
          <cell r="BY440">
            <v>0</v>
          </cell>
          <cell r="BZ440">
            <v>0</v>
          </cell>
          <cell r="CB440">
            <v>0.6</v>
          </cell>
          <cell r="CC440">
            <v>0.4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</row>
        <row r="441">
          <cell r="BK441" t="str">
            <v>Pin Laricio_F2_Classique_GS Pineraies des plaines du Centre et du Nord Ouest_70_</v>
          </cell>
          <cell r="BM441">
            <v>85.854334920638493</v>
          </cell>
          <cell r="BN441">
            <v>430.69792924907603</v>
          </cell>
          <cell r="BO441" t="str">
            <v/>
          </cell>
          <cell r="BP441">
            <v>261.61729964832301</v>
          </cell>
          <cell r="BQ441" t="str">
            <v/>
          </cell>
          <cell r="BT441" t="str">
            <v>Résineux</v>
          </cell>
          <cell r="BU441">
            <v>0</v>
          </cell>
          <cell r="BV441">
            <v>1</v>
          </cell>
          <cell r="BW441">
            <v>0</v>
          </cell>
          <cell r="BX441">
            <v>0.43</v>
          </cell>
          <cell r="BY441">
            <v>0</v>
          </cell>
          <cell r="BZ441">
            <v>0</v>
          </cell>
          <cell r="CB441">
            <v>0.6</v>
          </cell>
          <cell r="CC441">
            <v>0.4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</row>
        <row r="442">
          <cell r="BK442" t="str">
            <v>Pin Laricio_F2_Classique_GS Pineraies des plaines du Centre et du Nord Ouest_71_</v>
          </cell>
          <cell r="BM442">
            <v>87.611863224329397</v>
          </cell>
          <cell r="BN442">
            <v>440.50507541393802</v>
          </cell>
          <cell r="BO442" t="str">
            <v/>
          </cell>
          <cell r="BP442">
            <v>261.61729964832301</v>
          </cell>
          <cell r="BQ442" t="str">
            <v/>
          </cell>
          <cell r="BT442" t="str">
            <v>Résineux</v>
          </cell>
          <cell r="BU442">
            <v>0</v>
          </cell>
          <cell r="BV442">
            <v>1</v>
          </cell>
          <cell r="BW442">
            <v>0</v>
          </cell>
          <cell r="BX442">
            <v>0.43</v>
          </cell>
          <cell r="BY442">
            <v>0</v>
          </cell>
          <cell r="BZ442">
            <v>0</v>
          </cell>
          <cell r="CB442">
            <v>0.6</v>
          </cell>
          <cell r="CC442">
            <v>0.4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</row>
        <row r="443">
          <cell r="BK443" t="str">
            <v>Pin Laricio_F2_Classique_GS Pineraies des plaines du Centre et du Nord Ouest_72_</v>
          </cell>
          <cell r="BM443">
            <v>89.369391528020302</v>
          </cell>
          <cell r="BN443">
            <v>450.31222157880001</v>
          </cell>
          <cell r="BO443" t="str">
            <v/>
          </cell>
          <cell r="BP443">
            <v>261.61729964832301</v>
          </cell>
          <cell r="BQ443" t="str">
            <v/>
          </cell>
          <cell r="BT443" t="str">
            <v>Résineux</v>
          </cell>
          <cell r="BU443">
            <v>0</v>
          </cell>
          <cell r="BV443">
            <v>1</v>
          </cell>
          <cell r="BW443">
            <v>0</v>
          </cell>
          <cell r="BX443">
            <v>0.43</v>
          </cell>
          <cell r="BY443">
            <v>0</v>
          </cell>
          <cell r="BZ443">
            <v>0</v>
          </cell>
          <cell r="CB443">
            <v>0.6</v>
          </cell>
          <cell r="CC443">
            <v>0.4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</row>
        <row r="444">
          <cell r="BK444" t="str">
            <v>Pin Laricio_F2_Classique_GS Pineraies des plaines du Centre et du Nord Ouest_73_</v>
          </cell>
          <cell r="BM444">
            <v>91.126919831711305</v>
          </cell>
          <cell r="BN444">
            <v>460.119367743662</v>
          </cell>
          <cell r="BO444" t="str">
            <v/>
          </cell>
          <cell r="BP444">
            <v>261.61729964832301</v>
          </cell>
          <cell r="BQ444" t="str">
            <v/>
          </cell>
          <cell r="BT444" t="str">
            <v>Résineux</v>
          </cell>
          <cell r="BU444">
            <v>0</v>
          </cell>
          <cell r="BV444">
            <v>1</v>
          </cell>
          <cell r="BW444">
            <v>0</v>
          </cell>
          <cell r="BX444">
            <v>0.43</v>
          </cell>
          <cell r="BY444">
            <v>0</v>
          </cell>
          <cell r="BZ444">
            <v>0</v>
          </cell>
          <cell r="CB444">
            <v>0.6</v>
          </cell>
          <cell r="CC444">
            <v>0.4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</row>
        <row r="445">
          <cell r="BK445" t="str">
            <v>Pin Laricio_F2_Classique_GS Pineraies des plaines du Centre et du Nord Ouest_74_</v>
          </cell>
          <cell r="BM445">
            <v>92.884448135402195</v>
          </cell>
          <cell r="BN445">
            <v>469.92651390852399</v>
          </cell>
          <cell r="BO445" t="str">
            <v/>
          </cell>
          <cell r="BP445">
            <v>261.61729964832301</v>
          </cell>
          <cell r="BQ445" t="str">
            <v/>
          </cell>
          <cell r="BT445" t="str">
            <v>Résineux</v>
          </cell>
          <cell r="BU445">
            <v>0</v>
          </cell>
          <cell r="BV445">
            <v>1</v>
          </cell>
          <cell r="BW445">
            <v>0</v>
          </cell>
          <cell r="BX445">
            <v>0.43</v>
          </cell>
          <cell r="BY445">
            <v>0</v>
          </cell>
          <cell r="BZ445">
            <v>0</v>
          </cell>
          <cell r="CB445">
            <v>0.6</v>
          </cell>
          <cell r="CC445">
            <v>0.4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</row>
        <row r="446">
          <cell r="BK446" t="str">
            <v>Pin Laricio_F2_Classique_GS Pineraies des plaines du Centre et du Nord Ouest_75_</v>
          </cell>
          <cell r="BM446">
            <v>94.641976439093099</v>
          </cell>
          <cell r="BN446">
            <v>479.73366007338598</v>
          </cell>
          <cell r="BO446" t="str">
            <v/>
          </cell>
          <cell r="BP446">
            <v>261.61729964832301</v>
          </cell>
          <cell r="BQ446" t="str">
            <v/>
          </cell>
          <cell r="BT446" t="str">
            <v>Résineux</v>
          </cell>
          <cell r="BU446">
            <v>0</v>
          </cell>
          <cell r="BV446">
            <v>1</v>
          </cell>
          <cell r="BW446">
            <v>0</v>
          </cell>
          <cell r="BX446">
            <v>0.43</v>
          </cell>
          <cell r="BY446">
            <v>0</v>
          </cell>
          <cell r="BZ446">
            <v>0</v>
          </cell>
          <cell r="CB446">
            <v>0.6</v>
          </cell>
          <cell r="CC446">
            <v>0.4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</row>
        <row r="447">
          <cell r="BK447" t="str">
            <v>Pin Laricio_F2_Classique_GS Pineraies des plaines du Centre et du Nord Ouest_76_</v>
          </cell>
          <cell r="BM447">
            <v>96.399504742784003</v>
          </cell>
          <cell r="BN447">
            <v>489.54080623824802</v>
          </cell>
          <cell r="BO447" t="str">
            <v/>
          </cell>
          <cell r="BP447">
            <v>261.61729964832301</v>
          </cell>
          <cell r="BQ447" t="str">
            <v/>
          </cell>
          <cell r="BT447" t="str">
            <v>Résineux</v>
          </cell>
          <cell r="BU447">
            <v>0</v>
          </cell>
          <cell r="BV447">
            <v>1</v>
          </cell>
          <cell r="BW447">
            <v>0</v>
          </cell>
          <cell r="BX447">
            <v>0.43</v>
          </cell>
          <cell r="BY447">
            <v>0</v>
          </cell>
          <cell r="BZ447">
            <v>0</v>
          </cell>
          <cell r="CB447">
            <v>0.6</v>
          </cell>
          <cell r="CC447">
            <v>0.4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</row>
        <row r="448">
          <cell r="BK448" t="str">
            <v>Pin Laricio_F2_Classique_GS Pineraies des plaines du Centre et du Nord Ouest_77_</v>
          </cell>
          <cell r="BM448">
            <v>98.157033046474893</v>
          </cell>
          <cell r="BN448">
            <v>499.34795240311001</v>
          </cell>
          <cell r="BO448" t="str">
            <v/>
          </cell>
          <cell r="BP448">
            <v>261.61729964832301</v>
          </cell>
          <cell r="BQ448">
            <v>9.0365368698493906</v>
          </cell>
          <cell r="BT448" t="str">
            <v>Résineux</v>
          </cell>
          <cell r="BU448">
            <v>0</v>
          </cell>
          <cell r="BV448">
            <v>1</v>
          </cell>
          <cell r="BW448">
            <v>0</v>
          </cell>
          <cell r="BX448">
            <v>0.43</v>
          </cell>
          <cell r="BY448">
            <v>0</v>
          </cell>
          <cell r="BZ448">
            <v>0</v>
          </cell>
          <cell r="CB448">
            <v>0.6</v>
          </cell>
          <cell r="CC448">
            <v>0.4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</row>
        <row r="449">
          <cell r="BK449" t="str">
            <v>Pin Laricio_F2_Classique_GS Pineraies des plaines du Centre et du Nord Ouest_78_</v>
          </cell>
          <cell r="BM449">
            <v>99.780245027864495</v>
          </cell>
          <cell r="BN449">
            <v>508.49579823658399</v>
          </cell>
          <cell r="BO449" t="str">
            <v/>
          </cell>
          <cell r="BP449">
            <v>261.61729964832301</v>
          </cell>
          <cell r="BQ449" t="str">
            <v/>
          </cell>
          <cell r="BT449" t="str">
            <v>Résineux</v>
          </cell>
          <cell r="BU449">
            <v>0</v>
          </cell>
          <cell r="BV449">
            <v>1</v>
          </cell>
          <cell r="BW449">
            <v>0</v>
          </cell>
          <cell r="BX449">
            <v>0.43</v>
          </cell>
          <cell r="BY449">
            <v>0</v>
          </cell>
          <cell r="BZ449">
            <v>0</v>
          </cell>
          <cell r="CB449">
            <v>0.6</v>
          </cell>
          <cell r="CC449">
            <v>0.4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</row>
        <row r="450">
          <cell r="BK450" t="str">
            <v>Pin Laricio_F2_Classique_GS Pineraies des plaines du Centre et du Nord Ouest_79_</v>
          </cell>
          <cell r="BM450">
            <v>101.403457009254</v>
          </cell>
          <cell r="BN450">
            <v>517.64364407005701</v>
          </cell>
          <cell r="BO450" t="str">
            <v/>
          </cell>
          <cell r="BP450">
            <v>261.61729964832301</v>
          </cell>
          <cell r="BQ450" t="str">
            <v/>
          </cell>
          <cell r="BT450" t="str">
            <v>Résineux</v>
          </cell>
          <cell r="BU450">
            <v>0</v>
          </cell>
          <cell r="BV450">
            <v>1</v>
          </cell>
          <cell r="BW450">
            <v>0</v>
          </cell>
          <cell r="BX450">
            <v>0.43</v>
          </cell>
          <cell r="BY450">
            <v>0</v>
          </cell>
          <cell r="BZ450">
            <v>0</v>
          </cell>
          <cell r="CB450">
            <v>0.6</v>
          </cell>
          <cell r="CC450">
            <v>0.4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</row>
        <row r="451">
          <cell r="BK451" t="str">
            <v>Pin Laricio_F2_Classique_GS Pineraies des plaines du Centre et du Nord Ouest_79_</v>
          </cell>
          <cell r="BM451">
            <v>0</v>
          </cell>
          <cell r="BN451">
            <v>0</v>
          </cell>
          <cell r="BO451">
            <v>517.64364407005701</v>
          </cell>
          <cell r="BP451">
            <v>261.61729964832301</v>
          </cell>
          <cell r="BQ451" t="str">
            <v/>
          </cell>
          <cell r="BT451" t="str">
            <v>Résineux</v>
          </cell>
          <cell r="BU451">
            <v>0</v>
          </cell>
          <cell r="BV451">
            <v>1</v>
          </cell>
          <cell r="BW451">
            <v>0</v>
          </cell>
          <cell r="BX451">
            <v>0.43</v>
          </cell>
          <cell r="BY451">
            <v>0</v>
          </cell>
          <cell r="BZ451">
            <v>0</v>
          </cell>
          <cell r="CB451">
            <v>0.6</v>
          </cell>
          <cell r="CC451">
            <v>0.4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</row>
        <row r="452">
          <cell r="BK452" t="str">
            <v>Epicéa_Fbonne_Entree 16-17 m_GS Arc Jurassien_25_</v>
          </cell>
          <cell r="BM452">
            <v>54.386735678123301</v>
          </cell>
          <cell r="BN452">
            <v>260.04320197795198</v>
          </cell>
          <cell r="BP452">
            <v>287.86350744279702</v>
          </cell>
          <cell r="BQ452">
            <v>19.862134189642401</v>
          </cell>
          <cell r="BT452" t="str">
            <v>Résineux</v>
          </cell>
          <cell r="BU452">
            <v>0</v>
          </cell>
          <cell r="BV452">
            <v>1</v>
          </cell>
          <cell r="BW452">
            <v>0</v>
          </cell>
          <cell r="BX452">
            <v>0.43</v>
          </cell>
          <cell r="BY452">
            <v>0</v>
          </cell>
          <cell r="BZ452">
            <v>0</v>
          </cell>
          <cell r="CB452">
            <v>0.6</v>
          </cell>
          <cell r="CC452">
            <v>0.4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</row>
        <row r="453">
          <cell r="BK453" t="str">
            <v>Epicéa_Fbonne_Entree 16-17 m_GS Arc Jurassien_25_</v>
          </cell>
          <cell r="BM453">
            <v>41.481189657714602</v>
          </cell>
          <cell r="BN453">
            <v>192.83842191702701</v>
          </cell>
          <cell r="BO453">
            <v>67.204780060924975</v>
          </cell>
          <cell r="BP453">
            <v>287.86350744279702</v>
          </cell>
          <cell r="BQ453">
            <v>19.862134189642401</v>
          </cell>
          <cell r="BT453" t="str">
            <v>Résineux</v>
          </cell>
          <cell r="BU453">
            <v>0</v>
          </cell>
          <cell r="BV453">
            <v>1</v>
          </cell>
          <cell r="BW453">
            <v>0</v>
          </cell>
          <cell r="BX453">
            <v>0.43</v>
          </cell>
          <cell r="BY453">
            <v>28.17215750536975</v>
          </cell>
          <cell r="BZ453">
            <v>28.17215750536975</v>
          </cell>
          <cell r="CB453">
            <v>0.6</v>
          </cell>
          <cell r="CC453">
            <v>0.4</v>
          </cell>
          <cell r="CD453">
            <v>0</v>
          </cell>
          <cell r="CE453">
            <v>39.309987216795001</v>
          </cell>
          <cell r="CF453">
            <v>26.206658144530003</v>
          </cell>
          <cell r="CG453">
            <v>0</v>
          </cell>
          <cell r="CH453">
            <v>25.332010928956308</v>
          </cell>
          <cell r="CI453">
            <v>16.888007285970875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</row>
        <row r="454">
          <cell r="BK454" t="str">
            <v>Epicéa_Fbonne_Entree 16-17 m_GS Arc Jurassien_30_</v>
          </cell>
          <cell r="BM454">
            <v>60.536589139881599</v>
          </cell>
          <cell r="BN454">
            <v>292.70131395763201</v>
          </cell>
          <cell r="BO454" t="str">
            <v/>
          </cell>
          <cell r="BP454">
            <v>287.86350744279702</v>
          </cell>
          <cell r="BQ454">
            <v>20.192127440002398</v>
          </cell>
          <cell r="BT454" t="str">
            <v>Résineux</v>
          </cell>
          <cell r="BU454">
            <v>0</v>
          </cell>
          <cell r="BV454">
            <v>1</v>
          </cell>
          <cell r="BW454">
            <v>0</v>
          </cell>
          <cell r="BX454">
            <v>0.43</v>
          </cell>
          <cell r="BY454">
            <v>0</v>
          </cell>
          <cell r="BZ454">
            <v>28.17215750536975</v>
          </cell>
          <cell r="CB454">
            <v>0.6</v>
          </cell>
          <cell r="CC454">
            <v>0.4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24.984057875171608</v>
          </cell>
          <cell r="CL454">
            <v>14.272243910267971</v>
          </cell>
          <cell r="CM454">
            <v>39.256301785439575</v>
          </cell>
          <cell r="CN454">
            <v>39.256301785439575</v>
          </cell>
          <cell r="CO454">
            <v>1.3085433928479859</v>
          </cell>
        </row>
        <row r="455">
          <cell r="BK455" t="str">
            <v>Epicéa_Fbonne_Entree 16-17 m_GS Arc Jurassien_30_</v>
          </cell>
          <cell r="BM455">
            <v>48.056338445599899</v>
          </cell>
          <cell r="BN455">
            <v>226.836931457242</v>
          </cell>
          <cell r="BO455">
            <v>65.864382500390008</v>
          </cell>
          <cell r="BP455">
            <v>287.86350744279702</v>
          </cell>
          <cell r="BQ455">
            <v>20.192127440002398</v>
          </cell>
          <cell r="BT455" t="str">
            <v>Résineux</v>
          </cell>
          <cell r="BU455">
            <v>0</v>
          </cell>
          <cell r="BV455">
            <v>1</v>
          </cell>
          <cell r="BW455">
            <v>0</v>
          </cell>
          <cell r="BX455">
            <v>0.43</v>
          </cell>
          <cell r="BY455">
            <v>29.151043043584814</v>
          </cell>
          <cell r="BZ455">
            <v>57.32320054895456</v>
          </cell>
          <cell r="CB455">
            <v>0.6</v>
          </cell>
          <cell r="CC455">
            <v>0.4</v>
          </cell>
          <cell r="CD455">
            <v>0</v>
          </cell>
          <cell r="CE455">
            <v>40.675874014304391</v>
          </cell>
          <cell r="CF455">
            <v>27.117249342869595</v>
          </cell>
          <cell r="CG455">
            <v>0</v>
          </cell>
          <cell r="CH455">
            <v>26.212211146051317</v>
          </cell>
          <cell r="CI455">
            <v>17.474807430700878</v>
          </cell>
          <cell r="CJ455">
            <v>0</v>
          </cell>
          <cell r="CK455">
            <v>24.300867498720539</v>
          </cell>
          <cell r="CL455">
            <v>10.09200045169889</v>
          </cell>
          <cell r="CM455">
            <v>34.392867950419429</v>
          </cell>
          <cell r="CN455">
            <v>73.649169735859005</v>
          </cell>
          <cell r="CO455">
            <v>2.4549723245286335</v>
          </cell>
        </row>
        <row r="456">
          <cell r="BK456" t="str">
            <v>Epicéa_Fbonne_Entree 16-17 m_GS Arc Jurassien_36_</v>
          </cell>
          <cell r="BM456">
            <v>70.988550827478804</v>
          </cell>
          <cell r="BN456">
            <v>349.01023666785397</v>
          </cell>
          <cell r="BO456" t="str">
            <v/>
          </cell>
          <cell r="BP456">
            <v>287.86350744279702</v>
          </cell>
          <cell r="BQ456">
            <v>19.6683047297971</v>
          </cell>
          <cell r="BT456" t="str">
            <v>Résineux</v>
          </cell>
          <cell r="BU456">
            <v>0</v>
          </cell>
          <cell r="BV456">
            <v>1</v>
          </cell>
          <cell r="BW456">
            <v>0</v>
          </cell>
          <cell r="BX456">
            <v>0.43</v>
          </cell>
          <cell r="BY456">
            <v>0</v>
          </cell>
          <cell r="BZ456">
            <v>0</v>
          </cell>
          <cell r="CB456">
            <v>0.6</v>
          </cell>
          <cell r="CC456">
            <v>0.4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</row>
        <row r="457">
          <cell r="BK457" t="str">
            <v>Epicéa_Fbonne_Entree 16-17 m_GS Arc Jurassien_36_</v>
          </cell>
          <cell r="BM457">
            <v>54.993320096787997</v>
          </cell>
          <cell r="BN457">
            <v>263.247569106848</v>
          </cell>
          <cell r="BO457">
            <v>85.762667561005969</v>
          </cell>
          <cell r="BP457">
            <v>287.86350744279702</v>
          </cell>
          <cell r="BQ457">
            <v>19.6683047297971</v>
          </cell>
          <cell r="BT457" t="str">
            <v>Résineux</v>
          </cell>
          <cell r="BU457">
            <v>0</v>
          </cell>
          <cell r="BV457">
            <v>1</v>
          </cell>
          <cell r="BW457">
            <v>0</v>
          </cell>
          <cell r="BX457">
            <v>0.43</v>
          </cell>
          <cell r="BY457">
            <v>0</v>
          </cell>
          <cell r="BZ457">
            <v>0</v>
          </cell>
          <cell r="CB457">
            <v>0.6</v>
          </cell>
          <cell r="CC457">
            <v>0.4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</row>
        <row r="458">
          <cell r="BK458" t="str">
            <v>Epicéa_Fbonne_Entree 16-17 m_GS Arc Jurassien_42_</v>
          </cell>
          <cell r="BM458">
            <v>77.140471641790498</v>
          </cell>
          <cell r="BN458">
            <v>382.58155358366002</v>
          </cell>
          <cell r="BO458" t="str">
            <v/>
          </cell>
          <cell r="BP458">
            <v>287.86350744279702</v>
          </cell>
          <cell r="BQ458">
            <v>18.733621181569699</v>
          </cell>
          <cell r="BT458" t="str">
            <v>Résineux</v>
          </cell>
          <cell r="BU458">
            <v>0</v>
          </cell>
          <cell r="BV458">
            <v>1</v>
          </cell>
          <cell r="BW458">
            <v>0</v>
          </cell>
          <cell r="BX458">
            <v>0.43</v>
          </cell>
          <cell r="BY458">
            <v>0</v>
          </cell>
          <cell r="BZ458">
            <v>0</v>
          </cell>
          <cell r="CB458">
            <v>0.6</v>
          </cell>
          <cell r="CC458">
            <v>0.4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</row>
        <row r="459">
          <cell r="BK459" t="str">
            <v>Epicéa_Fbonne_Entree 16-17 m_GS Arc Jurassien_42_</v>
          </cell>
          <cell r="BM459">
            <v>63.292236319264902</v>
          </cell>
          <cell r="BN459">
            <v>307.452772597783</v>
          </cell>
          <cell r="BO459">
            <v>75.128780985877029</v>
          </cell>
          <cell r="BP459">
            <v>287.86350744279702</v>
          </cell>
          <cell r="BQ459">
            <v>18.733621181569699</v>
          </cell>
          <cell r="BT459" t="str">
            <v>Résineux</v>
          </cell>
          <cell r="BU459">
            <v>0</v>
          </cell>
          <cell r="BV459">
            <v>1</v>
          </cell>
          <cell r="BW459">
            <v>0</v>
          </cell>
          <cell r="BX459">
            <v>0.43</v>
          </cell>
          <cell r="BY459">
            <v>0</v>
          </cell>
          <cell r="BZ459">
            <v>0</v>
          </cell>
          <cell r="CB459">
            <v>0.6</v>
          </cell>
          <cell r="CC459">
            <v>0.4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</row>
        <row r="460">
          <cell r="BK460" t="str">
            <v>Epicéa_Fbonne_Entree 16-17 m_GS Arc Jurassien_48_</v>
          </cell>
          <cell r="BM460">
            <v>84.165216140444699</v>
          </cell>
          <cell r="BN460">
            <v>421.269269164246</v>
          </cell>
          <cell r="BO460" t="str">
            <v/>
          </cell>
          <cell r="BP460">
            <v>287.86350744279702</v>
          </cell>
          <cell r="BQ460">
            <v>17.270855674751601</v>
          </cell>
          <cell r="BT460" t="str">
            <v>Résineux</v>
          </cell>
          <cell r="BU460">
            <v>0</v>
          </cell>
          <cell r="BV460">
            <v>1</v>
          </cell>
          <cell r="BW460">
            <v>0</v>
          </cell>
          <cell r="BX460">
            <v>0.43</v>
          </cell>
          <cell r="BY460">
            <v>0</v>
          </cell>
          <cell r="BZ460">
            <v>0</v>
          </cell>
          <cell r="CB460">
            <v>0.6</v>
          </cell>
          <cell r="CC460">
            <v>0.4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</row>
        <row r="461">
          <cell r="BK461" t="str">
            <v>Epicéa_Fbonne_Entree 16-17 m_GS Arc Jurassien_48_</v>
          </cell>
          <cell r="BM461">
            <v>69.273034569782595</v>
          </cell>
          <cell r="BN461">
            <v>339.70313019421098</v>
          </cell>
          <cell r="BO461">
            <v>81.566138970035013</v>
          </cell>
          <cell r="BP461">
            <v>287.86350744279702</v>
          </cell>
          <cell r="BQ461">
            <v>17.270855674751601</v>
          </cell>
          <cell r="BT461" t="str">
            <v>Résineux</v>
          </cell>
          <cell r="BU461">
            <v>0</v>
          </cell>
          <cell r="BV461">
            <v>1</v>
          </cell>
          <cell r="BW461">
            <v>0</v>
          </cell>
          <cell r="BX461">
            <v>0.43</v>
          </cell>
          <cell r="BY461">
            <v>0</v>
          </cell>
          <cell r="BZ461">
            <v>0</v>
          </cell>
          <cell r="CB461">
            <v>0.6</v>
          </cell>
          <cell r="CC461">
            <v>0.4</v>
          </cell>
          <cell r="CD461">
            <v>0</v>
          </cell>
          <cell r="CE461">
            <v>0</v>
          </cell>
          <cell r="CF461">
            <v>0</v>
          </cell>
          <cell r="CG461">
            <v>0</v>
          </cell>
          <cell r="CH461">
            <v>0</v>
          </cell>
          <cell r="CI461">
            <v>0</v>
          </cell>
          <cell r="CJ461">
            <v>0</v>
          </cell>
          <cell r="CK461">
            <v>0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</row>
        <row r="462">
          <cell r="BK462" t="str">
            <v>Epicéa_Fbonne_Entree 16-17 m_GS Arc Jurassien_55_</v>
          </cell>
          <cell r="BM462">
            <v>91.542629097676098</v>
          </cell>
          <cell r="BN462">
            <v>462.27608228060001</v>
          </cell>
          <cell r="BO462" t="str">
            <v/>
          </cell>
          <cell r="BP462">
            <v>287.86350744279702</v>
          </cell>
          <cell r="BQ462">
            <v>15.486187728584699</v>
          </cell>
          <cell r="BT462" t="str">
            <v>Résineux</v>
          </cell>
          <cell r="BU462">
            <v>0</v>
          </cell>
          <cell r="BV462">
            <v>1</v>
          </cell>
          <cell r="BW462">
            <v>0</v>
          </cell>
          <cell r="BX462">
            <v>0.43</v>
          </cell>
          <cell r="BY462">
            <v>0</v>
          </cell>
          <cell r="BZ462">
            <v>0</v>
          </cell>
          <cell r="CB462">
            <v>0.6</v>
          </cell>
          <cell r="CC462">
            <v>0.4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</row>
        <row r="463">
          <cell r="BK463" t="str">
            <v>Epicéa_Fbonne_Entree 16-17 m_GS Arc Jurassien_55_</v>
          </cell>
          <cell r="BM463">
            <v>76.257093403205403</v>
          </cell>
          <cell r="BN463">
            <v>377.74262101529803</v>
          </cell>
          <cell r="BO463">
            <v>84.53346126530198</v>
          </cell>
          <cell r="BP463">
            <v>287.86350744279702</v>
          </cell>
          <cell r="BQ463">
            <v>15.486187728584699</v>
          </cell>
          <cell r="BT463" t="str">
            <v>Résineux</v>
          </cell>
          <cell r="BU463">
            <v>0</v>
          </cell>
          <cell r="BV463">
            <v>1</v>
          </cell>
          <cell r="BW463">
            <v>0</v>
          </cell>
          <cell r="BX463">
            <v>0.43</v>
          </cell>
          <cell r="BY463">
            <v>0</v>
          </cell>
          <cell r="BZ463">
            <v>0</v>
          </cell>
          <cell r="CB463">
            <v>0.6</v>
          </cell>
          <cell r="CC463">
            <v>0.4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</row>
        <row r="464">
          <cell r="BK464" t="str">
            <v>Epicéa_Fbonne_Entree 16-17 m_GS Arc Jurassien_62_</v>
          </cell>
          <cell r="BM464">
            <v>96.097215085449207</v>
          </cell>
          <cell r="BN464">
            <v>487.77336178275499</v>
          </cell>
          <cell r="BO464" t="str">
            <v/>
          </cell>
          <cell r="BP464">
            <v>287.86350744279702</v>
          </cell>
          <cell r="BQ464">
            <v>13.5524290405014</v>
          </cell>
          <cell r="BT464" t="str">
            <v>Résineux</v>
          </cell>
          <cell r="BU464">
            <v>0</v>
          </cell>
          <cell r="BV464">
            <v>1</v>
          </cell>
          <cell r="BW464">
            <v>0</v>
          </cell>
          <cell r="BX464">
            <v>0.43</v>
          </cell>
          <cell r="BY464">
            <v>0</v>
          </cell>
          <cell r="BZ464">
            <v>0</v>
          </cell>
          <cell r="CB464">
            <v>0.6</v>
          </cell>
          <cell r="CC464">
            <v>0.4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</row>
        <row r="465">
          <cell r="BK465" t="str">
            <v>Epicéa_Fbonne_Entree 16-17 m_GS Arc Jurassien_62_</v>
          </cell>
          <cell r="BM465">
            <v>78.252906911828902</v>
          </cell>
          <cell r="BN465">
            <v>388.68369324176598</v>
          </cell>
          <cell r="BO465">
            <v>99.08966854098901</v>
          </cell>
          <cell r="BP465">
            <v>287.86350744279702</v>
          </cell>
          <cell r="BQ465">
            <v>13.5524290405014</v>
          </cell>
          <cell r="BT465" t="str">
            <v>Résineux</v>
          </cell>
          <cell r="BU465">
            <v>0</v>
          </cell>
          <cell r="BV465">
            <v>1</v>
          </cell>
          <cell r="BW465">
            <v>0</v>
          </cell>
          <cell r="BX465">
            <v>0.43</v>
          </cell>
          <cell r="BY465">
            <v>0</v>
          </cell>
          <cell r="BZ465">
            <v>0</v>
          </cell>
          <cell r="CB465">
            <v>0.6</v>
          </cell>
          <cell r="CC465">
            <v>0.4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</row>
        <row r="466">
          <cell r="BK466" t="str">
            <v>Epicéa_Fbonne_Entree 16-17 m_GS Arc Jurassien_69_</v>
          </cell>
          <cell r="BM466">
            <v>95.631866771217304</v>
          </cell>
          <cell r="BN466">
            <v>485.16216020668901</v>
          </cell>
          <cell r="BO466" t="str">
            <v/>
          </cell>
          <cell r="BP466">
            <v>287.86350744279702</v>
          </cell>
          <cell r="BQ466">
            <v>11.6362765975669</v>
          </cell>
          <cell r="BT466" t="str">
            <v>Résineux</v>
          </cell>
          <cell r="BU466">
            <v>0</v>
          </cell>
          <cell r="BV466">
            <v>1</v>
          </cell>
          <cell r="BW466">
            <v>0</v>
          </cell>
          <cell r="BX466">
            <v>0.43</v>
          </cell>
          <cell r="BY466">
            <v>0</v>
          </cell>
          <cell r="BZ466">
            <v>0</v>
          </cell>
          <cell r="CB466">
            <v>0.6</v>
          </cell>
          <cell r="CC466">
            <v>0.4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</row>
        <row r="467">
          <cell r="BK467" t="str">
            <v>Epicéa_Fbonne_Entree 16-17 m_GS Arc Jurassien_69_</v>
          </cell>
          <cell r="BM467">
            <v>78.648784073954701</v>
          </cell>
          <cell r="BN467">
            <v>390.85749576720502</v>
          </cell>
          <cell r="BO467">
            <v>94.304664439483986</v>
          </cell>
          <cell r="BP467">
            <v>287.86350744279702</v>
          </cell>
          <cell r="BQ467">
            <v>11.6362765975669</v>
          </cell>
          <cell r="BT467" t="str">
            <v>Résineux</v>
          </cell>
          <cell r="BU467">
            <v>0</v>
          </cell>
          <cell r="BV467">
            <v>1</v>
          </cell>
          <cell r="BW467">
            <v>0</v>
          </cell>
          <cell r="BX467">
            <v>0.43</v>
          </cell>
          <cell r="BY467">
            <v>0</v>
          </cell>
          <cell r="BZ467">
            <v>0</v>
          </cell>
          <cell r="CB467">
            <v>0.6</v>
          </cell>
          <cell r="CC467">
            <v>0.4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</row>
        <row r="468">
          <cell r="BK468" t="str">
            <v>Epicéa_Fbonne_Entree 16-17 m_GS Arc Jurassien_77_</v>
          </cell>
          <cell r="BM468">
            <v>95.726340905673595</v>
          </cell>
          <cell r="BN468">
            <v>485.69217035241201</v>
          </cell>
          <cell r="BO468" t="str">
            <v/>
          </cell>
          <cell r="BP468">
            <v>287.86350744279702</v>
          </cell>
          <cell r="BT468" t="str">
            <v>Résineux</v>
          </cell>
          <cell r="BU468">
            <v>0</v>
          </cell>
          <cell r="BV468">
            <v>1</v>
          </cell>
          <cell r="BW468">
            <v>0</v>
          </cell>
          <cell r="BX468">
            <v>0.43</v>
          </cell>
          <cell r="BY468">
            <v>0</v>
          </cell>
          <cell r="BZ468">
            <v>0</v>
          </cell>
          <cell r="CB468">
            <v>0.6</v>
          </cell>
          <cell r="CC468">
            <v>0.4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</row>
        <row r="469">
          <cell r="BK469" t="str">
            <v>Epicéa_Fbonne_Entree 16-17 m_GS Arc Jurassien_77_</v>
          </cell>
          <cell r="BM469">
            <v>0</v>
          </cell>
          <cell r="BN469">
            <v>0</v>
          </cell>
          <cell r="BO469">
            <v>485.69217035241201</v>
          </cell>
          <cell r="BP469">
            <v>287.86350744279702</v>
          </cell>
          <cell r="BT469" t="str">
            <v>Résineux</v>
          </cell>
          <cell r="BU469">
            <v>0</v>
          </cell>
          <cell r="BV469">
            <v>1</v>
          </cell>
          <cell r="BW469">
            <v>0</v>
          </cell>
          <cell r="BX469">
            <v>0.43</v>
          </cell>
          <cell r="BY469">
            <v>0</v>
          </cell>
          <cell r="BZ469">
            <v>0</v>
          </cell>
          <cell r="CB469">
            <v>0.6</v>
          </cell>
          <cell r="CC469">
            <v>0.4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</row>
        <row r="470">
          <cell r="BK470" t="str">
            <v>Epicéa_Fbonne_Entree 16-17 m_GS Arc Jurassien_25_</v>
          </cell>
          <cell r="BM470">
            <v>54.386735678123301</v>
          </cell>
          <cell r="BN470">
            <v>260.04320197795198</v>
          </cell>
          <cell r="BP470">
            <v>238.5911201055597</v>
          </cell>
          <cell r="BQ470">
            <v>19.862134189642401</v>
          </cell>
          <cell r="BT470" t="str">
            <v>Résineux</v>
          </cell>
          <cell r="BU470">
            <v>0</v>
          </cell>
          <cell r="BV470">
            <v>1</v>
          </cell>
          <cell r="BW470">
            <v>0</v>
          </cell>
          <cell r="BX470">
            <v>0.43</v>
          </cell>
          <cell r="BY470">
            <v>0</v>
          </cell>
          <cell r="BZ470">
            <v>0</v>
          </cell>
          <cell r="CB470">
            <v>0.6</v>
          </cell>
          <cell r="CC470">
            <v>0.4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</row>
        <row r="471">
          <cell r="BK471" t="str">
            <v>Epicéa_Fbonne_Entree 16-17 m_GS Arc Jurassien_25_</v>
          </cell>
          <cell r="BM471">
            <v>41.481189657714602</v>
          </cell>
          <cell r="BN471">
            <v>192.83842191702701</v>
          </cell>
          <cell r="BO471">
            <v>67.204780060924975</v>
          </cell>
          <cell r="BP471">
            <v>238.5911201055597</v>
          </cell>
          <cell r="BQ471">
            <v>19.862134189642401</v>
          </cell>
          <cell r="BT471" t="str">
            <v>Résineux</v>
          </cell>
          <cell r="BU471">
            <v>0</v>
          </cell>
          <cell r="BV471">
            <v>1</v>
          </cell>
          <cell r="BW471">
            <v>0</v>
          </cell>
          <cell r="BX471">
            <v>0.43</v>
          </cell>
          <cell r="BY471">
            <v>28.17215750536975</v>
          </cell>
          <cell r="BZ471">
            <v>28.17215750536975</v>
          </cell>
          <cell r="CB471">
            <v>0.6</v>
          </cell>
          <cell r="CC471">
            <v>0.4</v>
          </cell>
          <cell r="CD471">
            <v>0</v>
          </cell>
          <cell r="CE471">
            <v>39.309987216795001</v>
          </cell>
          <cell r="CF471">
            <v>26.206658144530003</v>
          </cell>
          <cell r="CG471">
            <v>0</v>
          </cell>
          <cell r="CH471">
            <v>25.332010928956308</v>
          </cell>
          <cell r="CI471">
            <v>16.888007285970875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</row>
        <row r="472">
          <cell r="BK472" t="str">
            <v>Epicéa_Fbonne_Entree 16-17 m_GS Arc Jurassien_30_</v>
          </cell>
          <cell r="BM472">
            <v>60.536589139881599</v>
          </cell>
          <cell r="BN472">
            <v>292.70131395763201</v>
          </cell>
          <cell r="BO472" t="str">
            <v/>
          </cell>
          <cell r="BP472">
            <v>238.5911201055597</v>
          </cell>
          <cell r="BQ472">
            <v>20.192127440002398</v>
          </cell>
          <cell r="BT472" t="str">
            <v>Résineux</v>
          </cell>
          <cell r="BU472">
            <v>0</v>
          </cell>
          <cell r="BV472">
            <v>1</v>
          </cell>
          <cell r="BW472">
            <v>0</v>
          </cell>
          <cell r="BX472">
            <v>0.43</v>
          </cell>
          <cell r="BY472">
            <v>0</v>
          </cell>
          <cell r="BZ472">
            <v>28.17215750536975</v>
          </cell>
          <cell r="CB472">
            <v>0.6</v>
          </cell>
          <cell r="CC472">
            <v>0.4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24.984057875171608</v>
          </cell>
          <cell r="CL472">
            <v>14.272243910267971</v>
          </cell>
          <cell r="CM472">
            <v>39.256301785439575</v>
          </cell>
          <cell r="CN472">
            <v>39.256301785439575</v>
          </cell>
          <cell r="CO472">
            <v>1.3085433928479859</v>
          </cell>
        </row>
        <row r="473">
          <cell r="BK473" t="str">
            <v>Epicéa_Fbonne_Entree 16-17 m_GS Arc Jurassien_30_</v>
          </cell>
          <cell r="BM473">
            <v>48.056338445599899</v>
          </cell>
          <cell r="BN473">
            <v>226.836931457242</v>
          </cell>
          <cell r="BO473">
            <v>65.864382500390008</v>
          </cell>
          <cell r="BP473">
            <v>238.5911201055597</v>
          </cell>
          <cell r="BQ473">
            <v>20.192127440002398</v>
          </cell>
          <cell r="BT473" t="str">
            <v>Résineux</v>
          </cell>
          <cell r="BU473">
            <v>0</v>
          </cell>
          <cell r="BV473">
            <v>1</v>
          </cell>
          <cell r="BW473">
            <v>0</v>
          </cell>
          <cell r="BX473">
            <v>0.43</v>
          </cell>
          <cell r="BY473">
            <v>29.151043043584814</v>
          </cell>
          <cell r="BZ473">
            <v>57.32320054895456</v>
          </cell>
          <cell r="CB473">
            <v>0.6</v>
          </cell>
          <cell r="CC473">
            <v>0.4</v>
          </cell>
          <cell r="CD473">
            <v>0</v>
          </cell>
          <cell r="CE473">
            <v>40.675874014304391</v>
          </cell>
          <cell r="CF473">
            <v>27.117249342869595</v>
          </cell>
          <cell r="CG473">
            <v>0</v>
          </cell>
          <cell r="CH473">
            <v>26.212211146051317</v>
          </cell>
          <cell r="CI473">
            <v>17.474807430700878</v>
          </cell>
          <cell r="CJ473">
            <v>0</v>
          </cell>
          <cell r="CK473">
            <v>24.300867498720539</v>
          </cell>
          <cell r="CL473">
            <v>10.09200045169889</v>
          </cell>
          <cell r="CM473">
            <v>34.392867950419429</v>
          </cell>
          <cell r="CN473">
            <v>73.649169735859005</v>
          </cell>
          <cell r="CO473">
            <v>2.4549723245286335</v>
          </cell>
        </row>
        <row r="474">
          <cell r="BK474" t="str">
            <v>Epicéa_Fbonne_Entree 16-17 m_GS Arc Jurassien_36_</v>
          </cell>
          <cell r="BM474">
            <v>70.988550827478804</v>
          </cell>
          <cell r="BN474">
            <v>349.01023666785397</v>
          </cell>
          <cell r="BO474" t="str">
            <v/>
          </cell>
          <cell r="BP474">
            <v>238.5911201055597</v>
          </cell>
          <cell r="BQ474">
            <v>19.6683047297971</v>
          </cell>
          <cell r="BT474" t="str">
            <v>Résineux</v>
          </cell>
          <cell r="BU474">
            <v>0</v>
          </cell>
          <cell r="BV474">
            <v>1</v>
          </cell>
          <cell r="BW474">
            <v>0</v>
          </cell>
          <cell r="BX474">
            <v>0.43</v>
          </cell>
          <cell r="BY474">
            <v>0</v>
          </cell>
          <cell r="BZ474">
            <v>0</v>
          </cell>
          <cell r="CB474">
            <v>0.6</v>
          </cell>
          <cell r="CC474">
            <v>0.4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</row>
        <row r="475">
          <cell r="BK475" t="str">
            <v>Epicéa_Fbonne_Entree 16-17 m_GS Arc Jurassien_36_</v>
          </cell>
          <cell r="BM475">
            <v>54.993320096787997</v>
          </cell>
          <cell r="BN475">
            <v>263.247569106848</v>
          </cell>
          <cell r="BO475">
            <v>85.762667561005969</v>
          </cell>
          <cell r="BP475">
            <v>238.5911201055597</v>
          </cell>
          <cell r="BQ475">
            <v>19.6683047297971</v>
          </cell>
          <cell r="BT475" t="str">
            <v>Résineux</v>
          </cell>
          <cell r="BU475">
            <v>0</v>
          </cell>
          <cell r="BV475">
            <v>1</v>
          </cell>
          <cell r="BW475">
            <v>0</v>
          </cell>
          <cell r="BX475">
            <v>0.43</v>
          </cell>
          <cell r="BY475">
            <v>0</v>
          </cell>
          <cell r="BZ475">
            <v>0</v>
          </cell>
          <cell r="CB475">
            <v>0.6</v>
          </cell>
          <cell r="CC475">
            <v>0.4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</row>
        <row r="476">
          <cell r="BK476" t="str">
            <v>Epicéa_Fbonne_Entree 16-17 m_GS Arc Jurassien_42_</v>
          </cell>
          <cell r="BM476">
            <v>77.140471641790498</v>
          </cell>
          <cell r="BN476">
            <v>382.58155358366002</v>
          </cell>
          <cell r="BO476" t="str">
            <v/>
          </cell>
          <cell r="BP476">
            <v>238.5911201055597</v>
          </cell>
          <cell r="BQ476">
            <v>18.733621181569699</v>
          </cell>
          <cell r="BT476" t="str">
            <v>Résineux</v>
          </cell>
          <cell r="BU476">
            <v>0</v>
          </cell>
          <cell r="BV476">
            <v>1</v>
          </cell>
          <cell r="BW476">
            <v>0</v>
          </cell>
          <cell r="BX476">
            <v>0.43</v>
          </cell>
          <cell r="BY476">
            <v>0</v>
          </cell>
          <cell r="BZ476">
            <v>0</v>
          </cell>
          <cell r="CB476">
            <v>0.6</v>
          </cell>
          <cell r="CC476">
            <v>0.4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</row>
        <row r="477">
          <cell r="BK477" t="str">
            <v>Epicéa_Fbonne_Entree 16-17 m_GS Arc Jurassien_42_</v>
          </cell>
          <cell r="BM477">
            <v>63.292236319264902</v>
          </cell>
          <cell r="BN477">
            <v>307.452772597783</v>
          </cell>
          <cell r="BO477">
            <v>75.128780985877029</v>
          </cell>
          <cell r="BP477">
            <v>238.5911201055597</v>
          </cell>
          <cell r="BQ477">
            <v>18.733621181569699</v>
          </cell>
          <cell r="BT477" t="str">
            <v>Résineux</v>
          </cell>
          <cell r="BU477">
            <v>0</v>
          </cell>
          <cell r="BV477">
            <v>1</v>
          </cell>
          <cell r="BW477">
            <v>0</v>
          </cell>
          <cell r="BX477">
            <v>0.43</v>
          </cell>
          <cell r="BY477">
            <v>0</v>
          </cell>
          <cell r="BZ477">
            <v>0</v>
          </cell>
          <cell r="CB477">
            <v>0.6</v>
          </cell>
          <cell r="CC477">
            <v>0.4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</row>
        <row r="478">
          <cell r="BK478" t="str">
            <v>Epicéa_Fbonne_Entree 16-17 m_GS Arc Jurassien_48_</v>
          </cell>
          <cell r="BM478">
            <v>84.165216140444699</v>
          </cell>
          <cell r="BN478">
            <v>421.269269164246</v>
          </cell>
          <cell r="BO478" t="str">
            <v/>
          </cell>
          <cell r="BP478">
            <v>238.5911201055597</v>
          </cell>
          <cell r="BQ478">
            <v>17.270855674751601</v>
          </cell>
          <cell r="BT478" t="str">
            <v>Résineux</v>
          </cell>
          <cell r="BU478">
            <v>0</v>
          </cell>
          <cell r="BV478">
            <v>1</v>
          </cell>
          <cell r="BW478">
            <v>0</v>
          </cell>
          <cell r="BX478">
            <v>0.43</v>
          </cell>
          <cell r="BY478">
            <v>0</v>
          </cell>
          <cell r="BZ478">
            <v>0</v>
          </cell>
          <cell r="CB478">
            <v>0.6</v>
          </cell>
          <cell r="CC478">
            <v>0.4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</row>
        <row r="479">
          <cell r="BK479" t="str">
            <v>Epicéa_Fbonne_Entree 16-17 m_GS Arc Jurassien_48_</v>
          </cell>
          <cell r="BM479">
            <v>69.273034569782595</v>
          </cell>
          <cell r="BN479">
            <v>339.70313019421098</v>
          </cell>
          <cell r="BO479">
            <v>81.566138970035013</v>
          </cell>
          <cell r="BP479">
            <v>238.5911201055597</v>
          </cell>
          <cell r="BQ479">
            <v>17.270855674751601</v>
          </cell>
          <cell r="BT479" t="str">
            <v>Résineux</v>
          </cell>
          <cell r="BU479">
            <v>0</v>
          </cell>
          <cell r="BV479">
            <v>1</v>
          </cell>
          <cell r="BW479">
            <v>0</v>
          </cell>
          <cell r="BX479">
            <v>0.43</v>
          </cell>
          <cell r="BY479">
            <v>0</v>
          </cell>
          <cell r="BZ479">
            <v>0</v>
          </cell>
          <cell r="CB479">
            <v>0.6</v>
          </cell>
          <cell r="CC479">
            <v>0.4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</row>
        <row r="480">
          <cell r="BK480" t="str">
            <v>Epicéa_Fbonne_Entree 16-17 m_GS Arc Jurassien_55_</v>
          </cell>
          <cell r="BM480">
            <v>91.542629097676098</v>
          </cell>
          <cell r="BN480">
            <v>462.27608228060001</v>
          </cell>
          <cell r="BO480" t="str">
            <v/>
          </cell>
          <cell r="BP480">
            <v>238.5911201055597</v>
          </cell>
          <cell r="BT480" t="str">
            <v>Résineux</v>
          </cell>
          <cell r="BU480">
            <v>0</v>
          </cell>
          <cell r="BV480">
            <v>1</v>
          </cell>
          <cell r="BW480">
            <v>0</v>
          </cell>
          <cell r="BX480">
            <v>0.43</v>
          </cell>
          <cell r="BY480">
            <v>0</v>
          </cell>
          <cell r="BZ480">
            <v>0</v>
          </cell>
          <cell r="CB480">
            <v>0.6</v>
          </cell>
          <cell r="CC480">
            <v>0.4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</row>
        <row r="481">
          <cell r="BK481" t="str">
            <v>Epicéa_Fbonne_Entree 16-17 m_GS Arc Jurassien_55_</v>
          </cell>
          <cell r="BM481">
            <v>0</v>
          </cell>
          <cell r="BN481">
            <v>0</v>
          </cell>
          <cell r="BO481">
            <v>462.28</v>
          </cell>
          <cell r="BP481">
            <v>238.5911201055597</v>
          </cell>
          <cell r="BT481" t="str">
            <v>Résineux</v>
          </cell>
          <cell r="BU481">
            <v>0</v>
          </cell>
          <cell r="BV481">
            <v>1</v>
          </cell>
          <cell r="BW481">
            <v>0</v>
          </cell>
          <cell r="BX481">
            <v>0.43</v>
          </cell>
          <cell r="BY481">
            <v>0</v>
          </cell>
          <cell r="BZ481">
            <v>0</v>
          </cell>
          <cell r="CB481">
            <v>0.6</v>
          </cell>
          <cell r="CC481">
            <v>0.4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</row>
        <row r="482">
          <cell r="BK482" t="str">
            <v>Pin Maritime_F2_Classique_GS Pineraies des plaines du Centre et du Nord Ouest_17_</v>
          </cell>
          <cell r="BM482">
            <v>36.652119923360701</v>
          </cell>
          <cell r="BN482">
            <v>168.22612763049</v>
          </cell>
          <cell r="BP482">
            <v>243.14590308576999</v>
          </cell>
          <cell r="BQ482">
            <v>19.246952882984999</v>
          </cell>
          <cell r="BT482" t="str">
            <v>Résineux</v>
          </cell>
          <cell r="BU482">
            <v>0</v>
          </cell>
          <cell r="BV482">
            <v>1</v>
          </cell>
          <cell r="BW482">
            <v>0</v>
          </cell>
          <cell r="BX482">
            <v>0.43</v>
          </cell>
          <cell r="BY482">
            <v>0</v>
          </cell>
          <cell r="BZ482">
            <v>0</v>
          </cell>
          <cell r="CB482">
            <v>0.6</v>
          </cell>
          <cell r="CC482">
            <v>0.4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</row>
        <row r="483">
          <cell r="BK483" t="str">
            <v>Pin Maritime_F2_Classique_GS Pineraies des plaines du Centre et du Nord Ouest_17_</v>
          </cell>
          <cell r="BM483">
            <v>25.621922269770799</v>
          </cell>
          <cell r="BN483">
            <v>113.362353916346</v>
          </cell>
          <cell r="BO483">
            <v>54.863773714144003</v>
          </cell>
          <cell r="BP483">
            <v>243.14590308576999</v>
          </cell>
          <cell r="BQ483">
            <v>19.246952882984999</v>
          </cell>
          <cell r="BT483" t="str">
            <v>Résineux</v>
          </cell>
          <cell r="BU483">
            <v>0</v>
          </cell>
          <cell r="BV483">
            <v>1</v>
          </cell>
          <cell r="BW483">
            <v>0</v>
          </cell>
          <cell r="BX483">
            <v>0.43</v>
          </cell>
          <cell r="BY483">
            <v>17.513688227847851</v>
          </cell>
          <cell r="BZ483">
            <v>17.513688227847851</v>
          </cell>
          <cell r="CB483">
            <v>0.6</v>
          </cell>
          <cell r="CC483">
            <v>0.4</v>
          </cell>
          <cell r="CD483">
            <v>0</v>
          </cell>
          <cell r="CE483">
            <v>24.437704503973745</v>
          </cell>
          <cell r="CF483">
            <v>16.291803002649164</v>
          </cell>
          <cell r="CG483">
            <v>0</v>
          </cell>
          <cell r="CH483">
            <v>19.578674258433633</v>
          </cell>
          <cell r="CI483">
            <v>13.052449505622423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</row>
        <row r="484">
          <cell r="BK484" t="str">
            <v>Pin Maritime_F2_Classique_GS Pineraies des plaines du Centre et du Nord Ouest_18_</v>
          </cell>
          <cell r="BM484">
            <v>29.449744350234202</v>
          </cell>
          <cell r="BN484">
            <v>132.73748447419601</v>
          </cell>
          <cell r="BO484" t="str">
            <v/>
          </cell>
          <cell r="BP484">
            <v>243.14590308576999</v>
          </cell>
          <cell r="BQ484" t="str">
            <v/>
          </cell>
          <cell r="BT484" t="str">
            <v>Résineux</v>
          </cell>
          <cell r="BU484">
            <v>0</v>
          </cell>
          <cell r="BV484">
            <v>1</v>
          </cell>
          <cell r="BW484">
            <v>0</v>
          </cell>
          <cell r="BX484">
            <v>0.43</v>
          </cell>
          <cell r="BY484">
            <v>0</v>
          </cell>
          <cell r="BZ484">
            <v>17.513688227847851</v>
          </cell>
          <cell r="CB484">
            <v>0.6</v>
          </cell>
          <cell r="CC484">
            <v>0.4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19.309747345509763</v>
          </cell>
          <cell r="CL484">
            <v>11.030771115633749</v>
          </cell>
          <cell r="CM484">
            <v>30.34051846114351</v>
          </cell>
          <cell r="CN484">
            <v>30.34051846114351</v>
          </cell>
          <cell r="CO484">
            <v>0</v>
          </cell>
        </row>
        <row r="485">
          <cell r="BK485" t="str">
            <v>Pin Maritime_F2_Classique_GS Pineraies des plaines du Centre et du Nord Ouest_19_</v>
          </cell>
          <cell r="BM485">
            <v>33.277566430697497</v>
          </cell>
          <cell r="BN485">
            <v>152.112615032045</v>
          </cell>
          <cell r="BO485" t="str">
            <v/>
          </cell>
          <cell r="BP485">
            <v>243.14590308576999</v>
          </cell>
          <cell r="BQ485" t="str">
            <v/>
          </cell>
          <cell r="BT485" t="str">
            <v>Résineux</v>
          </cell>
          <cell r="BU485">
            <v>0</v>
          </cell>
          <cell r="BV485">
            <v>1</v>
          </cell>
          <cell r="BW485">
            <v>0</v>
          </cell>
          <cell r="BX485">
            <v>0.43</v>
          </cell>
          <cell r="BY485">
            <v>0</v>
          </cell>
          <cell r="BZ485">
            <v>17.513688227847851</v>
          </cell>
          <cell r="CB485">
            <v>0.6</v>
          </cell>
          <cell r="CC485">
            <v>0.4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18.781721288891319</v>
          </cell>
          <cell r="CL485">
            <v>7.799933057581323</v>
          </cell>
          <cell r="CM485">
            <v>26.581654346472643</v>
          </cell>
          <cell r="CN485">
            <v>56.92217280761615</v>
          </cell>
          <cell r="CO485">
            <v>0</v>
          </cell>
        </row>
        <row r="486">
          <cell r="BK486" t="str">
            <v>Pin Maritime_F2_Classique_GS Pineraies des plaines du Centre et du Nord Ouest_20_</v>
          </cell>
          <cell r="BM486">
            <v>37.105388511160903</v>
          </cell>
          <cell r="BN486">
            <v>171.48774558989501</v>
          </cell>
          <cell r="BO486" t="str">
            <v/>
          </cell>
          <cell r="BP486">
            <v>243.14590308576999</v>
          </cell>
          <cell r="BQ486" t="str">
            <v/>
          </cell>
          <cell r="BT486" t="str">
            <v>Résineux</v>
          </cell>
          <cell r="BU486">
            <v>0</v>
          </cell>
          <cell r="BV486">
            <v>1</v>
          </cell>
          <cell r="BW486">
            <v>0</v>
          </cell>
          <cell r="BX486">
            <v>0.43</v>
          </cell>
          <cell r="BY486">
            <v>0</v>
          </cell>
          <cell r="BZ486">
            <v>17.513688227847851</v>
          </cell>
          <cell r="CB486">
            <v>0.6</v>
          </cell>
          <cell r="CC486">
            <v>0.4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18.268134132558789</v>
          </cell>
          <cell r="CL486">
            <v>5.5153855578168756</v>
          </cell>
          <cell r="CM486">
            <v>23.783519690375662</v>
          </cell>
          <cell r="CN486">
            <v>80.705692497991805</v>
          </cell>
          <cell r="CO486">
            <v>0</v>
          </cell>
        </row>
        <row r="487">
          <cell r="BK487" t="str">
            <v>Pin Maritime_F2_Classique_GS Pineraies des plaines du Centre et du Nord Ouest_21_</v>
          </cell>
          <cell r="BM487">
            <v>40.933210591624302</v>
          </cell>
          <cell r="BN487">
            <v>190.862876147744</v>
          </cell>
          <cell r="BO487" t="str">
            <v/>
          </cell>
          <cell r="BP487">
            <v>243.14590308576999</v>
          </cell>
          <cell r="BQ487" t="str">
            <v/>
          </cell>
          <cell r="BT487" t="str">
            <v>Résineux</v>
          </cell>
          <cell r="BU487">
            <v>0</v>
          </cell>
          <cell r="BV487">
            <v>1</v>
          </cell>
          <cell r="BW487">
            <v>0</v>
          </cell>
          <cell r="BX487">
            <v>0.43</v>
          </cell>
          <cell r="BY487">
            <v>0</v>
          </cell>
          <cell r="BZ487">
            <v>17.513688227847851</v>
          </cell>
          <cell r="CB487">
            <v>0.6</v>
          </cell>
          <cell r="CC487">
            <v>0.4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17.768591044024546</v>
          </cell>
          <cell r="CL487">
            <v>3.899966528790662</v>
          </cell>
          <cell r="CM487">
            <v>21.66855757281521</v>
          </cell>
          <cell r="CN487">
            <v>102.37425007080702</v>
          </cell>
          <cell r="CO487">
            <v>0</v>
          </cell>
        </row>
        <row r="488">
          <cell r="BK488" t="str">
            <v>Pin Maritime_F2_Classique_GS Pineraies des plaines du Centre et du Nord Ouest_22_</v>
          </cell>
          <cell r="BM488">
            <v>44.761032672087701</v>
          </cell>
          <cell r="BN488">
            <v>210.23800670559399</v>
          </cell>
          <cell r="BO488" t="str">
            <v/>
          </cell>
          <cell r="BP488">
            <v>243.14590308576999</v>
          </cell>
          <cell r="BQ488" t="str">
            <v/>
          </cell>
          <cell r="BT488" t="str">
            <v>Résineux</v>
          </cell>
          <cell r="BU488">
            <v>0</v>
          </cell>
          <cell r="BV488">
            <v>1</v>
          </cell>
          <cell r="BW488">
            <v>0</v>
          </cell>
          <cell r="BX488">
            <v>0.43</v>
          </cell>
          <cell r="BY488">
            <v>0</v>
          </cell>
          <cell r="BZ488">
            <v>17.513688227847851</v>
          </cell>
          <cell r="CB488">
            <v>0.6</v>
          </cell>
          <cell r="CC488">
            <v>0.4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17.282707987516101</v>
          </cell>
          <cell r="CL488">
            <v>2.7576927789084382</v>
          </cell>
          <cell r="CM488">
            <v>20.04040076642454</v>
          </cell>
          <cell r="CN488">
            <v>122.41465083723156</v>
          </cell>
          <cell r="CO488">
            <v>0</v>
          </cell>
        </row>
        <row r="489">
          <cell r="BK489" t="str">
            <v>Pin Maritime_F2_Classique_GS Pineraies des plaines du Centre et du Nord Ouest_23_</v>
          </cell>
          <cell r="BM489">
            <v>48.588854752551001</v>
          </cell>
          <cell r="BN489">
            <v>229.61313726344301</v>
          </cell>
          <cell r="BO489" t="str">
            <v/>
          </cell>
          <cell r="BP489">
            <v>243.14590308576999</v>
          </cell>
          <cell r="BQ489">
            <v>19.286799143151899</v>
          </cell>
          <cell r="BT489" t="str">
            <v>Résineux</v>
          </cell>
          <cell r="BU489">
            <v>0</v>
          </cell>
          <cell r="BV489">
            <v>1</v>
          </cell>
          <cell r="BW489">
            <v>0</v>
          </cell>
          <cell r="BX489">
            <v>0.43</v>
          </cell>
          <cell r="BY489">
            <v>0</v>
          </cell>
          <cell r="BZ489">
            <v>17.513688227847851</v>
          </cell>
          <cell r="CB489">
            <v>0.6</v>
          </cell>
          <cell r="CC489">
            <v>0.4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16.810111428739361</v>
          </cell>
          <cell r="CL489">
            <v>1.9499832643953314</v>
          </cell>
          <cell r="CM489">
            <v>18.760094693134693</v>
          </cell>
          <cell r="CN489">
            <v>141.17474553036627</v>
          </cell>
          <cell r="CO489">
            <v>0</v>
          </cell>
        </row>
        <row r="490">
          <cell r="BK490" t="str">
            <v>Pin Maritime_F2_Classique_GS Pineraies des plaines du Centre et du Nord Ouest_23_</v>
          </cell>
          <cell r="BM490">
            <v>34.950066289933503</v>
          </cell>
          <cell r="BN490">
            <v>159.63057361382201</v>
          </cell>
          <cell r="BO490">
            <v>69.982563649621</v>
          </cell>
          <cell r="BP490">
            <v>243.14590308576999</v>
          </cell>
          <cell r="BQ490">
            <v>19.286799143151899</v>
          </cell>
          <cell r="BT490" t="str">
            <v>Résineux</v>
          </cell>
          <cell r="BU490">
            <v>0</v>
          </cell>
          <cell r="BV490">
            <v>1</v>
          </cell>
          <cell r="BW490">
            <v>0</v>
          </cell>
          <cell r="BX490">
            <v>0.43</v>
          </cell>
          <cell r="BY490">
            <v>24.625092087555103</v>
          </cell>
          <cell r="BZ490">
            <v>42.138780315402954</v>
          </cell>
          <cell r="CB490">
            <v>0.6</v>
          </cell>
          <cell r="CC490">
            <v>0.4</v>
          </cell>
          <cell r="CD490">
            <v>0</v>
          </cell>
          <cell r="CE490">
            <v>34.360593610542004</v>
          </cell>
          <cell r="CF490">
            <v>22.907062407028004</v>
          </cell>
          <cell r="CG490">
            <v>0</v>
          </cell>
          <cell r="CH490">
            <v>27.528562247645901</v>
          </cell>
          <cell r="CI490">
            <v>18.352374831763939</v>
          </cell>
          <cell r="CJ490">
            <v>0</v>
          </cell>
          <cell r="CK490">
            <v>16.350438047715144</v>
          </cell>
          <cell r="CL490">
            <v>1.3788463894542193</v>
          </cell>
          <cell r="CM490">
            <v>17.729284437169362</v>
          </cell>
          <cell r="CN490">
            <v>158.90402996753562</v>
          </cell>
          <cell r="CO490">
            <v>0</v>
          </cell>
        </row>
        <row r="491">
          <cell r="BK491" t="str">
            <v>Pin Maritime_F2_Classique_GS Pineraies des plaines du Centre et du Nord Ouest_24_</v>
          </cell>
          <cell r="BM491">
            <v>38.783382062113802</v>
          </cell>
          <cell r="BN491">
            <v>179.15098009352701</v>
          </cell>
          <cell r="BO491" t="str">
            <v/>
          </cell>
          <cell r="BP491">
            <v>243.14590308576999</v>
          </cell>
          <cell r="BQ491" t="str">
            <v/>
          </cell>
          <cell r="BT491" t="str">
            <v>Résineux</v>
          </cell>
          <cell r="BU491">
            <v>0</v>
          </cell>
          <cell r="BV491">
            <v>1</v>
          </cell>
          <cell r="BW491">
            <v>0</v>
          </cell>
          <cell r="BX491">
            <v>0.43</v>
          </cell>
          <cell r="BY491">
            <v>0</v>
          </cell>
          <cell r="BZ491">
            <v>42.138780315402954</v>
          </cell>
          <cell r="CB491">
            <v>0.6</v>
          </cell>
          <cell r="CC491">
            <v>0.4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43.053772470264775</v>
          </cell>
          <cell r="CL491">
            <v>16.484788939615157</v>
          </cell>
          <cell r="CM491">
            <v>59.538561409879932</v>
          </cell>
          <cell r="CN491">
            <v>218.44259137741557</v>
          </cell>
          <cell r="CO491">
            <v>0</v>
          </cell>
        </row>
        <row r="492">
          <cell r="BK492" t="str">
            <v>Pin Maritime_F2_Classique_GS Pineraies des plaines du Centre et du Nord Ouest_25_</v>
          </cell>
          <cell r="BM492">
            <v>42.616697834294101</v>
          </cell>
          <cell r="BN492">
            <v>198.67138657323201</v>
          </cell>
          <cell r="BO492" t="str">
            <v/>
          </cell>
          <cell r="BP492">
            <v>243.14590308576999</v>
          </cell>
          <cell r="BQ492">
            <v>19.233045806383501</v>
          </cell>
          <cell r="BT492" t="str">
            <v>Résineux</v>
          </cell>
          <cell r="BU492">
            <v>0</v>
          </cell>
          <cell r="BV492">
            <v>1</v>
          </cell>
          <cell r="BW492">
            <v>0</v>
          </cell>
          <cell r="BX492">
            <v>0.43</v>
          </cell>
          <cell r="BY492">
            <v>0</v>
          </cell>
          <cell r="BZ492">
            <v>42.138780315402954</v>
          </cell>
          <cell r="CB492">
            <v>0.6</v>
          </cell>
          <cell r="CC492">
            <v>0.4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41.876464797965895</v>
          </cell>
          <cell r="CL492">
            <v>11.656506045630875</v>
          </cell>
          <cell r="CM492">
            <v>53.532970843596772</v>
          </cell>
          <cell r="CN492">
            <v>271.97556222101235</v>
          </cell>
          <cell r="CO492">
            <v>0</v>
          </cell>
        </row>
        <row r="493">
          <cell r="BK493" t="str">
            <v>Pin Maritime_F2_Classique_GS Pineraies des plaines du Centre et du Nord Ouest_26_</v>
          </cell>
          <cell r="BM493">
            <v>46.3281629554088</v>
          </cell>
          <cell r="BN493">
            <v>218.08610946548299</v>
          </cell>
          <cell r="BO493" t="str">
            <v/>
          </cell>
          <cell r="BP493">
            <v>243.14590308576999</v>
          </cell>
          <cell r="BQ493" t="str">
            <v/>
          </cell>
          <cell r="BT493" t="str">
            <v>Résineux</v>
          </cell>
          <cell r="BU493">
            <v>0</v>
          </cell>
          <cell r="BV493">
            <v>1</v>
          </cell>
          <cell r="BW493">
            <v>0</v>
          </cell>
          <cell r="BX493">
            <v>0.43</v>
          </cell>
          <cell r="BY493">
            <v>0</v>
          </cell>
          <cell r="BZ493">
            <v>42.138780315402954</v>
          </cell>
          <cell r="CB493">
            <v>0.6</v>
          </cell>
          <cell r="CC493">
            <v>0.4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40.73135066587794</v>
          </cell>
          <cell r="CL493">
            <v>8.2423944698075804</v>
          </cell>
          <cell r="CM493">
            <v>48.973745135685519</v>
          </cell>
          <cell r="CN493">
            <v>320.94930735669789</v>
          </cell>
          <cell r="CO493">
            <v>0</v>
          </cell>
        </row>
        <row r="494">
          <cell r="BK494" t="str">
            <v>Pin Maritime_F2_Classique_GS Pineraies des plaines du Centre et du Nord Ouest_27_</v>
          </cell>
          <cell r="BM494">
            <v>50.039628076523599</v>
          </cell>
          <cell r="BN494">
            <v>237.50083235773499</v>
          </cell>
          <cell r="BO494" t="str">
            <v/>
          </cell>
          <cell r="BP494">
            <v>243.14590308576999</v>
          </cell>
          <cell r="BQ494" t="str">
            <v/>
          </cell>
          <cell r="BT494" t="str">
            <v>Résineux</v>
          </cell>
          <cell r="BU494">
            <v>0</v>
          </cell>
          <cell r="BV494">
            <v>1</v>
          </cell>
          <cell r="BW494">
            <v>0</v>
          </cell>
          <cell r="BX494">
            <v>0.43</v>
          </cell>
          <cell r="BY494">
            <v>0</v>
          </cell>
          <cell r="BZ494">
            <v>42.138780315402954</v>
          </cell>
          <cell r="CB494">
            <v>0.6</v>
          </cell>
          <cell r="CC494">
            <v>0.4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39.617549739950867</v>
          </cell>
          <cell r="CL494">
            <v>5.8282530228154386</v>
          </cell>
          <cell r="CM494">
            <v>45.445802762766306</v>
          </cell>
          <cell r="CN494">
            <v>366.39511011946422</v>
          </cell>
          <cell r="CO494">
            <v>0</v>
          </cell>
        </row>
        <row r="495">
          <cell r="BK495" t="str">
            <v>Pin Maritime_F2_Classique_GS Pineraies des plaines du Centre et du Nord Ouest_28_</v>
          </cell>
          <cell r="BM495">
            <v>53.751093197638397</v>
          </cell>
          <cell r="BN495">
            <v>256.91555524998603</v>
          </cell>
          <cell r="BO495" t="str">
            <v/>
          </cell>
          <cell r="BP495">
            <v>243.14590308576999</v>
          </cell>
          <cell r="BQ495" t="str">
            <v/>
          </cell>
          <cell r="BT495" t="str">
            <v>Résineux</v>
          </cell>
          <cell r="BU495">
            <v>0</v>
          </cell>
          <cell r="BV495">
            <v>1</v>
          </cell>
          <cell r="BW495">
            <v>0</v>
          </cell>
          <cell r="BX495">
            <v>0.43</v>
          </cell>
          <cell r="BY495">
            <v>0</v>
          </cell>
          <cell r="BZ495">
            <v>42.138780315402954</v>
          </cell>
          <cell r="CB495">
            <v>0.6</v>
          </cell>
          <cell r="CC495">
            <v>0.4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38.534205758915519</v>
          </cell>
          <cell r="CL495">
            <v>4.1211972349037911</v>
          </cell>
          <cell r="CM495">
            <v>42.655402993819308</v>
          </cell>
          <cell r="CN495">
            <v>409.0505131132835</v>
          </cell>
          <cell r="CO495">
            <v>0</v>
          </cell>
        </row>
        <row r="496">
          <cell r="BK496" t="str">
            <v>Pin Maritime_F2_Classique_GS Pineraies des plaines du Centre et du Nord Ouest_29_</v>
          </cell>
          <cell r="BM496">
            <v>57.462558318753203</v>
          </cell>
          <cell r="BN496">
            <v>276.33027814223698</v>
          </cell>
          <cell r="BO496" t="str">
            <v/>
          </cell>
          <cell r="BP496">
            <v>243.14590308576999</v>
          </cell>
          <cell r="BQ496">
            <v>17.999659879241001</v>
          </cell>
          <cell r="BT496" t="str">
            <v>Résineux</v>
          </cell>
          <cell r="BU496">
            <v>0</v>
          </cell>
          <cell r="BV496">
            <v>1</v>
          </cell>
          <cell r="BW496">
            <v>0</v>
          </cell>
          <cell r="BX496">
            <v>0.43</v>
          </cell>
          <cell r="BY496">
            <v>0</v>
          </cell>
          <cell r="BZ496">
            <v>42.138780315402954</v>
          </cell>
          <cell r="CB496">
            <v>0.6</v>
          </cell>
          <cell r="CC496">
            <v>0.4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37.480485876012168</v>
          </cell>
          <cell r="CL496">
            <v>2.9141265114077197</v>
          </cell>
          <cell r="CM496">
            <v>40.39461238741989</v>
          </cell>
          <cell r="CN496">
            <v>449.4451255007034</v>
          </cell>
          <cell r="CO496">
            <v>0</v>
          </cell>
        </row>
        <row r="497">
          <cell r="BK497" t="str">
            <v>Pin Maritime_F2_Classique_GS Pineraies des plaines du Centre et du Nord Ouest_29_</v>
          </cell>
          <cell r="BM497">
            <v>45.781574358920501</v>
          </cell>
          <cell r="BN497">
            <v>215.01498657837899</v>
          </cell>
          <cell r="BO497">
            <v>61.315291563857983</v>
          </cell>
          <cell r="BP497">
            <v>243.14590308576999</v>
          </cell>
          <cell r="BQ497">
            <v>17.999659879241001</v>
          </cell>
          <cell r="BT497" t="str">
            <v>Résineux</v>
          </cell>
          <cell r="BU497">
            <v>0</v>
          </cell>
          <cell r="BV497">
            <v>1</v>
          </cell>
          <cell r="BW497">
            <v>0</v>
          </cell>
          <cell r="BX497">
            <v>0.43</v>
          </cell>
          <cell r="BY497">
            <v>22.970625330006126</v>
          </cell>
          <cell r="BZ497">
            <v>65.109405645409083</v>
          </cell>
          <cell r="CB497">
            <v>0.6</v>
          </cell>
          <cell r="CC497">
            <v>0.4</v>
          </cell>
          <cell r="CD497">
            <v>0</v>
          </cell>
          <cell r="CE497">
            <v>32.052035344194593</v>
          </cell>
          <cell r="CF497">
            <v>21.368023562796395</v>
          </cell>
          <cell r="CG497">
            <v>0</v>
          </cell>
          <cell r="CH497">
            <v>25.679022316590572</v>
          </cell>
          <cell r="CI497">
            <v>17.11934821106038</v>
          </cell>
          <cell r="CJ497">
            <v>0</v>
          </cell>
          <cell r="CK497">
            <v>36.455580018719523</v>
          </cell>
          <cell r="CL497">
            <v>2.0605986174518955</v>
          </cell>
          <cell r="CM497">
            <v>38.516178636171418</v>
          </cell>
          <cell r="CN497">
            <v>487.96130413687479</v>
          </cell>
          <cell r="CO497">
            <v>0</v>
          </cell>
        </row>
        <row r="498">
          <cell r="BK498" t="str">
            <v>Pin Maritime_F2_Classique_GS Pineraies des plaines du Centre et du Nord Ouest_30_</v>
          </cell>
          <cell r="BM498">
            <v>49.232672251906003</v>
          </cell>
          <cell r="BN498">
            <v>233.22875928960801</v>
          </cell>
          <cell r="BO498" t="str">
            <v/>
          </cell>
          <cell r="BP498">
            <v>243.14590308576999</v>
          </cell>
          <cell r="BQ498" t="str">
            <v/>
          </cell>
          <cell r="BT498" t="str">
            <v>Résineux</v>
          </cell>
          <cell r="BU498">
            <v>0</v>
          </cell>
          <cell r="BV498">
            <v>1</v>
          </cell>
          <cell r="BW498">
            <v>0</v>
          </cell>
          <cell r="BX498">
            <v>0.43</v>
          </cell>
          <cell r="BY498">
            <v>0</v>
          </cell>
          <cell r="BZ498">
            <v>65.109405645409083</v>
          </cell>
          <cell r="CB498">
            <v>0.6</v>
          </cell>
          <cell r="CC498">
            <v>0.4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60.785003082408608</v>
          </cell>
          <cell r="CL498">
            <v>15.924815970142424</v>
          </cell>
          <cell r="CM498">
            <v>76.709819052551026</v>
          </cell>
          <cell r="CN498">
            <v>564.67112318942577</v>
          </cell>
          <cell r="CO498">
            <v>18.822370772980857</v>
          </cell>
        </row>
        <row r="499">
          <cell r="BK499" t="str">
            <v>Pin Maritime_F2_Classique_GS Pineraies des plaines du Centre et du Nord Ouest_31_</v>
          </cell>
          <cell r="BM499">
            <v>52.683770144891497</v>
          </cell>
          <cell r="BN499">
            <v>251.442532000836</v>
          </cell>
          <cell r="BO499" t="str">
            <v/>
          </cell>
          <cell r="BP499">
            <v>243.14590308576999</v>
          </cell>
          <cell r="BQ499" t="str">
            <v/>
          </cell>
          <cell r="BT499" t="str">
            <v>Résineux</v>
          </cell>
          <cell r="BU499">
            <v>0</v>
          </cell>
          <cell r="BV499">
            <v>1</v>
          </cell>
          <cell r="BW499">
            <v>0</v>
          </cell>
          <cell r="BX499">
            <v>0.43</v>
          </cell>
          <cell r="BY499">
            <v>0</v>
          </cell>
          <cell r="BZ499">
            <v>0</v>
          </cell>
          <cell r="CB499">
            <v>0.6</v>
          </cell>
          <cell r="CC499">
            <v>0.4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59.122833976575755</v>
          </cell>
          <cell r="CL499">
            <v>11.260545361635538</v>
          </cell>
          <cell r="CM499">
            <v>70.383379338211299</v>
          </cell>
          <cell r="CN499">
            <v>635.05450252763706</v>
          </cell>
          <cell r="CO499">
            <v>0</v>
          </cell>
        </row>
        <row r="500">
          <cell r="BK500" t="str">
            <v>Pin Maritime_F2_Classique_GS Pineraies des plaines du Centre et du Nord Ouest_32_</v>
          </cell>
          <cell r="BM500">
            <v>56.134868037876998</v>
          </cell>
          <cell r="BN500">
            <v>269.65630471206498</v>
          </cell>
          <cell r="BO500" t="str">
            <v/>
          </cell>
          <cell r="BP500">
            <v>243.14590308576999</v>
          </cell>
          <cell r="BQ500" t="str">
            <v/>
          </cell>
          <cell r="BT500" t="str">
            <v>Résineux</v>
          </cell>
          <cell r="BU500">
            <v>0</v>
          </cell>
          <cell r="BV500">
            <v>1</v>
          </cell>
          <cell r="BW500">
            <v>0</v>
          </cell>
          <cell r="BX500">
            <v>0.43</v>
          </cell>
          <cell r="BY500">
            <v>0</v>
          </cell>
          <cell r="BZ500">
            <v>0</v>
          </cell>
          <cell r="CB500">
            <v>0.6</v>
          </cell>
          <cell r="CC500">
            <v>0.4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</row>
        <row r="501">
          <cell r="BK501" t="str">
            <v>Pin Maritime_F2_Classique_GS Pineraies des plaines du Centre et du Nord Ouest_33_</v>
          </cell>
          <cell r="BM501">
            <v>59.5859659308625</v>
          </cell>
          <cell r="BN501">
            <v>287.87007742329303</v>
          </cell>
          <cell r="BO501" t="str">
            <v/>
          </cell>
          <cell r="BP501">
            <v>243.14590308576999</v>
          </cell>
          <cell r="BQ501" t="str">
            <v/>
          </cell>
          <cell r="BT501" t="str">
            <v>Résineux</v>
          </cell>
          <cell r="BU501">
            <v>0</v>
          </cell>
          <cell r="BV501">
            <v>1</v>
          </cell>
          <cell r="BW501">
            <v>0</v>
          </cell>
          <cell r="BX501">
            <v>0.43</v>
          </cell>
          <cell r="BY501">
            <v>0</v>
          </cell>
          <cell r="BZ501">
            <v>0</v>
          </cell>
          <cell r="CB501">
            <v>0.6</v>
          </cell>
          <cell r="CC501">
            <v>0.4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</row>
        <row r="502">
          <cell r="BK502" t="str">
            <v>Pin Maritime_F2_Classique_GS Pineraies des plaines du Centre et du Nord Ouest_34_</v>
          </cell>
          <cell r="BM502">
            <v>63.037063823848101</v>
          </cell>
          <cell r="BN502">
            <v>306.08385013452101</v>
          </cell>
          <cell r="BO502" t="str">
            <v/>
          </cell>
          <cell r="BP502">
            <v>243.14590308576999</v>
          </cell>
          <cell r="BQ502">
            <v>18.497486626100301</v>
          </cell>
          <cell r="BT502" t="str">
            <v>Résineux</v>
          </cell>
          <cell r="BU502">
            <v>0</v>
          </cell>
          <cell r="BV502">
            <v>1</v>
          </cell>
          <cell r="BW502">
            <v>0</v>
          </cell>
          <cell r="BX502">
            <v>0.43</v>
          </cell>
          <cell r="BY502">
            <v>0</v>
          </cell>
          <cell r="BZ502">
            <v>0</v>
          </cell>
          <cell r="CB502">
            <v>0.6</v>
          </cell>
          <cell r="CC502">
            <v>0.4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</row>
        <row r="503">
          <cell r="BK503" t="str">
            <v>Pin Maritime_F2_Classique_GS Pineraies des plaines du Centre et du Nord Ouest_35_</v>
          </cell>
          <cell r="BM503">
            <v>66.499553054852498</v>
          </cell>
          <cell r="BN503">
            <v>324.76103925974201</v>
          </cell>
          <cell r="BO503" t="str">
            <v/>
          </cell>
          <cell r="BP503">
            <v>243.14590308576999</v>
          </cell>
          <cell r="BQ503" t="str">
            <v/>
          </cell>
          <cell r="BT503" t="str">
            <v>Résineux</v>
          </cell>
          <cell r="BU503">
            <v>0</v>
          </cell>
          <cell r="BV503">
            <v>1</v>
          </cell>
          <cell r="BW503">
            <v>0</v>
          </cell>
          <cell r="BX503">
            <v>0.43</v>
          </cell>
          <cell r="BY503">
            <v>0</v>
          </cell>
          <cell r="BZ503">
            <v>0</v>
          </cell>
          <cell r="CB503">
            <v>0.6</v>
          </cell>
          <cell r="CC503">
            <v>0.4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</row>
        <row r="504">
          <cell r="BK504" t="str">
            <v>Pin Maritime_F2_Classique_GS Pineraies des plaines du Centre et du Nord Ouest_36_</v>
          </cell>
          <cell r="BM504">
            <v>69.962042285856896</v>
          </cell>
          <cell r="BN504">
            <v>343.43822838496197</v>
          </cell>
          <cell r="BO504" t="str">
            <v/>
          </cell>
          <cell r="BP504">
            <v>243.14590308576999</v>
          </cell>
          <cell r="BQ504">
            <v>16.581022775557098</v>
          </cell>
          <cell r="BT504" t="str">
            <v>Résineux</v>
          </cell>
          <cell r="BU504">
            <v>0</v>
          </cell>
          <cell r="BV504">
            <v>1</v>
          </cell>
          <cell r="BW504">
            <v>0</v>
          </cell>
          <cell r="BX504">
            <v>0.43</v>
          </cell>
          <cell r="BY504">
            <v>0</v>
          </cell>
          <cell r="BZ504">
            <v>0</v>
          </cell>
          <cell r="CB504">
            <v>0.6</v>
          </cell>
          <cell r="CC504">
            <v>0.4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</row>
        <row r="505">
          <cell r="BK505" t="str">
            <v>Pin Maritime_F2_Classique_GS Pineraies des plaines du Centre et du Nord Ouest_36_</v>
          </cell>
          <cell r="BM505">
            <v>54.523760199881103</v>
          </cell>
          <cell r="BN505">
            <v>260.76672104318101</v>
          </cell>
          <cell r="BO505">
            <v>82.671507341780966</v>
          </cell>
          <cell r="BP505">
            <v>243.14590308576999</v>
          </cell>
          <cell r="BQ505">
            <v>16.581022775557098</v>
          </cell>
          <cell r="BT505" t="str">
            <v>Résineux</v>
          </cell>
          <cell r="BU505">
            <v>0</v>
          </cell>
          <cell r="BV505">
            <v>1</v>
          </cell>
          <cell r="BW505">
            <v>0</v>
          </cell>
          <cell r="BX505">
            <v>0.43</v>
          </cell>
          <cell r="BY505">
            <v>0</v>
          </cell>
          <cell r="BZ505">
            <v>0</v>
          </cell>
          <cell r="CB505">
            <v>0.6</v>
          </cell>
          <cell r="CC505">
            <v>0.4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</row>
        <row r="506">
          <cell r="BK506" t="str">
            <v>Pin Maritime_F2_Classique_GS Pineraies des plaines du Centre et du Nord Ouest_37_</v>
          </cell>
          <cell r="BM506">
            <v>57.644632658800198</v>
          </cell>
          <cell r="BN506">
            <v>277.56576592191698</v>
          </cell>
          <cell r="BO506" t="str">
            <v/>
          </cell>
          <cell r="BP506">
            <v>243.14590308576999</v>
          </cell>
          <cell r="BQ506" t="str">
            <v/>
          </cell>
          <cell r="BT506" t="str">
            <v>Résineux</v>
          </cell>
          <cell r="BU506">
            <v>0</v>
          </cell>
          <cell r="BV506">
            <v>1</v>
          </cell>
          <cell r="BW506">
            <v>0</v>
          </cell>
          <cell r="BX506">
            <v>0.43</v>
          </cell>
          <cell r="BY506">
            <v>0</v>
          </cell>
          <cell r="BZ506">
            <v>0</v>
          </cell>
          <cell r="CB506">
            <v>0.6</v>
          </cell>
          <cell r="CC506">
            <v>0.4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</row>
        <row r="507">
          <cell r="BK507" t="str">
            <v>Pin Maritime_F2_Classique_GS Pineraies des plaines du Centre et du Nord Ouest_38_</v>
          </cell>
          <cell r="BM507">
            <v>60.7655051177193</v>
          </cell>
          <cell r="BN507">
            <v>294.364810800653</v>
          </cell>
          <cell r="BO507" t="str">
            <v/>
          </cell>
          <cell r="BP507">
            <v>243.14590308576999</v>
          </cell>
          <cell r="BQ507" t="str">
            <v/>
          </cell>
          <cell r="BT507" t="str">
            <v>Résineux</v>
          </cell>
          <cell r="BU507">
            <v>0</v>
          </cell>
          <cell r="BV507">
            <v>1</v>
          </cell>
          <cell r="BW507">
            <v>0</v>
          </cell>
          <cell r="BX507">
            <v>0.43</v>
          </cell>
          <cell r="BY507">
            <v>0</v>
          </cell>
          <cell r="BZ507">
            <v>0</v>
          </cell>
          <cell r="CB507">
            <v>0.6</v>
          </cell>
          <cell r="CC507">
            <v>0.4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</row>
        <row r="508">
          <cell r="BK508" t="str">
            <v>Pin Maritime_F2_Classique_GS Pineraies des plaines du Centre et du Nord Ouest_39_</v>
          </cell>
          <cell r="BM508">
            <v>63.886377576638402</v>
          </cell>
          <cell r="BN508">
            <v>311.16385567938897</v>
          </cell>
          <cell r="BO508" t="str">
            <v/>
          </cell>
          <cell r="BP508">
            <v>243.14590308576999</v>
          </cell>
          <cell r="BQ508" t="str">
            <v/>
          </cell>
          <cell r="BT508" t="str">
            <v>Résineux</v>
          </cell>
          <cell r="BU508">
            <v>0</v>
          </cell>
          <cell r="BV508">
            <v>1</v>
          </cell>
          <cell r="BW508">
            <v>0</v>
          </cell>
          <cell r="BX508">
            <v>0.43</v>
          </cell>
          <cell r="BY508">
            <v>0</v>
          </cell>
          <cell r="BZ508">
            <v>0</v>
          </cell>
          <cell r="CB508">
            <v>0.6</v>
          </cell>
          <cell r="CC508">
            <v>0.4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</row>
        <row r="509">
          <cell r="BK509" t="str">
            <v>Pin Maritime_F2_Classique_GS Pineraies des plaines du Centre et du Nord Ouest_40_</v>
          </cell>
          <cell r="BM509">
            <v>67.007250035557504</v>
          </cell>
          <cell r="BN509">
            <v>327.96290055812398</v>
          </cell>
          <cell r="BO509" t="str">
            <v/>
          </cell>
          <cell r="BP509">
            <v>243.14590308576999</v>
          </cell>
          <cell r="BQ509" t="str">
            <v/>
          </cell>
          <cell r="BT509" t="str">
            <v>Résineux</v>
          </cell>
          <cell r="BU509">
            <v>0</v>
          </cell>
          <cell r="BV509">
            <v>1</v>
          </cell>
          <cell r="BW509">
            <v>0</v>
          </cell>
          <cell r="BX509">
            <v>0.43</v>
          </cell>
          <cell r="BY509">
            <v>0</v>
          </cell>
          <cell r="BZ509">
            <v>0</v>
          </cell>
          <cell r="CB509">
            <v>0.6</v>
          </cell>
          <cell r="CC509">
            <v>0.4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</row>
        <row r="510">
          <cell r="BK510" t="str">
            <v>Pin Maritime_F2_Classique_GS Pineraies des plaines du Centre et du Nord Ouest_41_</v>
          </cell>
          <cell r="BM510">
            <v>70.1281224944766</v>
          </cell>
          <cell r="BN510">
            <v>344.76194543686</v>
          </cell>
          <cell r="BO510" t="str">
            <v/>
          </cell>
          <cell r="BP510">
            <v>243.14590308576999</v>
          </cell>
          <cell r="BQ510" t="str">
            <v/>
          </cell>
          <cell r="BT510" t="str">
            <v>Résineux</v>
          </cell>
          <cell r="BU510">
            <v>0</v>
          </cell>
          <cell r="BV510">
            <v>1</v>
          </cell>
          <cell r="BW510">
            <v>0</v>
          </cell>
          <cell r="BX510">
            <v>0.43</v>
          </cell>
          <cell r="BY510">
            <v>0</v>
          </cell>
          <cell r="BZ510">
            <v>0</v>
          </cell>
          <cell r="CB510">
            <v>0.6</v>
          </cell>
          <cell r="CC510">
            <v>0.4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</row>
        <row r="511">
          <cell r="BK511" t="str">
            <v>Pin Maritime_F2_Classique_GS Pineraies des plaines du Centre et du Nord Ouest_42_</v>
          </cell>
          <cell r="BM511">
            <v>73.248994953395695</v>
          </cell>
          <cell r="BN511">
            <v>361.56099031559597</v>
          </cell>
          <cell r="BO511" t="str">
            <v/>
          </cell>
          <cell r="BP511">
            <v>243.14590308576999</v>
          </cell>
          <cell r="BQ511" t="str">
            <v/>
          </cell>
          <cell r="BT511" t="str">
            <v>Résineux</v>
          </cell>
          <cell r="BU511">
            <v>0</v>
          </cell>
          <cell r="BV511">
            <v>1</v>
          </cell>
          <cell r="BW511">
            <v>0</v>
          </cell>
          <cell r="BX511">
            <v>0.43</v>
          </cell>
          <cell r="BY511">
            <v>0</v>
          </cell>
          <cell r="BZ511">
            <v>0</v>
          </cell>
          <cell r="CB511">
            <v>0.6</v>
          </cell>
          <cell r="CC511">
            <v>0.4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</row>
        <row r="512">
          <cell r="BK512" t="str">
            <v>Pin Maritime_F2_Classique_GS Pineraies des plaines du Centre et du Nord Ouest_43_</v>
          </cell>
          <cell r="BM512">
            <v>76.369867412314804</v>
          </cell>
          <cell r="BN512">
            <v>378.360035194332</v>
          </cell>
          <cell r="BO512" t="str">
            <v/>
          </cell>
          <cell r="BP512">
            <v>243.14590308576999</v>
          </cell>
          <cell r="BQ512">
            <v>16.6341740707336</v>
          </cell>
          <cell r="BT512" t="str">
            <v>Résineux</v>
          </cell>
          <cell r="BU512">
            <v>0</v>
          </cell>
          <cell r="BV512">
            <v>1</v>
          </cell>
          <cell r="BW512">
            <v>0</v>
          </cell>
          <cell r="BX512">
            <v>0.43</v>
          </cell>
          <cell r="BY512">
            <v>0</v>
          </cell>
          <cell r="BZ512">
            <v>0</v>
          </cell>
          <cell r="CB512">
            <v>0.6</v>
          </cell>
          <cell r="CC512">
            <v>0.4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</row>
        <row r="513">
          <cell r="BK513" t="str">
            <v>Pin Maritime_F2_Classique_GS Pineraies des plaines du Centre et du Nord Ouest_44_</v>
          </cell>
          <cell r="BM513">
            <v>79.435031994444202</v>
          </cell>
          <cell r="BN513">
            <v>395.17835659501202</v>
          </cell>
          <cell r="BO513" t="str">
            <v/>
          </cell>
          <cell r="BP513">
            <v>243.14590308576999</v>
          </cell>
          <cell r="BQ513">
            <v>14.6358766552411</v>
          </cell>
          <cell r="BT513" t="str">
            <v>Résineux</v>
          </cell>
          <cell r="BU513">
            <v>0</v>
          </cell>
          <cell r="BV513">
            <v>1</v>
          </cell>
          <cell r="BW513">
            <v>0</v>
          </cell>
          <cell r="BX513">
            <v>0.43</v>
          </cell>
          <cell r="BY513">
            <v>0</v>
          </cell>
          <cell r="BZ513">
            <v>0</v>
          </cell>
          <cell r="CB513">
            <v>0.6</v>
          </cell>
          <cell r="CC513">
            <v>0.4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</row>
        <row r="514">
          <cell r="BK514" t="str">
            <v>Pin Maritime_F2_Classique_GS Pineraies des plaines du Centre et du Nord Ouest_44_</v>
          </cell>
          <cell r="BM514">
            <v>64.305706609117607</v>
          </cell>
          <cell r="BN514">
            <v>312.89555258056401</v>
          </cell>
          <cell r="BO514">
            <v>82.282804014448004</v>
          </cell>
          <cell r="BP514">
            <v>243.14590308576999</v>
          </cell>
          <cell r="BQ514">
            <v>14.6358766552411</v>
          </cell>
          <cell r="BT514" t="str">
            <v>Résineux</v>
          </cell>
          <cell r="BU514">
            <v>0</v>
          </cell>
          <cell r="BV514">
            <v>1</v>
          </cell>
          <cell r="BW514">
            <v>0</v>
          </cell>
          <cell r="BX514">
            <v>0.43</v>
          </cell>
          <cell r="BY514">
            <v>0</v>
          </cell>
          <cell r="BZ514">
            <v>0</v>
          </cell>
          <cell r="CB514">
            <v>0.6</v>
          </cell>
          <cell r="CC514">
            <v>0.4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</row>
        <row r="515">
          <cell r="BK515" t="str">
            <v>Pin Maritime_F2_Classique_GS Pineraies des plaines du Centre et du Nord Ouest_45_</v>
          </cell>
          <cell r="BM515">
            <v>67.021808460877196</v>
          </cell>
          <cell r="BN515">
            <v>327.73664040225202</v>
          </cell>
          <cell r="BO515" t="str">
            <v/>
          </cell>
          <cell r="BP515">
            <v>243.14590308576999</v>
          </cell>
          <cell r="BQ515" t="str">
            <v/>
          </cell>
          <cell r="BT515" t="str">
            <v>Résineux</v>
          </cell>
          <cell r="BU515">
            <v>0</v>
          </cell>
          <cell r="BV515">
            <v>1</v>
          </cell>
          <cell r="BW515">
            <v>0</v>
          </cell>
          <cell r="BX515">
            <v>0.43</v>
          </cell>
          <cell r="BY515">
            <v>0</v>
          </cell>
          <cell r="BZ515">
            <v>0</v>
          </cell>
          <cell r="CB515">
            <v>0.6</v>
          </cell>
          <cell r="CC515">
            <v>0.4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</row>
        <row r="516">
          <cell r="BK516" t="str">
            <v>Pin Maritime_F2_Classique_GS Pineraies des plaines du Centre et du Nord Ouest_46_</v>
          </cell>
          <cell r="BM516">
            <v>69.737910312636799</v>
          </cell>
          <cell r="BN516">
            <v>342.57772822394003</v>
          </cell>
          <cell r="BO516" t="str">
            <v/>
          </cell>
          <cell r="BP516">
            <v>243.14590308576999</v>
          </cell>
          <cell r="BQ516" t="str">
            <v/>
          </cell>
          <cell r="BT516" t="str">
            <v>Résineux</v>
          </cell>
          <cell r="BU516">
            <v>0</v>
          </cell>
          <cell r="BV516">
            <v>1</v>
          </cell>
          <cell r="BW516">
            <v>0</v>
          </cell>
          <cell r="BX516">
            <v>0.43</v>
          </cell>
          <cell r="BY516">
            <v>0</v>
          </cell>
          <cell r="BZ516">
            <v>0</v>
          </cell>
          <cell r="CB516">
            <v>0.6</v>
          </cell>
          <cell r="CC516">
            <v>0.4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</row>
        <row r="517">
          <cell r="BK517" t="str">
            <v>Pin Maritime_F2_Classique_GS Pineraies des plaines du Centre et du Nord Ouest_47_</v>
          </cell>
          <cell r="BM517">
            <v>72.454012164396403</v>
          </cell>
          <cell r="BN517">
            <v>357.41881604562798</v>
          </cell>
          <cell r="BO517" t="str">
            <v/>
          </cell>
          <cell r="BP517">
            <v>243.14590308576999</v>
          </cell>
          <cell r="BQ517" t="str">
            <v/>
          </cell>
          <cell r="BT517" t="str">
            <v>Résineux</v>
          </cell>
          <cell r="BU517">
            <v>0</v>
          </cell>
          <cell r="BV517">
            <v>1</v>
          </cell>
          <cell r="BW517">
            <v>0</v>
          </cell>
          <cell r="BX517">
            <v>0.43</v>
          </cell>
          <cell r="BY517">
            <v>0</v>
          </cell>
          <cell r="BZ517">
            <v>0</v>
          </cell>
          <cell r="CB517">
            <v>0.6</v>
          </cell>
          <cell r="CC517">
            <v>0.4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</row>
        <row r="518">
          <cell r="BK518" t="str">
            <v>Pin Maritime_F2_Classique_GS Pineraies des plaines du Centre et du Nord Ouest_48_</v>
          </cell>
          <cell r="BM518">
            <v>75.170114016156006</v>
          </cell>
          <cell r="BN518">
            <v>372.25990386731598</v>
          </cell>
          <cell r="BO518" t="str">
            <v/>
          </cell>
          <cell r="BP518">
            <v>243.14590308576999</v>
          </cell>
          <cell r="BQ518" t="str">
            <v/>
          </cell>
          <cell r="BT518" t="str">
            <v>Résineux</v>
          </cell>
          <cell r="BU518">
            <v>0</v>
          </cell>
          <cell r="BV518">
            <v>1</v>
          </cell>
          <cell r="BW518">
            <v>0</v>
          </cell>
          <cell r="BX518">
            <v>0.43</v>
          </cell>
          <cell r="BY518">
            <v>0</v>
          </cell>
          <cell r="BZ518">
            <v>0</v>
          </cell>
          <cell r="CB518">
            <v>0.6</v>
          </cell>
          <cell r="CC518">
            <v>0.4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</row>
        <row r="519">
          <cell r="BK519" t="str">
            <v>Pin Maritime_F2_Classique_GS Pineraies des plaines du Centre et du Nord Ouest_49_</v>
          </cell>
          <cell r="BM519">
            <v>77.886215867915595</v>
          </cell>
          <cell r="BN519">
            <v>387.10099168900399</v>
          </cell>
          <cell r="BO519" t="str">
            <v/>
          </cell>
          <cell r="BP519">
            <v>243.14590308576999</v>
          </cell>
          <cell r="BQ519" t="str">
            <v/>
          </cell>
          <cell r="BT519" t="str">
            <v>Résineux</v>
          </cell>
          <cell r="BU519">
            <v>0</v>
          </cell>
          <cell r="BV519">
            <v>1</v>
          </cell>
          <cell r="BW519">
            <v>0</v>
          </cell>
          <cell r="BX519">
            <v>0.43</v>
          </cell>
          <cell r="BY519">
            <v>0</v>
          </cell>
          <cell r="BZ519">
            <v>0</v>
          </cell>
          <cell r="CB519">
            <v>0.6</v>
          </cell>
          <cell r="CC519">
            <v>0.4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0</v>
          </cell>
          <cell r="CI519">
            <v>0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</row>
        <row r="520">
          <cell r="BK520" t="str">
            <v>Pin Maritime_F2_Classique_GS Pineraies des plaines du Centre et du Nord Ouest_50_</v>
          </cell>
          <cell r="BM520">
            <v>80.602317719675199</v>
          </cell>
          <cell r="BN520">
            <v>401.942079510692</v>
          </cell>
          <cell r="BO520" t="str">
            <v/>
          </cell>
          <cell r="BP520">
            <v>243.14590308576999</v>
          </cell>
          <cell r="BQ520" t="str">
            <v/>
          </cell>
          <cell r="BT520" t="str">
            <v>Résineux</v>
          </cell>
          <cell r="BU520">
            <v>0</v>
          </cell>
          <cell r="BV520">
            <v>1</v>
          </cell>
          <cell r="BW520">
            <v>0</v>
          </cell>
          <cell r="BX520">
            <v>0.43</v>
          </cell>
          <cell r="BY520">
            <v>0</v>
          </cell>
          <cell r="BZ520">
            <v>0</v>
          </cell>
          <cell r="CB520">
            <v>0.6</v>
          </cell>
          <cell r="CC520">
            <v>0.4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</row>
        <row r="521">
          <cell r="BK521" t="str">
            <v>Pin Maritime_F2_Classique_GS Pineraies des plaines du Centre et du Nord Ouest_51_</v>
          </cell>
          <cell r="BM521">
            <v>83.318419571434802</v>
          </cell>
          <cell r="BN521">
            <v>416.78316733238</v>
          </cell>
          <cell r="BO521" t="str">
            <v/>
          </cell>
          <cell r="BP521">
            <v>243.14590308576999</v>
          </cell>
          <cell r="BQ521" t="str">
            <v/>
          </cell>
          <cell r="BT521" t="str">
            <v>Résineux</v>
          </cell>
          <cell r="BU521">
            <v>0</v>
          </cell>
          <cell r="BV521">
            <v>1</v>
          </cell>
          <cell r="BW521">
            <v>0</v>
          </cell>
          <cell r="BX521">
            <v>0.43</v>
          </cell>
          <cell r="BY521">
            <v>0</v>
          </cell>
          <cell r="BZ521">
            <v>0</v>
          </cell>
          <cell r="CB521">
            <v>0.6</v>
          </cell>
          <cell r="CC521">
            <v>0.4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0</v>
          </cell>
          <cell r="CI521">
            <v>0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</row>
        <row r="522">
          <cell r="BK522" t="str">
            <v>Pin Maritime_F2_Classique_GS Pineraies des plaines du Centre et du Nord Ouest_52_</v>
          </cell>
          <cell r="BM522">
            <v>86.034521423194306</v>
          </cell>
          <cell r="BN522">
            <v>431.62425515406801</v>
          </cell>
          <cell r="BO522" t="str">
            <v/>
          </cell>
          <cell r="BP522">
            <v>243.14590308576999</v>
          </cell>
          <cell r="BQ522">
            <v>13.0784811159551</v>
          </cell>
          <cell r="BT522" t="str">
            <v>Résineux</v>
          </cell>
          <cell r="BU522">
            <v>0</v>
          </cell>
          <cell r="BV522">
            <v>1</v>
          </cell>
          <cell r="BW522">
            <v>0</v>
          </cell>
          <cell r="BX522">
            <v>0.43</v>
          </cell>
          <cell r="BY522">
            <v>0</v>
          </cell>
          <cell r="BZ522">
            <v>0</v>
          </cell>
          <cell r="CB522">
            <v>0.6</v>
          </cell>
          <cell r="CC522">
            <v>0.4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</row>
        <row r="523">
          <cell r="BK523" t="str">
            <v>Pin Maritime_F2_Classique_GS Pineraies des plaines du Centre et du Nord Ouest_52_</v>
          </cell>
          <cell r="BM523">
            <v>71.714224548334201</v>
          </cell>
          <cell r="BN523">
            <v>352.954514119333</v>
          </cell>
          <cell r="BO523">
            <v>78.669741034735011</v>
          </cell>
          <cell r="BP523">
            <v>243.14590308576999</v>
          </cell>
          <cell r="BQ523">
            <v>13.0784811159551</v>
          </cell>
          <cell r="BT523" t="str">
            <v>Résineux</v>
          </cell>
          <cell r="BU523">
            <v>0</v>
          </cell>
          <cell r="BV523">
            <v>1</v>
          </cell>
          <cell r="BW523">
            <v>0</v>
          </cell>
          <cell r="BX523">
            <v>0.43</v>
          </cell>
          <cell r="BY523">
            <v>0</v>
          </cell>
          <cell r="BZ523">
            <v>0</v>
          </cell>
          <cell r="CB523">
            <v>0.6</v>
          </cell>
          <cell r="CC523">
            <v>0.4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</row>
        <row r="524">
          <cell r="BK524" t="str">
            <v>Pin Maritime_F2_Classique_GS Pineraies des plaines du Centre et du Nord Ouest_53_</v>
          </cell>
          <cell r="BM524">
            <v>74.122893918857301</v>
          </cell>
          <cell r="BN524">
            <v>366.229668263012</v>
          </cell>
          <cell r="BO524" t="str">
            <v/>
          </cell>
          <cell r="BP524">
            <v>243.14590308576999</v>
          </cell>
          <cell r="BQ524" t="str">
            <v/>
          </cell>
          <cell r="BT524" t="str">
            <v>Résineux</v>
          </cell>
          <cell r="BU524">
            <v>0</v>
          </cell>
          <cell r="BV524">
            <v>1</v>
          </cell>
          <cell r="BW524">
            <v>0</v>
          </cell>
          <cell r="BX524">
            <v>0.43</v>
          </cell>
          <cell r="BY524">
            <v>0</v>
          </cell>
          <cell r="BZ524">
            <v>0</v>
          </cell>
          <cell r="CB524">
            <v>0.6</v>
          </cell>
          <cell r="CC524">
            <v>0.4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</row>
        <row r="525">
          <cell r="BK525" t="str">
            <v>Pin Maritime_F2_Classique_GS Pineraies des plaines du Centre et du Nord Ouest_54_</v>
          </cell>
          <cell r="BM525">
            <v>76.531563289380401</v>
          </cell>
          <cell r="BN525">
            <v>379.50482240669101</v>
          </cell>
          <cell r="BO525" t="str">
            <v/>
          </cell>
          <cell r="BP525">
            <v>243.14590308576999</v>
          </cell>
          <cell r="BQ525" t="str">
            <v/>
          </cell>
          <cell r="BT525" t="str">
            <v>Résineux</v>
          </cell>
          <cell r="BU525">
            <v>0</v>
          </cell>
          <cell r="BV525">
            <v>1</v>
          </cell>
          <cell r="BW525">
            <v>0</v>
          </cell>
          <cell r="BX525">
            <v>0.43</v>
          </cell>
          <cell r="BY525">
            <v>0</v>
          </cell>
          <cell r="BZ525">
            <v>0</v>
          </cell>
          <cell r="CB525">
            <v>0.6</v>
          </cell>
          <cell r="CC525">
            <v>0.4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</row>
        <row r="526">
          <cell r="BK526" t="str">
            <v>Pin Maritime_F2_Classique_GS Pineraies des plaines du Centre et du Nord Ouest_55_</v>
          </cell>
          <cell r="BM526">
            <v>78.940232659903501</v>
          </cell>
          <cell r="BN526">
            <v>392.77997655036899</v>
          </cell>
          <cell r="BO526" t="str">
            <v/>
          </cell>
          <cell r="BP526">
            <v>243.14590308576999</v>
          </cell>
          <cell r="BQ526" t="str">
            <v/>
          </cell>
          <cell r="BT526" t="str">
            <v>Résineux</v>
          </cell>
          <cell r="BU526">
            <v>0</v>
          </cell>
          <cell r="BV526">
            <v>1</v>
          </cell>
          <cell r="BW526">
            <v>0</v>
          </cell>
          <cell r="BX526">
            <v>0.43</v>
          </cell>
          <cell r="BY526">
            <v>0</v>
          </cell>
          <cell r="BZ526">
            <v>0</v>
          </cell>
          <cell r="CB526">
            <v>0.6</v>
          </cell>
          <cell r="CC526">
            <v>0.4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0</v>
          </cell>
          <cell r="CI526">
            <v>0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</row>
        <row r="527">
          <cell r="BK527" t="str">
            <v>Pin Maritime_F2_Classique_GS Pineraies des plaines du Centre et du Nord Ouest_56_</v>
          </cell>
          <cell r="BM527">
            <v>81.348902030426601</v>
          </cell>
          <cell r="BN527">
            <v>406.05513069404799</v>
          </cell>
          <cell r="BO527" t="str">
            <v/>
          </cell>
          <cell r="BP527">
            <v>243.14590308576999</v>
          </cell>
          <cell r="BQ527" t="str">
            <v/>
          </cell>
          <cell r="BT527" t="str">
            <v>Résineux</v>
          </cell>
          <cell r="BU527">
            <v>0</v>
          </cell>
          <cell r="BV527">
            <v>1</v>
          </cell>
          <cell r="BW527">
            <v>0</v>
          </cell>
          <cell r="BX527">
            <v>0.43</v>
          </cell>
          <cell r="BY527">
            <v>0</v>
          </cell>
          <cell r="BZ527">
            <v>0</v>
          </cell>
          <cell r="CB527">
            <v>0.6</v>
          </cell>
          <cell r="CC527">
            <v>0.4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</row>
        <row r="528">
          <cell r="BK528" t="str">
            <v>Pin Maritime_F2_Classique_GS Pineraies des plaines du Centre et du Nord Ouest_57_</v>
          </cell>
          <cell r="BM528">
            <v>83.757571400949701</v>
          </cell>
          <cell r="BN528">
            <v>419.33028483772699</v>
          </cell>
          <cell r="BO528" t="str">
            <v/>
          </cell>
          <cell r="BP528">
            <v>243.14590308576999</v>
          </cell>
          <cell r="BQ528" t="str">
            <v/>
          </cell>
          <cell r="BT528" t="str">
            <v>Résineux</v>
          </cell>
          <cell r="BU528">
            <v>0</v>
          </cell>
          <cell r="BV528">
            <v>1</v>
          </cell>
          <cell r="BW528">
            <v>0</v>
          </cell>
          <cell r="BX528">
            <v>0.43</v>
          </cell>
          <cell r="BY528">
            <v>0</v>
          </cell>
          <cell r="BZ528">
            <v>0</v>
          </cell>
          <cell r="CB528">
            <v>0.6</v>
          </cell>
          <cell r="CC528">
            <v>0.4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</row>
        <row r="529">
          <cell r="BK529" t="str">
            <v>Pin Maritime_F2_Classique_GS Pineraies des plaines du Centre et du Nord Ouest_58_</v>
          </cell>
          <cell r="BM529">
            <v>86.1662407714728</v>
          </cell>
          <cell r="BN529">
            <v>432.605438981406</v>
          </cell>
          <cell r="BO529" t="str">
            <v/>
          </cell>
          <cell r="BP529">
            <v>243.14590308576999</v>
          </cell>
          <cell r="BQ529" t="str">
            <v/>
          </cell>
          <cell r="BT529" t="str">
            <v>Résineux</v>
          </cell>
          <cell r="BU529">
            <v>0</v>
          </cell>
          <cell r="BV529">
            <v>1</v>
          </cell>
          <cell r="BW529">
            <v>0</v>
          </cell>
          <cell r="BX529">
            <v>0.43</v>
          </cell>
          <cell r="BY529">
            <v>0</v>
          </cell>
          <cell r="BZ529">
            <v>0</v>
          </cell>
          <cell r="CB529">
            <v>0.6</v>
          </cell>
          <cell r="CC529">
            <v>0.4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</row>
        <row r="530">
          <cell r="BK530" t="str">
            <v>Pin Maritime_F2_Classique_GS Pineraies des plaines du Centre et du Nord Ouest_59_</v>
          </cell>
          <cell r="BM530">
            <v>88.574910141995801</v>
          </cell>
          <cell r="BN530">
            <v>445.880593125085</v>
          </cell>
          <cell r="BO530" t="str">
            <v/>
          </cell>
          <cell r="BP530">
            <v>243.14590308576999</v>
          </cell>
          <cell r="BQ530" t="str">
            <v/>
          </cell>
          <cell r="BT530" t="str">
            <v>Résineux</v>
          </cell>
          <cell r="BU530">
            <v>0</v>
          </cell>
          <cell r="BV530">
            <v>1</v>
          </cell>
          <cell r="BW530">
            <v>0</v>
          </cell>
          <cell r="BX530">
            <v>0.43</v>
          </cell>
          <cell r="BY530">
            <v>0</v>
          </cell>
          <cell r="BZ530">
            <v>0</v>
          </cell>
          <cell r="CB530">
            <v>0.6</v>
          </cell>
          <cell r="CC530">
            <v>0.4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</row>
        <row r="531">
          <cell r="BK531" t="str">
            <v>Pin Maritime_F2_Classique_GS Pineraies des plaines du Centre et du Nord Ouest_60_</v>
          </cell>
          <cell r="BM531">
            <v>90.983579512518901</v>
          </cell>
          <cell r="BN531">
            <v>459.155747268764</v>
          </cell>
          <cell r="BO531" t="str">
            <v/>
          </cell>
          <cell r="BP531">
            <v>243.14590308576999</v>
          </cell>
          <cell r="BQ531" t="str">
            <v/>
          </cell>
          <cell r="BT531" t="str">
            <v>Résineux</v>
          </cell>
          <cell r="BU531">
            <v>0</v>
          </cell>
          <cell r="BV531">
            <v>1</v>
          </cell>
          <cell r="BW531">
            <v>0</v>
          </cell>
          <cell r="BX531">
            <v>0.43</v>
          </cell>
          <cell r="BY531">
            <v>0</v>
          </cell>
          <cell r="BZ531">
            <v>0</v>
          </cell>
          <cell r="CB531">
            <v>0.6</v>
          </cell>
          <cell r="CC531">
            <v>0.4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</row>
        <row r="532">
          <cell r="BK532" t="str">
            <v>Pin Maritime_F2_Classique_GS Pineraies des plaines du Centre et du Nord Ouest_60_</v>
          </cell>
          <cell r="BM532">
            <v>0</v>
          </cell>
          <cell r="BN532">
            <v>0</v>
          </cell>
          <cell r="BO532">
            <v>459.155747268764</v>
          </cell>
          <cell r="BP532">
            <v>243.14590308576999</v>
          </cell>
          <cell r="BQ532" t="str">
            <v/>
          </cell>
          <cell r="BT532" t="str">
            <v>Résineux</v>
          </cell>
          <cell r="BU532">
            <v>0</v>
          </cell>
          <cell r="BV532">
            <v>1</v>
          </cell>
          <cell r="BW532">
            <v>0</v>
          </cell>
          <cell r="BX532">
            <v>0.43</v>
          </cell>
          <cell r="BY532">
            <v>0</v>
          </cell>
          <cell r="BZ532">
            <v>0</v>
          </cell>
          <cell r="CB532">
            <v>0.6</v>
          </cell>
          <cell r="CC532">
            <v>0.4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</row>
        <row r="533">
          <cell r="BK533" t="str">
            <v>Pin Maritime_F1_Classique_GS Pineraies des plaines du Centre et du Nord Ouest_14_</v>
          </cell>
          <cell r="BM533">
            <v>36.652119923360701</v>
          </cell>
          <cell r="BN533">
            <v>168.22612763049</v>
          </cell>
          <cell r="BP533">
            <v>298.10759386198703</v>
          </cell>
          <cell r="BQ533">
            <v>23.747812378467302</v>
          </cell>
          <cell r="BT533" t="str">
            <v>Résineux</v>
          </cell>
          <cell r="BU533">
            <v>0</v>
          </cell>
          <cell r="BV533">
            <v>1</v>
          </cell>
          <cell r="BW533">
            <v>0</v>
          </cell>
          <cell r="BX533">
            <v>0.43</v>
          </cell>
          <cell r="BY533">
            <v>0</v>
          </cell>
          <cell r="BZ533">
            <v>0</v>
          </cell>
          <cell r="CB533">
            <v>0.6</v>
          </cell>
          <cell r="CC533">
            <v>0.4</v>
          </cell>
          <cell r="CD533">
            <v>0</v>
          </cell>
          <cell r="CE533">
            <v>0</v>
          </cell>
          <cell r="CF533">
            <v>0</v>
          </cell>
          <cell r="CG533">
            <v>0</v>
          </cell>
          <cell r="CH533">
            <v>0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</row>
        <row r="534">
          <cell r="BK534" t="str">
            <v>Pin Maritime_F1_Classique_GS Pineraies des plaines du Centre et du Nord Ouest_14_</v>
          </cell>
          <cell r="BM534">
            <v>26.3208311782194</v>
          </cell>
          <cell r="BN534">
            <v>116.77474174364001</v>
          </cell>
          <cell r="BO534">
            <v>51.451385886849991</v>
          </cell>
          <cell r="BP534">
            <v>298.10759386198703</v>
          </cell>
          <cell r="BQ534">
            <v>23.747812378467302</v>
          </cell>
          <cell r="BT534" t="str">
            <v>Résineux</v>
          </cell>
          <cell r="BU534">
            <v>0</v>
          </cell>
          <cell r="BV534">
            <v>1</v>
          </cell>
          <cell r="BW534">
            <v>0</v>
          </cell>
          <cell r="BX534">
            <v>0.43</v>
          </cell>
          <cell r="BY534">
            <v>16.378701956515222</v>
          </cell>
          <cell r="BZ534">
            <v>16.378701956515222</v>
          </cell>
          <cell r="CB534">
            <v>0.6</v>
          </cell>
          <cell r="CC534">
            <v>0.4</v>
          </cell>
          <cell r="CD534">
            <v>0</v>
          </cell>
          <cell r="CE534">
            <v>22.854002730021239</v>
          </cell>
          <cell r="CF534">
            <v>15.236001820014161</v>
          </cell>
          <cell r="CG534">
            <v>0</v>
          </cell>
          <cell r="CH534">
            <v>18.309865187202014</v>
          </cell>
          <cell r="CI534">
            <v>12.206576791468013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</row>
        <row r="535">
          <cell r="BK535" t="str">
            <v>Pin Maritime_F1_Classique_GS Pineraies des plaines du Centre et du Nord Ouest_15_</v>
          </cell>
          <cell r="BM535">
            <v>31.0282161664706</v>
          </cell>
          <cell r="BN535">
            <v>140.66807368127201</v>
          </cell>
          <cell r="BO535" t="str">
            <v/>
          </cell>
          <cell r="BP535">
            <v>298.10759386198703</v>
          </cell>
          <cell r="BQ535" t="str">
            <v/>
          </cell>
          <cell r="BT535" t="str">
            <v>Résineux</v>
          </cell>
          <cell r="BU535">
            <v>0</v>
          </cell>
          <cell r="BV535">
            <v>1</v>
          </cell>
          <cell r="BW535">
            <v>0</v>
          </cell>
          <cell r="BX535">
            <v>0.43</v>
          </cell>
          <cell r="BY535">
            <v>0</v>
          </cell>
          <cell r="BZ535">
            <v>16.378701956515222</v>
          </cell>
          <cell r="CB535">
            <v>0.6</v>
          </cell>
          <cell r="CC535">
            <v>0.4</v>
          </cell>
          <cell r="CD535">
            <v>0</v>
          </cell>
          <cell r="CE535">
            <v>0</v>
          </cell>
          <cell r="CF535">
            <v>0</v>
          </cell>
          <cell r="CG535">
            <v>0</v>
          </cell>
          <cell r="CH535">
            <v>0</v>
          </cell>
          <cell r="CI535">
            <v>0</v>
          </cell>
          <cell r="CJ535">
            <v>0</v>
          </cell>
          <cell r="CK535">
            <v>18.058366262614442</v>
          </cell>
          <cell r="CL535">
            <v>10.315914620783646</v>
          </cell>
          <cell r="CM535">
            <v>28.374280883398086</v>
          </cell>
          <cell r="CN535">
            <v>28.374280883398086</v>
          </cell>
          <cell r="CO535">
            <v>0</v>
          </cell>
        </row>
        <row r="536">
          <cell r="BK536" t="str">
            <v>Pin Maritime_F1_Classique_GS Pineraies des plaines du Centre et du Nord Ouest_16_</v>
          </cell>
          <cell r="BM536">
            <v>35.735601154721799</v>
          </cell>
          <cell r="BN536">
            <v>164.56140561890501</v>
          </cell>
          <cell r="BO536" t="str">
            <v/>
          </cell>
          <cell r="BP536">
            <v>298.10759386198703</v>
          </cell>
          <cell r="BQ536" t="str">
            <v/>
          </cell>
          <cell r="BT536" t="str">
            <v>Résineux</v>
          </cell>
          <cell r="BU536">
            <v>0</v>
          </cell>
          <cell r="BV536">
            <v>1</v>
          </cell>
          <cell r="BW536">
            <v>0</v>
          </cell>
          <cell r="BX536">
            <v>0.43</v>
          </cell>
          <cell r="BY536">
            <v>0</v>
          </cell>
          <cell r="BZ536">
            <v>16.378701956515222</v>
          </cell>
          <cell r="CB536">
            <v>0.6</v>
          </cell>
          <cell r="CC536">
            <v>0.4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17.564559287515042</v>
          </cell>
          <cell r="CL536">
            <v>7.2944531824975689</v>
          </cell>
          <cell r="CM536">
            <v>24.859012470012612</v>
          </cell>
          <cell r="CN536">
            <v>53.233293353410701</v>
          </cell>
          <cell r="CO536">
            <v>0</v>
          </cell>
        </row>
        <row r="537">
          <cell r="BK537" t="str">
            <v>Pin Maritime_F1_Classique_GS Pineraies des plaines du Centre et du Nord Ouest_17_</v>
          </cell>
          <cell r="BM537">
            <v>40.442986142972998</v>
          </cell>
          <cell r="BN537">
            <v>188.45473755653799</v>
          </cell>
          <cell r="BO537" t="str">
            <v/>
          </cell>
          <cell r="BP537">
            <v>298.10759386198703</v>
          </cell>
          <cell r="BQ537" t="str">
            <v/>
          </cell>
          <cell r="BT537" t="str">
            <v>Résineux</v>
          </cell>
          <cell r="BU537">
            <v>0</v>
          </cell>
          <cell r="BV537">
            <v>1</v>
          </cell>
          <cell r="BW537">
            <v>0</v>
          </cell>
          <cell r="BX537">
            <v>0.43</v>
          </cell>
          <cell r="BY537">
            <v>0</v>
          </cell>
          <cell r="BZ537">
            <v>16.378701956515222</v>
          </cell>
          <cell r="CB537">
            <v>0.6</v>
          </cell>
          <cell r="CC537">
            <v>0.4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17.084255490117915</v>
          </cell>
          <cell r="CL537">
            <v>5.1579573103918239</v>
          </cell>
          <cell r="CM537">
            <v>22.242212800509741</v>
          </cell>
          <cell r="CN537">
            <v>75.475506153920435</v>
          </cell>
          <cell r="CO537">
            <v>0</v>
          </cell>
        </row>
        <row r="538">
          <cell r="BK538" t="str">
            <v>Pin Maritime_F1_Classique_GS Pineraies des plaines du Centre et du Nord Ouest_18_</v>
          </cell>
          <cell r="BM538">
            <v>45.150371131224198</v>
          </cell>
          <cell r="BN538">
            <v>212.34806949417001</v>
          </cell>
          <cell r="BO538" t="str">
            <v/>
          </cell>
          <cell r="BP538">
            <v>298.10759386198703</v>
          </cell>
          <cell r="BQ538" t="str">
            <v/>
          </cell>
          <cell r="BT538" t="str">
            <v>Résineux</v>
          </cell>
          <cell r="BU538">
            <v>0</v>
          </cell>
          <cell r="BV538">
            <v>1</v>
          </cell>
          <cell r="BW538">
            <v>0</v>
          </cell>
          <cell r="BX538">
            <v>0.43</v>
          </cell>
          <cell r="BY538">
            <v>0</v>
          </cell>
          <cell r="BZ538">
            <v>16.378701956515222</v>
          </cell>
          <cell r="CB538">
            <v>0.6</v>
          </cell>
          <cell r="CC538">
            <v>0.4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16.61708562531869</v>
          </cell>
          <cell r="CL538">
            <v>3.6472265912487849</v>
          </cell>
          <cell r="CM538">
            <v>20.264312216567475</v>
          </cell>
          <cell r="CN538">
            <v>95.73981837048791</v>
          </cell>
          <cell r="CO538">
            <v>0</v>
          </cell>
        </row>
        <row r="539">
          <cell r="BK539" t="str">
            <v>Pin Maritime_F1_Classique_GS Pineraies des plaines du Centre et du Nord Ouest_19_</v>
          </cell>
          <cell r="BM539">
            <v>49.857756119475397</v>
          </cell>
          <cell r="BN539">
            <v>236.24140143180301</v>
          </cell>
          <cell r="BO539" t="str">
            <v/>
          </cell>
          <cell r="BP539">
            <v>298.10759386198703</v>
          </cell>
          <cell r="BQ539">
            <v>23.201701083944201</v>
          </cell>
          <cell r="BT539" t="str">
            <v>Résineux</v>
          </cell>
          <cell r="BU539">
            <v>0</v>
          </cell>
          <cell r="BV539">
            <v>1</v>
          </cell>
          <cell r="BW539">
            <v>0</v>
          </cell>
          <cell r="BX539">
            <v>0.43</v>
          </cell>
          <cell r="BY539">
            <v>0</v>
          </cell>
          <cell r="BZ539">
            <v>16.378701956515222</v>
          </cell>
          <cell r="CB539">
            <v>0.6</v>
          </cell>
          <cell r="CC539">
            <v>0.4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16.162690545039798</v>
          </cell>
          <cell r="CL539">
            <v>2.5789786551959124</v>
          </cell>
          <cell r="CM539">
            <v>18.741669200235709</v>
          </cell>
          <cell r="CN539">
            <v>114.48148757072362</v>
          </cell>
          <cell r="CO539">
            <v>0</v>
          </cell>
        </row>
        <row r="540">
          <cell r="BK540" t="str">
            <v>Pin Maritime_F1_Classique_GS Pineraies des plaines du Centre et du Nord Ouest_19_</v>
          </cell>
          <cell r="BM540">
            <v>39.961002505380101</v>
          </cell>
          <cell r="BN540">
            <v>185.05595612156</v>
          </cell>
          <cell r="BO540">
            <v>51.185445310243011</v>
          </cell>
          <cell r="BP540">
            <v>298.10759386198703</v>
          </cell>
          <cell r="BQ540">
            <v>23.201701083944201</v>
          </cell>
          <cell r="BT540" t="str">
            <v>Résineux</v>
          </cell>
          <cell r="BU540">
            <v>0</v>
          </cell>
          <cell r="BV540">
            <v>1</v>
          </cell>
          <cell r="BW540">
            <v>0</v>
          </cell>
          <cell r="BX540">
            <v>0.43</v>
          </cell>
          <cell r="BY540">
            <v>18.796431551182536</v>
          </cell>
          <cell r="BZ540">
            <v>35.175133507697758</v>
          </cell>
          <cell r="CB540">
            <v>0.6</v>
          </cell>
          <cell r="CC540">
            <v>0.4</v>
          </cell>
          <cell r="CD540">
            <v>0</v>
          </cell>
          <cell r="CE540">
            <v>26.227578908626793</v>
          </cell>
          <cell r="CF540">
            <v>17.485052605751196</v>
          </cell>
          <cell r="CG540">
            <v>0</v>
          </cell>
          <cell r="CH540">
            <v>21.012661968961499</v>
          </cell>
          <cell r="CI540">
            <v>14.008441312641002</v>
          </cell>
          <cell r="CJ540">
            <v>0</v>
          </cell>
          <cell r="CK540">
            <v>15.720720922126729</v>
          </cell>
          <cell r="CL540">
            <v>1.8236132956243927</v>
          </cell>
          <cell r="CM540">
            <v>17.544334217751121</v>
          </cell>
          <cell r="CN540">
            <v>132.02582178847473</v>
          </cell>
          <cell r="CO540">
            <v>0</v>
          </cell>
        </row>
        <row r="541">
          <cell r="BK541" t="str">
            <v>Pin Maritime_F1_Classique_GS Pineraies des plaines du Centre et du Nord Ouest_20_</v>
          </cell>
          <cell r="BM541">
            <v>44.359823409457803</v>
          </cell>
          <cell r="BN541">
            <v>207.89101889869701</v>
          </cell>
          <cell r="BO541" t="str">
            <v/>
          </cell>
          <cell r="BP541">
            <v>298.10759386198703</v>
          </cell>
          <cell r="BQ541" t="str">
            <v/>
          </cell>
          <cell r="BT541" t="str">
            <v>Résineux</v>
          </cell>
          <cell r="BU541">
            <v>0</v>
          </cell>
          <cell r="BV541">
            <v>1</v>
          </cell>
          <cell r="BW541">
            <v>0</v>
          </cell>
          <cell r="BX541">
            <v>0.43</v>
          </cell>
          <cell r="BY541">
            <v>0</v>
          </cell>
          <cell r="BZ541">
            <v>35.175133507697758</v>
          </cell>
          <cell r="CB541">
            <v>0.6</v>
          </cell>
          <cell r="CC541">
            <v>0.4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36.014875204273594</v>
          </cell>
          <cell r="CL541">
            <v>13.128179815538076</v>
          </cell>
          <cell r="CM541">
            <v>49.143055019811669</v>
          </cell>
          <cell r="CN541">
            <v>181.1688768082864</v>
          </cell>
          <cell r="CO541">
            <v>0</v>
          </cell>
        </row>
        <row r="542">
          <cell r="BK542" t="str">
            <v>Pin Maritime_F1_Classique_GS Pineraies des plaines du Centre et du Nord Ouest_21_</v>
          </cell>
          <cell r="BM542">
            <v>48.758644313535498</v>
          </cell>
          <cell r="BN542">
            <v>230.726081675834</v>
          </cell>
          <cell r="BO542" t="str">
            <v/>
          </cell>
          <cell r="BP542">
            <v>298.10759386198703</v>
          </cell>
          <cell r="BQ542" t="str">
            <v/>
          </cell>
          <cell r="BT542" t="str">
            <v>Résineux</v>
          </cell>
          <cell r="BU542">
            <v>0</v>
          </cell>
          <cell r="BV542">
            <v>1</v>
          </cell>
          <cell r="BW542">
            <v>0</v>
          </cell>
          <cell r="BX542">
            <v>0.43</v>
          </cell>
          <cell r="BY542">
            <v>0</v>
          </cell>
          <cell r="BZ542">
            <v>35.175133507697758</v>
          </cell>
          <cell r="CB542">
            <v>0.6</v>
          </cell>
          <cell r="CC542">
            <v>0.4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35.030046547872757</v>
          </cell>
          <cell r="CL542">
            <v>9.2830249722033322</v>
          </cell>
          <cell r="CM542">
            <v>44.313071520076093</v>
          </cell>
          <cell r="CN542">
            <v>225.48194832836248</v>
          </cell>
          <cell r="CO542">
            <v>0</v>
          </cell>
        </row>
        <row r="543">
          <cell r="BK543" t="str">
            <v>Pin Maritime_F1_Classique_GS Pineraies des plaines du Centre et du Nord Ouest_22_</v>
          </cell>
          <cell r="BM543">
            <v>53.157465217613201</v>
          </cell>
          <cell r="BN543">
            <v>253.56114445297101</v>
          </cell>
          <cell r="BO543" t="str">
            <v/>
          </cell>
          <cell r="BP543">
            <v>298.10759386198703</v>
          </cell>
          <cell r="BQ543" t="str">
            <v/>
          </cell>
          <cell r="BT543" t="str">
            <v>Résineux</v>
          </cell>
          <cell r="BU543">
            <v>0</v>
          </cell>
          <cell r="BV543">
            <v>1</v>
          </cell>
          <cell r="BW543">
            <v>0</v>
          </cell>
          <cell r="BX543">
            <v>0.43</v>
          </cell>
          <cell r="BY543">
            <v>0</v>
          </cell>
          <cell r="BZ543">
            <v>35.175133507697758</v>
          </cell>
          <cell r="CB543">
            <v>0.6</v>
          </cell>
          <cell r="CC543">
            <v>0.4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34.072148082871088</v>
          </cell>
          <cell r="CL543">
            <v>6.5640899077690387</v>
          </cell>
          <cell r="CM543">
            <v>40.636237990640126</v>
          </cell>
          <cell r="CN543">
            <v>266.11818631900258</v>
          </cell>
          <cell r="CO543">
            <v>0</v>
          </cell>
        </row>
        <row r="544">
          <cell r="BK544" t="str">
            <v>Pin Maritime_F1_Classique_GS Pineraies des plaines du Centre et du Nord Ouest_23_</v>
          </cell>
          <cell r="BM544">
            <v>57.715010340700502</v>
          </cell>
          <cell r="BN544">
            <v>277.77360176711898</v>
          </cell>
          <cell r="BO544" t="str">
            <v/>
          </cell>
          <cell r="BP544">
            <v>298.10759386198703</v>
          </cell>
          <cell r="BQ544" t="str">
            <v/>
          </cell>
          <cell r="BT544" t="str">
            <v>Résineux</v>
          </cell>
          <cell r="BU544">
            <v>0</v>
          </cell>
          <cell r="BV544">
            <v>1</v>
          </cell>
          <cell r="BW544">
            <v>0</v>
          </cell>
          <cell r="BX544">
            <v>0.43</v>
          </cell>
          <cell r="BY544">
            <v>0</v>
          </cell>
          <cell r="BZ544">
            <v>35.175133507697758</v>
          </cell>
          <cell r="CB544">
            <v>0.6</v>
          </cell>
          <cell r="CC544">
            <v>0.4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33.140443401768586</v>
          </cell>
          <cell r="CL544">
            <v>4.641512486101667</v>
          </cell>
          <cell r="CM544">
            <v>37.781955887870254</v>
          </cell>
          <cell r="CN544">
            <v>303.90014220687283</v>
          </cell>
          <cell r="CO544">
            <v>0</v>
          </cell>
        </row>
        <row r="545">
          <cell r="BK545" t="str">
            <v>Pin Maritime_F1_Classique_GS Pineraies des plaines du Centre et du Nord Ouest_24_</v>
          </cell>
          <cell r="BM545">
            <v>62.272555463787697</v>
          </cell>
          <cell r="BN545">
            <v>301.986059081267</v>
          </cell>
          <cell r="BO545" t="str">
            <v/>
          </cell>
          <cell r="BP545">
            <v>298.10759386198703</v>
          </cell>
          <cell r="BQ545">
            <v>22.602492970668699</v>
          </cell>
          <cell r="BT545" t="str">
            <v>Résineux</v>
          </cell>
          <cell r="BU545">
            <v>0</v>
          </cell>
          <cell r="BV545">
            <v>1</v>
          </cell>
          <cell r="BW545">
            <v>0</v>
          </cell>
          <cell r="BX545">
            <v>0.43</v>
          </cell>
          <cell r="BY545">
            <v>0</v>
          </cell>
          <cell r="BZ545">
            <v>35.175133507697758</v>
          </cell>
          <cell r="CB545">
            <v>0.6</v>
          </cell>
          <cell r="CC545">
            <v>0.4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32.23421623416705</v>
          </cell>
          <cell r="CL545">
            <v>3.2820449538845198</v>
          </cell>
          <cell r="CM545">
            <v>35.516261188051573</v>
          </cell>
          <cell r="CN545">
            <v>339.41640339492437</v>
          </cell>
          <cell r="CO545">
            <v>0</v>
          </cell>
        </row>
        <row r="546">
          <cell r="BK546" t="str">
            <v>Pin Maritime_F1_Classique_GS Pineraies des plaines du Centre et du Nord Ouest_24_</v>
          </cell>
          <cell r="BM546">
            <v>52.466106392063899</v>
          </cell>
          <cell r="BN546">
            <v>249.922544831019</v>
          </cell>
          <cell r="BO546">
            <v>52.063514250248005</v>
          </cell>
          <cell r="BP546">
            <v>298.10759386198703</v>
          </cell>
          <cell r="BQ546">
            <v>22.602492970668699</v>
          </cell>
          <cell r="BT546" t="str">
            <v>Résineux</v>
          </cell>
          <cell r="BU546">
            <v>0</v>
          </cell>
          <cell r="BV546">
            <v>1</v>
          </cell>
          <cell r="BW546">
            <v>0</v>
          </cell>
          <cell r="BX546">
            <v>0.43</v>
          </cell>
          <cell r="BY546">
            <v>19.780489645810409</v>
          </cell>
          <cell r="BZ546">
            <v>54.955623153508171</v>
          </cell>
          <cell r="CB546">
            <v>0.6</v>
          </cell>
          <cell r="CC546">
            <v>0.4</v>
          </cell>
          <cell r="CD546">
            <v>0</v>
          </cell>
          <cell r="CE546">
            <v>27.600683226712196</v>
          </cell>
          <cell r="CF546">
            <v>18.400455484474801</v>
          </cell>
          <cell r="CG546">
            <v>0</v>
          </cell>
          <cell r="CH546">
            <v>22.112747378467592</v>
          </cell>
          <cell r="CI546">
            <v>14.741831585645061</v>
          </cell>
          <cell r="CJ546">
            <v>0</v>
          </cell>
          <cell r="CK546">
            <v>31.352769896119991</v>
          </cell>
          <cell r="CL546">
            <v>2.3207562430508339</v>
          </cell>
          <cell r="CM546">
            <v>33.673526139170825</v>
          </cell>
          <cell r="CN546">
            <v>373.08992953409518</v>
          </cell>
          <cell r="CO546">
            <v>0</v>
          </cell>
        </row>
        <row r="547">
          <cell r="BK547" t="str">
            <v>Pin Maritime_F1_Classique_GS Pineraies des plaines du Centre et du Nord Ouest_25_</v>
          </cell>
          <cell r="BM547">
            <v>56.703964503663002</v>
          </cell>
          <cell r="BN547">
            <v>272.72042642228701</v>
          </cell>
          <cell r="BO547" t="str">
            <v/>
          </cell>
          <cell r="BP547">
            <v>298.10759386198703</v>
          </cell>
          <cell r="BQ547" t="str">
            <v/>
          </cell>
          <cell r="BT547" t="str">
            <v>Résineux</v>
          </cell>
          <cell r="BU547">
            <v>0</v>
          </cell>
          <cell r="BV547">
            <v>1</v>
          </cell>
          <cell r="BW547">
            <v>0</v>
          </cell>
          <cell r="BX547">
            <v>0.43</v>
          </cell>
          <cell r="BY547">
            <v>0</v>
          </cell>
          <cell r="BZ547">
            <v>54.955623153508171</v>
          </cell>
          <cell r="CB547">
            <v>0.6</v>
          </cell>
          <cell r="CC547">
            <v>0.4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52.304439936796967</v>
          </cell>
          <cell r="CL547">
            <v>14.099509290197037</v>
          </cell>
          <cell r="CM547">
            <v>66.403949226994001</v>
          </cell>
          <cell r="CN547">
            <v>439.49387876108915</v>
          </cell>
          <cell r="CO547">
            <v>0</v>
          </cell>
        </row>
        <row r="548">
          <cell r="BK548" t="str">
            <v>Pin Maritime_F1_Classique_GS Pineraies des plaines du Centre et du Nord Ouest_26_</v>
          </cell>
          <cell r="BM548">
            <v>60.941822615261998</v>
          </cell>
          <cell r="BN548">
            <v>295.51830801355601</v>
          </cell>
          <cell r="BO548" t="str">
            <v/>
          </cell>
          <cell r="BP548">
            <v>298.10759386198703</v>
          </cell>
          <cell r="BQ548" t="str">
            <v/>
          </cell>
          <cell r="BT548" t="str">
            <v>Résineux</v>
          </cell>
          <cell r="BU548">
            <v>0</v>
          </cell>
          <cell r="BV548">
            <v>1</v>
          </cell>
          <cell r="BW548">
            <v>0</v>
          </cell>
          <cell r="BX548">
            <v>0.43</v>
          </cell>
          <cell r="BY548">
            <v>0</v>
          </cell>
          <cell r="BZ548">
            <v>54.955623153508171</v>
          </cell>
          <cell r="CB548">
            <v>0.6</v>
          </cell>
          <cell r="CC548">
            <v>0.4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50.874172276154304</v>
          </cell>
          <cell r="CL548">
            <v>9.9698586305010508</v>
          </cell>
          <cell r="CM548">
            <v>60.844030906655355</v>
          </cell>
          <cell r="CN548">
            <v>500.3379096677445</v>
          </cell>
          <cell r="CO548">
            <v>0</v>
          </cell>
        </row>
        <row r="549">
          <cell r="BK549" t="str">
            <v>Pin Maritime_F1_Classique_GS Pineraies des plaines du Centre et du Nord Ouest_27_</v>
          </cell>
          <cell r="BM549">
            <v>65.179680726861093</v>
          </cell>
          <cell r="BN549">
            <v>318.31618960482399</v>
          </cell>
          <cell r="BO549" t="str">
            <v/>
          </cell>
          <cell r="BP549">
            <v>298.10759386198703</v>
          </cell>
          <cell r="BQ549" t="str">
            <v/>
          </cell>
          <cell r="BT549" t="str">
            <v>Résineux</v>
          </cell>
          <cell r="BU549">
            <v>0</v>
          </cell>
          <cell r="BV549">
            <v>1</v>
          </cell>
          <cell r="BW549">
            <v>0</v>
          </cell>
          <cell r="BX549">
            <v>0.43</v>
          </cell>
          <cell r="BY549">
            <v>0</v>
          </cell>
          <cell r="BZ549">
            <v>54.955623153508171</v>
          </cell>
          <cell r="CB549">
            <v>0.6</v>
          </cell>
          <cell r="CC549">
            <v>0.4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49.483015359906418</v>
          </cell>
          <cell r="CL549">
            <v>7.0497546450985196</v>
          </cell>
          <cell r="CM549">
            <v>56.532770005004934</v>
          </cell>
          <cell r="CN549">
            <v>556.87067967274947</v>
          </cell>
          <cell r="CO549">
            <v>0</v>
          </cell>
        </row>
        <row r="550">
          <cell r="BK550" t="str">
            <v>Pin Maritime_F1_Classique_GS Pineraies des plaines du Centre et du Nord Ouest_28_</v>
          </cell>
          <cell r="BM550">
            <v>69.417538838460104</v>
          </cell>
          <cell r="BN550">
            <v>341.11407119609203</v>
          </cell>
          <cell r="BO550" t="str">
            <v/>
          </cell>
          <cell r="BP550">
            <v>298.10759386198703</v>
          </cell>
          <cell r="BQ550" t="str">
            <v/>
          </cell>
          <cell r="BT550" t="str">
            <v>Résineux</v>
          </cell>
          <cell r="BU550">
            <v>0</v>
          </cell>
          <cell r="BV550">
            <v>1</v>
          </cell>
          <cell r="BW550">
            <v>0</v>
          </cell>
          <cell r="BX550">
            <v>0.43</v>
          </cell>
          <cell r="BY550">
            <v>0</v>
          </cell>
          <cell r="BZ550">
            <v>54.955623153508171</v>
          </cell>
          <cell r="CB550">
            <v>0.6</v>
          </cell>
          <cell r="CC550">
            <v>0.4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48.129899702691091</v>
          </cell>
          <cell r="CL550">
            <v>4.9849293152505263</v>
          </cell>
          <cell r="CM550">
            <v>53.114829017941616</v>
          </cell>
          <cell r="CN550">
            <v>609.98550869069106</v>
          </cell>
          <cell r="CO550">
            <v>0</v>
          </cell>
        </row>
        <row r="551">
          <cell r="BK551" t="str">
            <v>Pin Maritime_F1_Classique_GS Pineraies des plaines du Centre et du Nord Ouest_29_</v>
          </cell>
          <cell r="BM551">
            <v>73.655396950059199</v>
          </cell>
          <cell r="BN551">
            <v>363.91195278736097</v>
          </cell>
          <cell r="BO551" t="str">
            <v/>
          </cell>
          <cell r="BP551">
            <v>298.10759386198703</v>
          </cell>
          <cell r="BQ551" t="str">
            <v/>
          </cell>
          <cell r="BT551" t="str">
            <v>Résineux</v>
          </cell>
          <cell r="BU551">
            <v>0</v>
          </cell>
          <cell r="BV551">
            <v>1</v>
          </cell>
          <cell r="BW551">
            <v>0</v>
          </cell>
          <cell r="BX551">
            <v>0.43</v>
          </cell>
          <cell r="BY551">
            <v>0</v>
          </cell>
          <cell r="BZ551">
            <v>54.955623153508171</v>
          </cell>
          <cell r="CB551">
            <v>0.6</v>
          </cell>
          <cell r="CC551">
            <v>0.4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46.813785064279578</v>
          </cell>
          <cell r="CL551">
            <v>3.5248773225492602</v>
          </cell>
          <cell r="CM551">
            <v>50.338662386828837</v>
          </cell>
          <cell r="CN551">
            <v>660.32417107751985</v>
          </cell>
          <cell r="CO551">
            <v>0</v>
          </cell>
        </row>
        <row r="552">
          <cell r="BK552" t="str">
            <v>Pin Maritime_F1_Classique_GS Pineraies des plaines du Centre et du Nord Ouest_30_</v>
          </cell>
          <cell r="BM552">
            <v>77.893255061658195</v>
          </cell>
          <cell r="BN552">
            <v>386.70983437862901</v>
          </cell>
          <cell r="BO552" t="str">
            <v/>
          </cell>
          <cell r="BP552">
            <v>298.10759386198703</v>
          </cell>
          <cell r="BQ552">
            <v>21.656893446659002</v>
          </cell>
          <cell r="BT552" t="str">
            <v>Résineux</v>
          </cell>
          <cell r="BU552">
            <v>0</v>
          </cell>
          <cell r="BV552">
            <v>1</v>
          </cell>
          <cell r="BW552">
            <v>0</v>
          </cell>
          <cell r="BX552">
            <v>0.43</v>
          </cell>
          <cell r="BY552">
            <v>0</v>
          </cell>
          <cell r="BZ552">
            <v>54.955623153508171</v>
          </cell>
          <cell r="CB552">
            <v>0.6</v>
          </cell>
          <cell r="CC552">
            <v>0.4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45.533659649866891</v>
          </cell>
          <cell r="CL552">
            <v>2.4924646576252636</v>
          </cell>
          <cell r="CM552">
            <v>48.026124307492154</v>
          </cell>
          <cell r="CN552">
            <v>708.35029538501203</v>
          </cell>
          <cell r="CO552">
            <v>23.611676512833736</v>
          </cell>
        </row>
        <row r="553">
          <cell r="BK553" t="str">
            <v>Pin Maritime_F1_Classique_GS Pineraies des plaines du Centre et du Nord Ouest_30_</v>
          </cell>
          <cell r="BM553">
            <v>64.083507914696995</v>
          </cell>
          <cell r="BN553">
            <v>311.70145583029301</v>
          </cell>
          <cell r="BO553">
            <v>75.008378548335997</v>
          </cell>
          <cell r="BP553">
            <v>298.10759386198703</v>
          </cell>
          <cell r="BQ553">
            <v>21.656893446659002</v>
          </cell>
          <cell r="BT553" t="str">
            <v>Résineux</v>
          </cell>
          <cell r="BU553">
            <v>0</v>
          </cell>
          <cell r="BV553">
            <v>1</v>
          </cell>
          <cell r="BW553">
            <v>0</v>
          </cell>
          <cell r="BX553">
            <v>0.43</v>
          </cell>
          <cell r="BY553">
            <v>28.995542217959766</v>
          </cell>
          <cell r="BZ553">
            <v>83.951165371467937</v>
          </cell>
          <cell r="CB553">
            <v>0.6</v>
          </cell>
          <cell r="CC553">
            <v>0.4</v>
          </cell>
          <cell r="CD553">
            <v>0</v>
          </cell>
          <cell r="CE553">
            <v>40.458896118083395</v>
          </cell>
          <cell r="CF553">
            <v>26.972597412055599</v>
          </cell>
          <cell r="CG553">
            <v>0</v>
          </cell>
          <cell r="CH553">
            <v>32.414318939937807</v>
          </cell>
          <cell r="CI553">
            <v>21.609545959958545</v>
          </cell>
          <cell r="CJ553">
            <v>0</v>
          </cell>
          <cell r="CK553">
            <v>44.288539332230187</v>
          </cell>
          <cell r="CL553">
            <v>1.7624386612746306</v>
          </cell>
          <cell r="CM553">
            <v>46.050977993504816</v>
          </cell>
          <cell r="CN553">
            <v>754.40127337851686</v>
          </cell>
          <cell r="CO553">
            <v>25.146709112617227</v>
          </cell>
        </row>
        <row r="554">
          <cell r="BK554" t="str">
            <v>Pin Maritime_F1_Classique_GS Pineraies des plaines du Centre et du Nord Ouest_31_</v>
          </cell>
          <cell r="BM554">
            <v>68.059784698803696</v>
          </cell>
          <cell r="BN554">
            <v>333.56769091613</v>
          </cell>
          <cell r="BO554" t="str">
            <v/>
          </cell>
          <cell r="BP554">
            <v>298.10759386198703</v>
          </cell>
          <cell r="BQ554" t="str">
            <v/>
          </cell>
          <cell r="BT554" t="str">
            <v>Résineux</v>
          </cell>
          <cell r="BU554">
            <v>0</v>
          </cell>
          <cell r="BV554">
            <v>1</v>
          </cell>
          <cell r="BW554">
            <v>0</v>
          </cell>
          <cell r="BX554">
            <v>0.43</v>
          </cell>
          <cell r="BY554">
            <v>0</v>
          </cell>
          <cell r="BZ554">
            <v>0</v>
          </cell>
          <cell r="CB554">
            <v>0.6</v>
          </cell>
          <cell r="CC554">
            <v>0.4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75.046552280872589</v>
          </cell>
          <cell r="CL554">
            <v>19.508701399801286</v>
          </cell>
          <cell r="CM554">
            <v>94.555253680673871</v>
          </cell>
          <cell r="CN554">
            <v>848.95652705919076</v>
          </cell>
          <cell r="CO554">
            <v>0</v>
          </cell>
        </row>
        <row r="555">
          <cell r="BK555" t="str">
            <v>Pin Maritime_F1_Classique_GS Pineraies des plaines du Centre et du Nord Ouest_32_</v>
          </cell>
          <cell r="BM555">
            <v>72.036061482910299</v>
          </cell>
          <cell r="BN555">
            <v>355.43392600196597</v>
          </cell>
          <cell r="BO555" t="str">
            <v/>
          </cell>
          <cell r="BP555">
            <v>298.10759386198703</v>
          </cell>
          <cell r="BQ555" t="str">
            <v/>
          </cell>
          <cell r="BT555" t="str">
            <v>Résineux</v>
          </cell>
          <cell r="BU555">
            <v>0</v>
          </cell>
          <cell r="BV555">
            <v>1</v>
          </cell>
          <cell r="BW555">
            <v>0</v>
          </cell>
          <cell r="BX555">
            <v>0.43</v>
          </cell>
          <cell r="BY555">
            <v>0</v>
          </cell>
          <cell r="BZ555">
            <v>0</v>
          </cell>
          <cell r="CB555">
            <v>0.6</v>
          </cell>
          <cell r="CC555">
            <v>0.4</v>
          </cell>
          <cell r="CD555">
            <v>0</v>
          </cell>
          <cell r="CE555">
            <v>0</v>
          </cell>
          <cell r="CF555">
            <v>0</v>
          </cell>
          <cell r="CG555">
            <v>0</v>
          </cell>
          <cell r="CH555">
            <v>0</v>
          </cell>
          <cell r="CI555">
            <v>0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</row>
        <row r="556">
          <cell r="BK556" t="str">
            <v>Pin Maritime_F1_Classique_GS Pineraies des plaines du Centre et du Nord Ouest_33_</v>
          </cell>
          <cell r="BM556">
            <v>76.012338267016901</v>
          </cell>
          <cell r="BN556">
            <v>377.30016108780302</v>
          </cell>
          <cell r="BO556" t="str">
            <v/>
          </cell>
          <cell r="BP556">
            <v>298.10759386198703</v>
          </cell>
          <cell r="BQ556" t="str">
            <v/>
          </cell>
          <cell r="BT556" t="str">
            <v>Résineux</v>
          </cell>
          <cell r="BU556">
            <v>0</v>
          </cell>
          <cell r="BV556">
            <v>1</v>
          </cell>
          <cell r="BW556">
            <v>0</v>
          </cell>
          <cell r="BX556">
            <v>0.43</v>
          </cell>
          <cell r="BY556">
            <v>0</v>
          </cell>
          <cell r="BZ556">
            <v>0</v>
          </cell>
          <cell r="CB556">
            <v>0.6</v>
          </cell>
          <cell r="CC556">
            <v>0.4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</row>
        <row r="557">
          <cell r="BK557" t="str">
            <v>Pin Maritime_F1_Classique_GS Pineraies des plaines du Centre et du Nord Ouest_34_</v>
          </cell>
          <cell r="BM557">
            <v>79.988615051123602</v>
          </cell>
          <cell r="BN557">
            <v>399.16639617363899</v>
          </cell>
          <cell r="BO557" t="str">
            <v/>
          </cell>
          <cell r="BP557">
            <v>298.10759386198703</v>
          </cell>
          <cell r="BQ557" t="str">
            <v/>
          </cell>
          <cell r="BT557" t="str">
            <v>Résineux</v>
          </cell>
          <cell r="BU557">
            <v>0</v>
          </cell>
          <cell r="BV557">
            <v>1</v>
          </cell>
          <cell r="BW557">
            <v>0</v>
          </cell>
          <cell r="BX557">
            <v>0.43</v>
          </cell>
          <cell r="BY557">
            <v>0</v>
          </cell>
          <cell r="BZ557">
            <v>0</v>
          </cell>
          <cell r="CB557">
            <v>0.6</v>
          </cell>
          <cell r="CC557">
            <v>0.4</v>
          </cell>
          <cell r="CD557">
            <v>0</v>
          </cell>
          <cell r="CE557">
            <v>0</v>
          </cell>
          <cell r="CF557">
            <v>0</v>
          </cell>
          <cell r="CG557">
            <v>0</v>
          </cell>
          <cell r="CH557">
            <v>0</v>
          </cell>
          <cell r="CI557">
            <v>0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</row>
        <row r="558">
          <cell r="BK558" t="str">
            <v>Pin Maritime_F1_Classique_GS Pineraies des plaines du Centre et du Nord Ouest_35_</v>
          </cell>
          <cell r="BM558">
            <v>83.964891835230205</v>
          </cell>
          <cell r="BN558">
            <v>421.03263125947501</v>
          </cell>
          <cell r="BO558" t="str">
            <v/>
          </cell>
          <cell r="BP558">
            <v>298.10759386198703</v>
          </cell>
          <cell r="BQ558" t="str">
            <v/>
          </cell>
          <cell r="BT558" t="str">
            <v>Résineux</v>
          </cell>
          <cell r="BU558">
            <v>0</v>
          </cell>
          <cell r="BV558">
            <v>1</v>
          </cell>
          <cell r="BW558">
            <v>0</v>
          </cell>
          <cell r="BX558">
            <v>0.43</v>
          </cell>
          <cell r="BY558">
            <v>0</v>
          </cell>
          <cell r="BZ558">
            <v>0</v>
          </cell>
          <cell r="CB558">
            <v>0.6</v>
          </cell>
          <cell r="CC558">
            <v>0.4</v>
          </cell>
          <cell r="CD558">
            <v>0</v>
          </cell>
          <cell r="CE558">
            <v>0</v>
          </cell>
          <cell r="CF558">
            <v>0</v>
          </cell>
          <cell r="CG558">
            <v>0</v>
          </cell>
          <cell r="CH558">
            <v>0</v>
          </cell>
          <cell r="CI558">
            <v>0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</row>
        <row r="559">
          <cell r="BK559" t="str">
            <v>Pin Maritime_F1_Classique_GS Pineraies des plaines du Centre et du Nord Ouest_36_</v>
          </cell>
          <cell r="BM559">
            <v>87.941168619336807</v>
          </cell>
          <cell r="BN559">
            <v>442.898866345312</v>
          </cell>
          <cell r="BO559" t="str">
            <v/>
          </cell>
          <cell r="BP559">
            <v>298.10759386198703</v>
          </cell>
          <cell r="BQ559" t="str">
            <v/>
          </cell>
          <cell r="BT559" t="str">
            <v>Résineux</v>
          </cell>
          <cell r="BU559">
            <v>0</v>
          </cell>
          <cell r="BV559">
            <v>1</v>
          </cell>
          <cell r="BW559">
            <v>0</v>
          </cell>
          <cell r="BX559">
            <v>0.43</v>
          </cell>
          <cell r="BY559">
            <v>0</v>
          </cell>
          <cell r="BZ559">
            <v>0</v>
          </cell>
          <cell r="CB559">
            <v>0.6</v>
          </cell>
          <cell r="CC559">
            <v>0.4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</row>
        <row r="560">
          <cell r="BK560" t="str">
            <v>Pin Maritime_F1_Classique_GS Pineraies des plaines du Centre et du Nord Ouest_37_</v>
          </cell>
          <cell r="BM560">
            <v>91.917445403443494</v>
          </cell>
          <cell r="BN560">
            <v>464.76510143114803</v>
          </cell>
          <cell r="BO560" t="str">
            <v/>
          </cell>
          <cell r="BP560">
            <v>298.10759386198703</v>
          </cell>
          <cell r="BQ560" t="str">
            <v/>
          </cell>
          <cell r="BT560" t="str">
            <v>Résineux</v>
          </cell>
          <cell r="BU560">
            <v>0</v>
          </cell>
          <cell r="BV560">
            <v>1</v>
          </cell>
          <cell r="BW560">
            <v>0</v>
          </cell>
          <cell r="BX560">
            <v>0.43</v>
          </cell>
          <cell r="BY560">
            <v>0</v>
          </cell>
          <cell r="BZ560">
            <v>0</v>
          </cell>
          <cell r="CB560">
            <v>0.6</v>
          </cell>
          <cell r="CC560">
            <v>0.4</v>
          </cell>
          <cell r="CD560">
            <v>0</v>
          </cell>
          <cell r="CE560">
            <v>0</v>
          </cell>
          <cell r="CF560">
            <v>0</v>
          </cell>
          <cell r="CG560">
            <v>0</v>
          </cell>
          <cell r="CH560">
            <v>0</v>
          </cell>
          <cell r="CI560">
            <v>0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</row>
        <row r="561">
          <cell r="BK561" t="str">
            <v>Pin Maritime_F1_Classique_GS Pineraies des plaines du Centre et du Nord Ouest_38_</v>
          </cell>
          <cell r="BM561">
            <v>95.893722187550097</v>
          </cell>
          <cell r="BN561">
            <v>486.63133651698502</v>
          </cell>
          <cell r="BO561" t="str">
            <v/>
          </cell>
          <cell r="BP561">
            <v>298.10759386198703</v>
          </cell>
          <cell r="BQ561">
            <v>19.945453032274401</v>
          </cell>
          <cell r="BT561" t="str">
            <v>Résineux</v>
          </cell>
          <cell r="BU561">
            <v>0</v>
          </cell>
          <cell r="BV561">
            <v>1</v>
          </cell>
          <cell r="BW561">
            <v>0</v>
          </cell>
          <cell r="BX561">
            <v>0.43</v>
          </cell>
          <cell r="BY561">
            <v>0</v>
          </cell>
          <cell r="BZ561">
            <v>0</v>
          </cell>
          <cell r="CB561">
            <v>0.6</v>
          </cell>
          <cell r="CC561">
            <v>0.4</v>
          </cell>
          <cell r="CD561">
            <v>0</v>
          </cell>
          <cell r="CE561">
            <v>0</v>
          </cell>
          <cell r="CF561">
            <v>0</v>
          </cell>
          <cell r="CG561">
            <v>0</v>
          </cell>
          <cell r="CH561">
            <v>0</v>
          </cell>
          <cell r="CI561">
            <v>0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</row>
        <row r="562">
          <cell r="BK562" t="str">
            <v>Pin Maritime_F1_Classique_GS Pineraies des plaines du Centre et du Nord Ouest_38_</v>
          </cell>
          <cell r="BM562">
            <v>76.466845257075803</v>
          </cell>
          <cell r="BN562">
            <v>378.89104718529302</v>
          </cell>
          <cell r="BO562">
            <v>107.740289331692</v>
          </cell>
          <cell r="BP562">
            <v>298.10759386198703</v>
          </cell>
          <cell r="BQ562">
            <v>19.945453032274401</v>
          </cell>
          <cell r="BT562" t="str">
            <v>Résineux</v>
          </cell>
          <cell r="BU562">
            <v>0</v>
          </cell>
          <cell r="BV562">
            <v>1</v>
          </cell>
          <cell r="BW562">
            <v>0</v>
          </cell>
          <cell r="BX562">
            <v>0.43</v>
          </cell>
          <cell r="BY562">
            <v>0</v>
          </cell>
          <cell r="BZ562">
            <v>0</v>
          </cell>
          <cell r="CB562">
            <v>0.6</v>
          </cell>
          <cell r="CC562">
            <v>0.4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0</v>
          </cell>
          <cell r="CM562">
            <v>0</v>
          </cell>
          <cell r="CN562">
            <v>0</v>
          </cell>
          <cell r="CO562">
            <v>0</v>
          </cell>
        </row>
        <row r="563">
          <cell r="BK563" t="str">
            <v>Pin Maritime_F1_Classique_GS Pineraies des plaines du Centre et du Nord Ouest_39_</v>
          </cell>
          <cell r="BM563">
            <v>80.940302379300505</v>
          </cell>
          <cell r="BN563">
            <v>403.46347095997402</v>
          </cell>
          <cell r="BO563" t="str">
            <v/>
          </cell>
          <cell r="BP563">
            <v>298.10759386198703</v>
          </cell>
          <cell r="BQ563" t="str">
            <v/>
          </cell>
          <cell r="BT563" t="str">
            <v>Résineux</v>
          </cell>
          <cell r="BU563">
            <v>0</v>
          </cell>
          <cell r="BV563">
            <v>1</v>
          </cell>
          <cell r="BW563">
            <v>0</v>
          </cell>
          <cell r="BX563">
            <v>0.43</v>
          </cell>
          <cell r="BY563">
            <v>0</v>
          </cell>
          <cell r="BZ563">
            <v>0</v>
          </cell>
          <cell r="CB563">
            <v>0.6</v>
          </cell>
          <cell r="CC563">
            <v>0.4</v>
          </cell>
          <cell r="CD563">
            <v>0</v>
          </cell>
          <cell r="CE563">
            <v>0</v>
          </cell>
          <cell r="CF563">
            <v>0</v>
          </cell>
          <cell r="CG563">
            <v>0</v>
          </cell>
          <cell r="CH563">
            <v>0</v>
          </cell>
          <cell r="CI563">
            <v>0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</row>
        <row r="564">
          <cell r="BK564" t="str">
            <v>Pin Maritime_F1_Classique_GS Pineraies des plaines du Centre et du Nord Ouest_40_</v>
          </cell>
          <cell r="BM564">
            <v>84.435231476219698</v>
          </cell>
          <cell r="BN564">
            <v>423.008855511609</v>
          </cell>
          <cell r="BO564" t="str">
            <v/>
          </cell>
          <cell r="BP564">
            <v>298.10759386198703</v>
          </cell>
          <cell r="BQ564" t="str">
            <v/>
          </cell>
          <cell r="BT564" t="str">
            <v>Résineux</v>
          </cell>
          <cell r="BU564">
            <v>0</v>
          </cell>
          <cell r="BV564">
            <v>1</v>
          </cell>
          <cell r="BW564">
            <v>0</v>
          </cell>
          <cell r="BX564">
            <v>0.43</v>
          </cell>
          <cell r="BY564">
            <v>0</v>
          </cell>
          <cell r="BZ564">
            <v>0</v>
          </cell>
          <cell r="CB564">
            <v>0.6</v>
          </cell>
          <cell r="CC564">
            <v>0.4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</row>
        <row r="565">
          <cell r="BK565" t="str">
            <v>Pin Maritime_F1_Classique_GS Pineraies des plaines du Centre et du Nord Ouest_41_</v>
          </cell>
          <cell r="BM565">
            <v>87.930160573138906</v>
          </cell>
          <cell r="BN565">
            <v>442.55424006324398</v>
          </cell>
          <cell r="BO565" t="str">
            <v/>
          </cell>
          <cell r="BP565">
            <v>298.10759386198703</v>
          </cell>
          <cell r="BQ565" t="str">
            <v/>
          </cell>
          <cell r="BT565" t="str">
            <v>Résineux</v>
          </cell>
          <cell r="BU565">
            <v>0</v>
          </cell>
          <cell r="BV565">
            <v>1</v>
          </cell>
          <cell r="BW565">
            <v>0</v>
          </cell>
          <cell r="BX565">
            <v>0.43</v>
          </cell>
          <cell r="BY565">
            <v>0</v>
          </cell>
          <cell r="BZ565">
            <v>0</v>
          </cell>
          <cell r="CB565">
            <v>0.6</v>
          </cell>
          <cell r="CC565">
            <v>0.4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</row>
        <row r="566">
          <cell r="BK566" t="str">
            <v>Pin Maritime_F1_Classique_GS Pineraies des plaines du Centre et du Nord Ouest_42_</v>
          </cell>
          <cell r="BM566">
            <v>91.425089670058</v>
          </cell>
          <cell r="BN566">
            <v>462.09962461487902</v>
          </cell>
          <cell r="BO566" t="str">
            <v/>
          </cell>
          <cell r="BP566">
            <v>298.10759386198703</v>
          </cell>
          <cell r="BQ566" t="str">
            <v/>
          </cell>
          <cell r="BT566" t="str">
            <v>Résineux</v>
          </cell>
          <cell r="BU566">
            <v>0</v>
          </cell>
          <cell r="BV566">
            <v>1</v>
          </cell>
          <cell r="BW566">
            <v>0</v>
          </cell>
          <cell r="BX566">
            <v>0.43</v>
          </cell>
          <cell r="BY566">
            <v>0</v>
          </cell>
          <cell r="BZ566">
            <v>0</v>
          </cell>
          <cell r="CB566">
            <v>0.6</v>
          </cell>
          <cell r="CC566">
            <v>0.4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</row>
        <row r="567">
          <cell r="BK567" t="str">
            <v>Pin Maritime_F1_Classique_GS Pineraies des plaines du Centre et du Nord Ouest_43_</v>
          </cell>
          <cell r="BM567">
            <v>94.920018766977194</v>
          </cell>
          <cell r="BN567">
            <v>481.645009166514</v>
          </cell>
          <cell r="BO567" t="str">
            <v/>
          </cell>
          <cell r="BP567">
            <v>298.10759386198703</v>
          </cell>
          <cell r="BQ567" t="str">
            <v/>
          </cell>
          <cell r="BT567" t="str">
            <v>Résineux</v>
          </cell>
          <cell r="BU567">
            <v>0</v>
          </cell>
          <cell r="BV567">
            <v>1</v>
          </cell>
          <cell r="BW567">
            <v>0</v>
          </cell>
          <cell r="BX567">
            <v>0.43</v>
          </cell>
          <cell r="BY567">
            <v>0</v>
          </cell>
          <cell r="BZ567">
            <v>0</v>
          </cell>
          <cell r="CB567">
            <v>0.6</v>
          </cell>
          <cell r="CC567">
            <v>0.4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</row>
        <row r="568">
          <cell r="BK568" t="str">
            <v>Pin Maritime_F1_Classique_GS Pineraies des plaines du Centre et du Nord Ouest_44_</v>
          </cell>
          <cell r="BM568">
            <v>98.414947863896302</v>
          </cell>
          <cell r="BN568">
            <v>501.19039371814898</v>
          </cell>
          <cell r="BO568" t="str">
            <v/>
          </cell>
          <cell r="BP568">
            <v>298.10759386198703</v>
          </cell>
          <cell r="BQ568" t="str">
            <v/>
          </cell>
          <cell r="BT568" t="str">
            <v>Résineux</v>
          </cell>
          <cell r="BU568">
            <v>0</v>
          </cell>
          <cell r="BV568">
            <v>1</v>
          </cell>
          <cell r="BW568">
            <v>0</v>
          </cell>
          <cell r="BX568">
            <v>0.43</v>
          </cell>
          <cell r="BY568">
            <v>0</v>
          </cell>
          <cell r="BZ568">
            <v>0</v>
          </cell>
          <cell r="CB568">
            <v>0.6</v>
          </cell>
          <cell r="CC568">
            <v>0.4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</row>
        <row r="569">
          <cell r="BK569" t="str">
            <v>Pin Maritime_F1_Classique_GS Pineraies des plaines du Centre et du Nord Ouest_45_</v>
          </cell>
          <cell r="BM569">
            <v>101.90987696081601</v>
          </cell>
          <cell r="BN569">
            <v>520.73577826978396</v>
          </cell>
          <cell r="BO569" t="str">
            <v/>
          </cell>
          <cell r="BP569">
            <v>298.10759386198703</v>
          </cell>
          <cell r="BQ569" t="str">
            <v/>
          </cell>
          <cell r="BT569" t="str">
            <v>Résineux</v>
          </cell>
          <cell r="BU569">
            <v>0</v>
          </cell>
          <cell r="BV569">
            <v>1</v>
          </cell>
          <cell r="BW569">
            <v>0</v>
          </cell>
          <cell r="BX569">
            <v>0.43</v>
          </cell>
          <cell r="BY569">
            <v>0</v>
          </cell>
          <cell r="BZ569">
            <v>0</v>
          </cell>
          <cell r="CB569">
            <v>0.6</v>
          </cell>
          <cell r="CC569">
            <v>0.4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</row>
        <row r="570">
          <cell r="BK570" t="str">
            <v>Pin Maritime_F1_Classique_GS Pineraies des plaines du Centre et du Nord Ouest_46_</v>
          </cell>
          <cell r="BM570">
            <v>105.404806057735</v>
          </cell>
          <cell r="BN570">
            <v>540.281162821419</v>
          </cell>
          <cell r="BO570" t="str">
            <v/>
          </cell>
          <cell r="BP570">
            <v>298.10759386198703</v>
          </cell>
          <cell r="BQ570">
            <v>18.167082634146201</v>
          </cell>
          <cell r="BT570" t="str">
            <v>Résineux</v>
          </cell>
          <cell r="BU570">
            <v>0</v>
          </cell>
          <cell r="BV570">
            <v>1</v>
          </cell>
          <cell r="BW570">
            <v>0</v>
          </cell>
          <cell r="BX570">
            <v>0.43</v>
          </cell>
          <cell r="BY570">
            <v>0</v>
          </cell>
          <cell r="BZ570">
            <v>0</v>
          </cell>
          <cell r="CB570">
            <v>0.6</v>
          </cell>
          <cell r="CC570">
            <v>0.4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</row>
        <row r="571">
          <cell r="BK571" t="str">
            <v>Pin Maritime_F1_Classique_GS Pineraies des plaines du Centre et du Nord Ouest_46_</v>
          </cell>
          <cell r="BM571">
            <v>85.972109185576798</v>
          </cell>
          <cell r="BN571">
            <v>431.27812851901803</v>
          </cell>
          <cell r="BO571">
            <v>109.00303430240098</v>
          </cell>
          <cell r="BP571">
            <v>298.10759386198703</v>
          </cell>
          <cell r="BQ571">
            <v>18.167082634146201</v>
          </cell>
          <cell r="BT571" t="str">
            <v>Résineux</v>
          </cell>
          <cell r="BU571">
            <v>0</v>
          </cell>
          <cell r="BV571">
            <v>1</v>
          </cell>
          <cell r="BW571">
            <v>0</v>
          </cell>
          <cell r="BX571">
            <v>0.43</v>
          </cell>
          <cell r="BY571">
            <v>0</v>
          </cell>
          <cell r="BZ571">
            <v>0</v>
          </cell>
          <cell r="CB571">
            <v>0.6</v>
          </cell>
          <cell r="CC571">
            <v>0.4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</row>
        <row r="572">
          <cell r="BK572" t="str">
            <v>Pin Maritime_F1_Classique_GS Pineraies des plaines du Centre et du Nord Ouest_47_</v>
          </cell>
          <cell r="BM572">
            <v>89.281162634438303</v>
          </cell>
          <cell r="BN572">
            <v>449.703429562167</v>
          </cell>
          <cell r="BO572" t="str">
            <v/>
          </cell>
          <cell r="BP572">
            <v>298.10759386198703</v>
          </cell>
          <cell r="BQ572" t="str">
            <v/>
          </cell>
          <cell r="BT572" t="str">
            <v>Résineux</v>
          </cell>
          <cell r="BU572">
            <v>0</v>
          </cell>
          <cell r="BV572">
            <v>1</v>
          </cell>
          <cell r="BW572">
            <v>0</v>
          </cell>
          <cell r="BX572">
            <v>0.43</v>
          </cell>
          <cell r="BY572">
            <v>0</v>
          </cell>
          <cell r="BZ572">
            <v>0</v>
          </cell>
          <cell r="CB572">
            <v>0.6</v>
          </cell>
          <cell r="CC572">
            <v>0.4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</row>
        <row r="573">
          <cell r="BK573" t="str">
            <v>Pin Maritime_F1_Classique_GS Pineraies des plaines du Centre et du Nord Ouest_48_</v>
          </cell>
          <cell r="BM573">
            <v>92.590216083299893</v>
          </cell>
          <cell r="BN573">
            <v>468.12873060531598</v>
          </cell>
          <cell r="BO573" t="str">
            <v/>
          </cell>
          <cell r="BP573">
            <v>298.10759386198703</v>
          </cell>
          <cell r="BQ573">
            <v>16.614620608643499</v>
          </cell>
          <cell r="BT573" t="str">
            <v>Résineux</v>
          </cell>
          <cell r="BU573">
            <v>0</v>
          </cell>
          <cell r="BV573">
            <v>1</v>
          </cell>
          <cell r="BW573">
            <v>0</v>
          </cell>
          <cell r="BX573">
            <v>0.43</v>
          </cell>
          <cell r="BY573">
            <v>0</v>
          </cell>
          <cell r="BZ573">
            <v>0</v>
          </cell>
          <cell r="CB573">
            <v>0.6</v>
          </cell>
          <cell r="CC573">
            <v>0.4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</row>
        <row r="574">
          <cell r="BK574" t="str">
            <v>Pin Maritime_F1_Classique_GS Pineraies des plaines du Centre et du Nord Ouest_49_</v>
          </cell>
          <cell r="BM574">
            <v>95.570376231264603</v>
          </cell>
          <cell r="BN574">
            <v>484.95355890847998</v>
          </cell>
          <cell r="BO574" t="str">
            <v/>
          </cell>
          <cell r="BP574">
            <v>298.10759386198703</v>
          </cell>
          <cell r="BQ574" t="str">
            <v/>
          </cell>
          <cell r="BT574" t="str">
            <v>Résineux</v>
          </cell>
          <cell r="BU574">
            <v>0</v>
          </cell>
          <cell r="BV574">
            <v>1</v>
          </cell>
          <cell r="BW574">
            <v>0</v>
          </cell>
          <cell r="BX574">
            <v>0.43</v>
          </cell>
          <cell r="BY574">
            <v>0</v>
          </cell>
          <cell r="BZ574">
            <v>0</v>
          </cell>
          <cell r="CB574">
            <v>0.6</v>
          </cell>
          <cell r="CC574">
            <v>0.4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</row>
        <row r="575">
          <cell r="BK575" t="str">
            <v>Pin Maritime_F1_Classique_GS Pineraies des plaines du Centre et du Nord Ouest_50_</v>
          </cell>
          <cell r="BM575">
            <v>98.5505363792293</v>
          </cell>
          <cell r="BN575">
            <v>501.778387211645</v>
          </cell>
          <cell r="BO575" t="str">
            <v/>
          </cell>
          <cell r="BP575">
            <v>298.10759386198703</v>
          </cell>
          <cell r="BQ575" t="str">
            <v/>
          </cell>
          <cell r="BT575" t="str">
            <v>Résineux</v>
          </cell>
          <cell r="BU575">
            <v>0</v>
          </cell>
          <cell r="BV575">
            <v>1</v>
          </cell>
          <cell r="BW575">
            <v>0</v>
          </cell>
          <cell r="BX575">
            <v>0.43</v>
          </cell>
          <cell r="BY575">
            <v>0</v>
          </cell>
          <cell r="BZ575">
            <v>0</v>
          </cell>
          <cell r="CB575">
            <v>0.6</v>
          </cell>
          <cell r="CC575">
            <v>0.4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</row>
        <row r="576">
          <cell r="BK576" t="str">
            <v>Pin Maritime_F1_Classique_GS Pineraies des plaines du Centre et du Nord Ouest_51_</v>
          </cell>
          <cell r="BM576">
            <v>101.530696527194</v>
          </cell>
          <cell r="BN576">
            <v>518.60321551480899</v>
          </cell>
          <cell r="BO576" t="str">
            <v/>
          </cell>
          <cell r="BP576">
            <v>298.10759386198703</v>
          </cell>
          <cell r="BQ576" t="str">
            <v/>
          </cell>
          <cell r="BT576" t="str">
            <v>Résineux</v>
          </cell>
          <cell r="BU576">
            <v>0</v>
          </cell>
          <cell r="BV576">
            <v>1</v>
          </cell>
          <cell r="BW576">
            <v>0</v>
          </cell>
          <cell r="BX576">
            <v>0.43</v>
          </cell>
          <cell r="BY576">
            <v>0</v>
          </cell>
          <cell r="BZ576">
            <v>0</v>
          </cell>
          <cell r="CB576">
            <v>0.6</v>
          </cell>
          <cell r="CC576">
            <v>0.4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</row>
        <row r="577">
          <cell r="BK577" t="str">
            <v>Pin Maritime_F1_Classique_GS Pineraies des plaines du Centre et du Nord Ouest_52_</v>
          </cell>
          <cell r="BM577">
            <v>104.510856675159</v>
          </cell>
          <cell r="BN577">
            <v>535.42804381797396</v>
          </cell>
          <cell r="BO577" t="str">
            <v/>
          </cell>
          <cell r="BP577">
            <v>298.10759386198703</v>
          </cell>
          <cell r="BQ577" t="str">
            <v/>
          </cell>
          <cell r="BT577" t="str">
            <v>Résineux</v>
          </cell>
          <cell r="BU577">
            <v>0</v>
          </cell>
          <cell r="BV577">
            <v>1</v>
          </cell>
          <cell r="BW577">
            <v>0</v>
          </cell>
          <cell r="BX577">
            <v>0.43</v>
          </cell>
          <cell r="BY577">
            <v>0</v>
          </cell>
          <cell r="BZ577">
            <v>0</v>
          </cell>
          <cell r="CB577">
            <v>0.6</v>
          </cell>
          <cell r="CC577">
            <v>0.4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</row>
        <row r="578">
          <cell r="BK578" t="str">
            <v>Pin Maritime_F1_Classique_GS Pineraies des plaines du Centre et du Nord Ouest_53_</v>
          </cell>
          <cell r="BM578">
            <v>107.491016823123</v>
          </cell>
          <cell r="BN578">
            <v>552.25287212113903</v>
          </cell>
          <cell r="BO578" t="str">
            <v/>
          </cell>
          <cell r="BP578">
            <v>298.10759386198703</v>
          </cell>
          <cell r="BQ578" t="str">
            <v/>
          </cell>
          <cell r="BT578" t="str">
            <v>Résineux</v>
          </cell>
          <cell r="BU578">
            <v>0</v>
          </cell>
          <cell r="BV578">
            <v>1</v>
          </cell>
          <cell r="BW578">
            <v>0</v>
          </cell>
          <cell r="BX578">
            <v>0.43</v>
          </cell>
          <cell r="BY578">
            <v>0</v>
          </cell>
          <cell r="BZ578">
            <v>0</v>
          </cell>
          <cell r="CB578">
            <v>0.6</v>
          </cell>
          <cell r="CC578">
            <v>0.4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</row>
        <row r="579">
          <cell r="BK579" t="str">
            <v>Pin Maritime_F1_Classique_GS Pineraies des plaines du Centre et du Nord Ouest_54_</v>
          </cell>
          <cell r="BM579">
            <v>110.471176971088</v>
          </cell>
          <cell r="BN579">
            <v>569.07770042430298</v>
          </cell>
          <cell r="BO579" t="str">
            <v/>
          </cell>
          <cell r="BP579">
            <v>298.10759386198703</v>
          </cell>
          <cell r="BQ579" t="str">
            <v/>
          </cell>
          <cell r="BT579" t="str">
            <v>Résineux</v>
          </cell>
          <cell r="BU579">
            <v>0</v>
          </cell>
          <cell r="BV579">
            <v>1</v>
          </cell>
          <cell r="BW579">
            <v>0</v>
          </cell>
          <cell r="BX579">
            <v>0.43</v>
          </cell>
          <cell r="BY579">
            <v>0</v>
          </cell>
          <cell r="BZ579">
            <v>0</v>
          </cell>
          <cell r="CB579">
            <v>0.6</v>
          </cell>
          <cell r="CC579">
            <v>0.4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</row>
        <row r="580">
          <cell r="BK580" t="str">
            <v>Pin Maritime_F1_Classique_GS Pineraies des plaines du Centre et du Nord Ouest_54_</v>
          </cell>
          <cell r="BM580">
            <v>0</v>
          </cell>
          <cell r="BN580">
            <v>0</v>
          </cell>
          <cell r="BO580">
            <v>569.07770042430298</v>
          </cell>
          <cell r="BP580">
            <v>298.10759386198703</v>
          </cell>
          <cell r="BQ580" t="str">
            <v/>
          </cell>
          <cell r="BT580" t="str">
            <v>Résineux</v>
          </cell>
          <cell r="BU580">
            <v>0</v>
          </cell>
          <cell r="BV580">
            <v>1</v>
          </cell>
          <cell r="BW580">
            <v>0</v>
          </cell>
          <cell r="BX580">
            <v>0.43</v>
          </cell>
          <cell r="BY580">
            <v>0</v>
          </cell>
          <cell r="BZ580">
            <v>0</v>
          </cell>
          <cell r="CB580">
            <v>0.6</v>
          </cell>
          <cell r="CC580">
            <v>0.4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</row>
        <row r="581">
          <cell r="BK581" t="str">
            <v>Pin Laricio_F1_Classique_GS Pineraies des plaines du Centre et du Nord Ouest_15_</v>
          </cell>
          <cell r="BM581">
            <v>18.6002930017357</v>
          </cell>
          <cell r="BN581">
            <v>79.664220380876799</v>
          </cell>
          <cell r="BP581">
            <v>279.01190783056597</v>
          </cell>
          <cell r="BQ581">
            <v>21.805062299644302</v>
          </cell>
          <cell r="BT581" t="str">
            <v>Résineux</v>
          </cell>
          <cell r="BU581">
            <v>0</v>
          </cell>
          <cell r="BV581">
            <v>1</v>
          </cell>
          <cell r="BW581">
            <v>0</v>
          </cell>
          <cell r="BX581">
            <v>0.43</v>
          </cell>
          <cell r="BY581">
            <v>0</v>
          </cell>
          <cell r="BZ581">
            <v>0</v>
          </cell>
          <cell r="CB581">
            <v>0.6</v>
          </cell>
          <cell r="CC581">
            <v>0.4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</row>
        <row r="582">
          <cell r="BK582" t="str">
            <v>Pin Laricio_F1_Classique_GS Pineraies des plaines du Centre et du Nord Ouest_16_</v>
          </cell>
          <cell r="BM582">
            <v>23.046972305055601</v>
          </cell>
          <cell r="BN582">
            <v>101.469282680521</v>
          </cell>
          <cell r="BO582" t="str">
            <v/>
          </cell>
          <cell r="BP582">
            <v>279.01190783056597</v>
          </cell>
          <cell r="BQ582" t="str">
            <v/>
          </cell>
          <cell r="BT582" t="str">
            <v>Résineux</v>
          </cell>
          <cell r="BU582">
            <v>0</v>
          </cell>
          <cell r="BV582">
            <v>1</v>
          </cell>
          <cell r="BW582">
            <v>0</v>
          </cell>
          <cell r="BX582">
            <v>0.43</v>
          </cell>
          <cell r="BY582">
            <v>0</v>
          </cell>
          <cell r="BZ582">
            <v>0</v>
          </cell>
          <cell r="CB582">
            <v>0.6</v>
          </cell>
          <cell r="CC582">
            <v>0.4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</row>
        <row r="583">
          <cell r="BK583" t="str">
            <v>Pin Laricio_F1_Classique_GS Pineraies des plaines du Centre et du Nord Ouest_17_</v>
          </cell>
          <cell r="BM583">
            <v>27.493651608375501</v>
          </cell>
          <cell r="BN583">
            <v>123.274344980165</v>
          </cell>
          <cell r="BO583" t="str">
            <v/>
          </cell>
          <cell r="BP583">
            <v>279.01190783056597</v>
          </cell>
          <cell r="BQ583" t="str">
            <v/>
          </cell>
          <cell r="BT583" t="str">
            <v>Résineux</v>
          </cell>
          <cell r="BU583">
            <v>0</v>
          </cell>
          <cell r="BV583">
            <v>1</v>
          </cell>
          <cell r="BW583">
            <v>0</v>
          </cell>
          <cell r="BX583">
            <v>0.43</v>
          </cell>
          <cell r="BY583">
            <v>0</v>
          </cell>
          <cell r="BZ583">
            <v>0</v>
          </cell>
          <cell r="CB583">
            <v>0.6</v>
          </cell>
          <cell r="CC583">
            <v>0.4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</row>
        <row r="584">
          <cell r="BK584" t="str">
            <v>Pin Laricio_F1_Classique_GS Pineraies des plaines du Centre et du Nord Ouest_18_</v>
          </cell>
          <cell r="BM584">
            <v>31.940330911695298</v>
          </cell>
          <cell r="BN584">
            <v>145.07940727981</v>
          </cell>
          <cell r="BO584" t="str">
            <v/>
          </cell>
          <cell r="BP584">
            <v>279.01190783056597</v>
          </cell>
          <cell r="BQ584" t="str">
            <v/>
          </cell>
          <cell r="BT584" t="str">
            <v>Résineux</v>
          </cell>
          <cell r="BU584">
            <v>0</v>
          </cell>
          <cell r="BV584">
            <v>1</v>
          </cell>
          <cell r="BW584">
            <v>0</v>
          </cell>
          <cell r="BX584">
            <v>0.43</v>
          </cell>
          <cell r="BY584">
            <v>0</v>
          </cell>
          <cell r="BZ584">
            <v>0</v>
          </cell>
          <cell r="CB584">
            <v>0.6</v>
          </cell>
          <cell r="CC584">
            <v>0.4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</row>
        <row r="585">
          <cell r="BK585" t="str">
            <v>Pin Laricio_F1_Classique_GS Pineraies des plaines du Centre et du Nord Ouest_19_</v>
          </cell>
          <cell r="BM585">
            <v>36.387010215015202</v>
          </cell>
          <cell r="BN585">
            <v>166.88446957945399</v>
          </cell>
          <cell r="BO585" t="str">
            <v/>
          </cell>
          <cell r="BP585">
            <v>279.01190783056597</v>
          </cell>
          <cell r="BQ585">
            <v>19.836180521927002</v>
          </cell>
          <cell r="BT585" t="str">
            <v>Résineux</v>
          </cell>
          <cell r="BU585">
            <v>0</v>
          </cell>
          <cell r="BV585">
            <v>1</v>
          </cell>
          <cell r="BW585">
            <v>0</v>
          </cell>
          <cell r="BX585">
            <v>0.43</v>
          </cell>
          <cell r="BY585">
            <v>0</v>
          </cell>
          <cell r="BZ585">
            <v>0</v>
          </cell>
          <cell r="CB585">
            <v>0.6</v>
          </cell>
          <cell r="CC585">
            <v>0.4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</row>
        <row r="586">
          <cell r="BK586" t="str">
            <v>Pin Laricio_F1_Classique_GS Pineraies des plaines du Centre et du Nord Ouest_19_</v>
          </cell>
          <cell r="BM586">
            <v>24.405907145277901</v>
          </cell>
          <cell r="BN586">
            <v>107.44856127713</v>
          </cell>
          <cell r="BO586">
            <v>59.435908302323995</v>
          </cell>
          <cell r="BP586">
            <v>279.01190783056597</v>
          </cell>
          <cell r="BQ586">
            <v>19.836180521927002</v>
          </cell>
          <cell r="BT586" t="str">
            <v>Résineux</v>
          </cell>
          <cell r="BU586">
            <v>0</v>
          </cell>
          <cell r="BV586">
            <v>1</v>
          </cell>
          <cell r="BW586">
            <v>0</v>
          </cell>
          <cell r="BX586">
            <v>0.43</v>
          </cell>
          <cell r="BY586">
            <v>19.908633513020959</v>
          </cell>
          <cell r="BZ586">
            <v>19.908633513020959</v>
          </cell>
          <cell r="CB586">
            <v>0.6</v>
          </cell>
          <cell r="CC586">
            <v>0.4</v>
          </cell>
          <cell r="CD586">
            <v>0</v>
          </cell>
          <cell r="CE586">
            <v>27.779488622819944</v>
          </cell>
          <cell r="CF586">
            <v>18.519659081879961</v>
          </cell>
          <cell r="CG586">
            <v>0</v>
          </cell>
          <cell r="CH586">
            <v>21.772174208135134</v>
          </cell>
          <cell r="CI586">
            <v>14.514782805423419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</row>
        <row r="587">
          <cell r="BK587" t="str">
            <v>Pin Laricio_F1_Classique_GS Pineraies des plaines du Centre et du Nord Ouest_20_</v>
          </cell>
          <cell r="BM587">
            <v>28.386446735309299</v>
          </cell>
          <cell r="BN587">
            <v>127.43745581966</v>
          </cell>
          <cell r="BO587" t="str">
            <v/>
          </cell>
          <cell r="BP587">
            <v>279.01190783056597</v>
          </cell>
          <cell r="BQ587" t="str">
            <v/>
          </cell>
          <cell r="BT587" t="str">
            <v>Résineux</v>
          </cell>
          <cell r="BU587">
            <v>0</v>
          </cell>
          <cell r="BV587">
            <v>1</v>
          </cell>
          <cell r="BW587">
            <v>0</v>
          </cell>
          <cell r="BX587">
            <v>0.43</v>
          </cell>
          <cell r="BY587">
            <v>0</v>
          </cell>
          <cell r="BZ587">
            <v>19.908633513020959</v>
          </cell>
          <cell r="CB587">
            <v>0.6</v>
          </cell>
          <cell r="CC587">
            <v>0.4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21.473118024853864</v>
          </cell>
          <cell r="CL587">
            <v>12.266605348735037</v>
          </cell>
          <cell r="CM587">
            <v>33.739723373588902</v>
          </cell>
          <cell r="CN587">
            <v>33.739723373588902</v>
          </cell>
          <cell r="CO587">
            <v>0</v>
          </cell>
        </row>
        <row r="588">
          <cell r="BK588" t="str">
            <v>Pin Laricio_F1_Classique_GS Pineraies des plaines du Centre et du Nord Ouest_21_</v>
          </cell>
          <cell r="BM588">
            <v>32.366986325340797</v>
          </cell>
          <cell r="BN588">
            <v>147.42635036218999</v>
          </cell>
          <cell r="BO588" t="str">
            <v/>
          </cell>
          <cell r="BP588">
            <v>279.01190783056597</v>
          </cell>
          <cell r="BQ588" t="str">
            <v/>
          </cell>
          <cell r="BT588" t="str">
            <v>Résineux</v>
          </cell>
          <cell r="BU588">
            <v>0</v>
          </cell>
          <cell r="BV588">
            <v>1</v>
          </cell>
          <cell r="BW588">
            <v>0</v>
          </cell>
          <cell r="BX588">
            <v>0.43</v>
          </cell>
          <cell r="BY588">
            <v>0</v>
          </cell>
          <cell r="BZ588">
            <v>19.908633513020959</v>
          </cell>
          <cell r="CB588">
            <v>0.6</v>
          </cell>
          <cell r="CC588">
            <v>0.4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20.885934483242035</v>
          </cell>
          <cell r="CL588">
            <v>8.6737998242297198</v>
          </cell>
          <cell r="CM588">
            <v>29.559734307471757</v>
          </cell>
          <cell r="CN588">
            <v>63.299457681060659</v>
          </cell>
          <cell r="CO588">
            <v>0</v>
          </cell>
        </row>
        <row r="589">
          <cell r="BK589" t="str">
            <v>Pin Laricio_F1_Classique_GS Pineraies des plaines du Centre et du Nord Ouest_22_</v>
          </cell>
          <cell r="BM589">
            <v>36.347525915372302</v>
          </cell>
          <cell r="BN589">
            <v>167.41524490472099</v>
          </cell>
          <cell r="BO589" t="str">
            <v/>
          </cell>
          <cell r="BP589">
            <v>279.01190783056597</v>
          </cell>
          <cell r="BQ589" t="str">
            <v/>
          </cell>
          <cell r="BT589" t="str">
            <v>Résineux</v>
          </cell>
          <cell r="BU589">
            <v>0</v>
          </cell>
          <cell r="BV589">
            <v>1</v>
          </cell>
          <cell r="BW589">
            <v>0</v>
          </cell>
          <cell r="BX589">
            <v>0.43</v>
          </cell>
          <cell r="BY589">
            <v>0</v>
          </cell>
          <cell r="BZ589">
            <v>19.908633513020959</v>
          </cell>
          <cell r="CB589">
            <v>0.6</v>
          </cell>
          <cell r="CC589">
            <v>0.4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20.314807506454223</v>
          </cell>
          <cell r="CL589">
            <v>6.1333026743675196</v>
          </cell>
          <cell r="CM589">
            <v>26.448110180821743</v>
          </cell>
          <cell r="CN589">
            <v>89.747567861882402</v>
          </cell>
          <cell r="CO589">
            <v>0</v>
          </cell>
        </row>
        <row r="590">
          <cell r="BK590" t="str">
            <v>Pin Laricio_F1_Classique_GS Pineraies des plaines du Centre et du Nord Ouest_23_</v>
          </cell>
          <cell r="BM590">
            <v>40.3280655054037</v>
          </cell>
          <cell r="BN590">
            <v>187.404139447251</v>
          </cell>
          <cell r="BO590" t="str">
            <v/>
          </cell>
          <cell r="BP590">
            <v>279.01190783056597</v>
          </cell>
          <cell r="BQ590" t="str">
            <v/>
          </cell>
          <cell r="BT590" t="str">
            <v>Résineux</v>
          </cell>
          <cell r="BU590">
            <v>0</v>
          </cell>
          <cell r="BV590">
            <v>1</v>
          </cell>
          <cell r="BW590">
            <v>0</v>
          </cell>
          <cell r="BX590">
            <v>0.43</v>
          </cell>
          <cell r="BY590">
            <v>0</v>
          </cell>
          <cell r="BZ590">
            <v>19.908633513020959</v>
          </cell>
          <cell r="CB590">
            <v>0.6</v>
          </cell>
          <cell r="CC590">
            <v>0.4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19.759298026880934</v>
          </cell>
          <cell r="CL590">
            <v>4.3368999121148608</v>
          </cell>
          <cell r="CM590">
            <v>24.096197938995793</v>
          </cell>
          <cell r="CN590">
            <v>113.8437658008782</v>
          </cell>
          <cell r="CO590">
            <v>0</v>
          </cell>
        </row>
        <row r="591">
          <cell r="BK591" t="str">
            <v>Pin Laricio_F1_Classique_GS Pineraies des plaines du Centre et du Nord Ouest_24_</v>
          </cell>
          <cell r="BM591">
            <v>44.308605095435198</v>
          </cell>
          <cell r="BN591">
            <v>207.393033989781</v>
          </cell>
          <cell r="BO591" t="str">
            <v/>
          </cell>
          <cell r="BP591">
            <v>279.01190783056597</v>
          </cell>
          <cell r="BQ591">
            <v>20.052088620008799</v>
          </cell>
          <cell r="BT591" t="str">
            <v>Résineux</v>
          </cell>
          <cell r="BU591">
            <v>0</v>
          </cell>
          <cell r="BV591">
            <v>1</v>
          </cell>
          <cell r="BW591">
            <v>0</v>
          </cell>
          <cell r="BX591">
            <v>0.43</v>
          </cell>
          <cell r="BY591">
            <v>0</v>
          </cell>
          <cell r="BZ591">
            <v>19.908633513020959</v>
          </cell>
          <cell r="CB591">
            <v>0.6</v>
          </cell>
          <cell r="CC591">
            <v>0.4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19.218978983239552</v>
          </cell>
          <cell r="CL591">
            <v>3.0666513371837603</v>
          </cell>
          <cell r="CM591">
            <v>22.285630320423312</v>
          </cell>
          <cell r="CN591">
            <v>136.12939612130151</v>
          </cell>
          <cell r="CO591">
            <v>0</v>
          </cell>
        </row>
        <row r="592">
          <cell r="BK592" t="str">
            <v>Pin Laricio_F1_Classique_GS Pineraies des plaines du Centre et du Nord Ouest_24_</v>
          </cell>
          <cell r="BM592">
            <v>34.255504561489097</v>
          </cell>
          <cell r="BN592">
            <v>156.13552500236199</v>
          </cell>
          <cell r="BO592">
            <v>51.257508987419016</v>
          </cell>
          <cell r="BP592">
            <v>279.01190783056597</v>
          </cell>
          <cell r="BQ592">
            <v>20.052088620008799</v>
          </cell>
          <cell r="BT592" t="str">
            <v>Résineux</v>
          </cell>
          <cell r="BU592">
            <v>0</v>
          </cell>
          <cell r="BV592">
            <v>1</v>
          </cell>
          <cell r="BW592">
            <v>0</v>
          </cell>
          <cell r="BX592">
            <v>0.43</v>
          </cell>
          <cell r="BY592">
            <v>19.279649082082351</v>
          </cell>
          <cell r="BZ592">
            <v>39.18828259510331</v>
          </cell>
          <cell r="CB592">
            <v>0.6</v>
          </cell>
          <cell r="CC592">
            <v>0.4</v>
          </cell>
          <cell r="CD592">
            <v>0</v>
          </cell>
          <cell r="CE592">
            <v>26.901835928487003</v>
          </cell>
          <cell r="CF592">
            <v>17.934557285658002</v>
          </cell>
          <cell r="CG592">
            <v>0</v>
          </cell>
          <cell r="CH592">
            <v>21.084313908951685</v>
          </cell>
          <cell r="CI592">
            <v>14.05620927263446</v>
          </cell>
          <cell r="CJ592">
            <v>0</v>
          </cell>
          <cell r="CK592">
            <v>18.693434992260688</v>
          </cell>
          <cell r="CL592">
            <v>2.1684499560574308</v>
          </cell>
          <cell r="CM592">
            <v>20.861884948318117</v>
          </cell>
          <cell r="CN592">
            <v>156.99128106961962</v>
          </cell>
          <cell r="CO592">
            <v>0</v>
          </cell>
        </row>
        <row r="593">
          <cell r="BK593" t="str">
            <v>Pin Laricio_F1_Classique_GS Pineraies des plaines du Centre et du Nord Ouest_25_</v>
          </cell>
          <cell r="BM593">
            <v>38.162704488309998</v>
          </cell>
          <cell r="BN593">
            <v>176.37704367711899</v>
          </cell>
          <cell r="BO593" t="str">
            <v/>
          </cell>
          <cell r="BP593">
            <v>279.01190783056597</v>
          </cell>
          <cell r="BQ593" t="str">
            <v/>
          </cell>
          <cell r="BT593" t="str">
            <v>Résineux</v>
          </cell>
          <cell r="BU593">
            <v>0</v>
          </cell>
          <cell r="BV593">
            <v>1</v>
          </cell>
          <cell r="BW593">
            <v>0</v>
          </cell>
          <cell r="BX593">
            <v>0.43</v>
          </cell>
          <cell r="BY593">
            <v>0</v>
          </cell>
          <cell r="BZ593">
            <v>39.18828259510331</v>
          </cell>
          <cell r="CB593">
            <v>0.6</v>
          </cell>
          <cell r="CC593">
            <v>0.4</v>
          </cell>
          <cell r="CD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38.976968001841698</v>
          </cell>
          <cell r="CL593">
            <v>13.412385393978319</v>
          </cell>
          <cell r="CM593">
            <v>52.389353395820017</v>
          </cell>
          <cell r="CN593">
            <v>209.38063446543964</v>
          </cell>
          <cell r="CO593">
            <v>0</v>
          </cell>
        </row>
        <row r="594">
          <cell r="BK594" t="str">
            <v>Pin Laricio_F1_Classique_GS Pineraies des plaines du Centre et du Nord Ouest_26_</v>
          </cell>
          <cell r="BM594">
            <v>42.069904415130999</v>
          </cell>
          <cell r="BN594">
            <v>196.61856235187599</v>
          </cell>
          <cell r="BO594" t="str">
            <v/>
          </cell>
          <cell r="BP594">
            <v>279.01190783056597</v>
          </cell>
          <cell r="BQ594" t="str">
            <v/>
          </cell>
          <cell r="BT594" t="str">
            <v>Résineux</v>
          </cell>
          <cell r="BU594">
            <v>0</v>
          </cell>
          <cell r="BV594">
            <v>1</v>
          </cell>
          <cell r="BW594">
            <v>0</v>
          </cell>
          <cell r="BX594">
            <v>0.43</v>
          </cell>
          <cell r="BY594">
            <v>0</v>
          </cell>
          <cell r="BZ594">
            <v>39.18828259510331</v>
          </cell>
          <cell r="CB594">
            <v>0.6</v>
          </cell>
          <cell r="CC594">
            <v>0.4</v>
          </cell>
          <cell r="CD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37.911140762121676</v>
          </cell>
          <cell r="CL594">
            <v>9.4839886639694733</v>
          </cell>
          <cell r="CM594">
            <v>47.395129426091145</v>
          </cell>
          <cell r="CN594">
            <v>256.7757638915308</v>
          </cell>
          <cell r="CO594">
            <v>0</v>
          </cell>
        </row>
        <row r="595">
          <cell r="BK595" t="str">
            <v>Pin Laricio_F1_Classique_GS Pineraies des plaines du Centre et du Nord Ouest_27_</v>
          </cell>
          <cell r="BM595">
            <v>45.9771043419519</v>
          </cell>
          <cell r="BN595">
            <v>216.860081026633</v>
          </cell>
          <cell r="BO595" t="str">
            <v/>
          </cell>
          <cell r="BP595">
            <v>279.01190783056597</v>
          </cell>
          <cell r="BQ595" t="str">
            <v/>
          </cell>
          <cell r="BT595" t="str">
            <v>Résineux</v>
          </cell>
          <cell r="BU595">
            <v>0</v>
          </cell>
          <cell r="BV595">
            <v>1</v>
          </cell>
          <cell r="BW595">
            <v>0</v>
          </cell>
          <cell r="BX595">
            <v>0.43</v>
          </cell>
          <cell r="BY595">
            <v>0</v>
          </cell>
          <cell r="BZ595">
            <v>39.18828259510331</v>
          </cell>
          <cell r="CB595">
            <v>0.6</v>
          </cell>
          <cell r="CC595">
            <v>0.4</v>
          </cell>
          <cell r="CD595">
            <v>0</v>
          </cell>
          <cell r="CE595">
            <v>0</v>
          </cell>
          <cell r="CF595">
            <v>0</v>
          </cell>
          <cell r="CG595">
            <v>0</v>
          </cell>
          <cell r="CH595">
            <v>0</v>
          </cell>
          <cell r="CI595">
            <v>0</v>
          </cell>
          <cell r="CJ595">
            <v>0</v>
          </cell>
          <cell r="CK595">
            <v>36.874458624321214</v>
          </cell>
          <cell r="CL595">
            <v>6.7061926969891603</v>
          </cell>
          <cell r="CM595">
            <v>43.580651321310377</v>
          </cell>
          <cell r="CN595">
            <v>300.35641521284117</v>
          </cell>
          <cell r="CO595">
            <v>0</v>
          </cell>
        </row>
        <row r="596">
          <cell r="BK596" t="str">
            <v>Pin Laricio_F1_Classique_GS Pineraies des plaines du Centre et du Nord Ouest_28_</v>
          </cell>
          <cell r="BM596">
            <v>49.884304268772802</v>
          </cell>
          <cell r="BN596">
            <v>237.10159970139</v>
          </cell>
          <cell r="BO596" t="str">
            <v/>
          </cell>
          <cell r="BP596">
            <v>279.01190783056597</v>
          </cell>
          <cell r="BQ596" t="str">
            <v/>
          </cell>
          <cell r="BT596" t="str">
            <v>Résineux</v>
          </cell>
          <cell r="BU596">
            <v>0</v>
          </cell>
          <cell r="BV596">
            <v>1</v>
          </cell>
          <cell r="BW596">
            <v>0</v>
          </cell>
          <cell r="BX596">
            <v>0.43</v>
          </cell>
          <cell r="BY596">
            <v>0</v>
          </cell>
          <cell r="BZ596">
            <v>39.18828259510331</v>
          </cell>
          <cell r="CB596">
            <v>0.6</v>
          </cell>
          <cell r="CC596">
            <v>0.4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35.866124614095646</v>
          </cell>
          <cell r="CL596">
            <v>4.7419943319847375</v>
          </cell>
          <cell r="CM596">
            <v>40.608118946080381</v>
          </cell>
          <cell r="CN596">
            <v>340.96453415892154</v>
          </cell>
          <cell r="CO596">
            <v>0</v>
          </cell>
        </row>
        <row r="597">
          <cell r="BK597" t="str">
            <v>Pin Laricio_F1_Classique_GS Pineraies des plaines du Centre et du Nord Ouest_29_</v>
          </cell>
          <cell r="BM597">
            <v>53.791504195593802</v>
          </cell>
          <cell r="BN597">
            <v>257.343118376147</v>
          </cell>
          <cell r="BO597" t="str">
            <v/>
          </cell>
          <cell r="BP597">
            <v>279.01190783056597</v>
          </cell>
          <cell r="BQ597" t="str">
            <v/>
          </cell>
          <cell r="BT597" t="str">
            <v>Résineux</v>
          </cell>
          <cell r="BU597">
            <v>0</v>
          </cell>
          <cell r="BV597">
            <v>1</v>
          </cell>
          <cell r="BW597">
            <v>0</v>
          </cell>
          <cell r="BX597">
            <v>0.43</v>
          </cell>
          <cell r="BY597">
            <v>0</v>
          </cell>
          <cell r="BZ597">
            <v>39.18828259510331</v>
          </cell>
          <cell r="CB597">
            <v>0.6</v>
          </cell>
          <cell r="CC597">
            <v>0.4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34.885363550405678</v>
          </cell>
          <cell r="CL597">
            <v>3.3530963484945806</v>
          </cell>
          <cell r="CM597">
            <v>38.23845989890026</v>
          </cell>
          <cell r="CN597">
            <v>379.2029940578218</v>
          </cell>
          <cell r="CO597">
            <v>0</v>
          </cell>
        </row>
        <row r="598">
          <cell r="BK598" t="str">
            <v>Pin Laricio_F1_Classique_GS Pineraies des plaines du Centre et du Nord Ouest_30_</v>
          </cell>
          <cell r="BM598">
            <v>57.698704122414703</v>
          </cell>
          <cell r="BN598">
            <v>277.58463705090401</v>
          </cell>
          <cell r="BO598" t="str">
            <v/>
          </cell>
          <cell r="BP598">
            <v>279.01190783056597</v>
          </cell>
          <cell r="BQ598">
            <v>17.548524484647899</v>
          </cell>
          <cell r="BT598" t="str">
            <v>Résineux</v>
          </cell>
          <cell r="BU598">
            <v>0</v>
          </cell>
          <cell r="BV598">
            <v>1</v>
          </cell>
          <cell r="BW598">
            <v>0</v>
          </cell>
          <cell r="BX598">
            <v>0.43</v>
          </cell>
          <cell r="BY598">
            <v>0</v>
          </cell>
          <cell r="BZ598">
            <v>39.18828259510331</v>
          </cell>
          <cell r="CB598">
            <v>0.6</v>
          </cell>
          <cell r="CC598">
            <v>0.4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33.931421449578295</v>
          </cell>
          <cell r="CL598">
            <v>2.3709971659923692</v>
          </cell>
          <cell r="CM598">
            <v>36.302418615570666</v>
          </cell>
          <cell r="CN598">
            <v>415.50541267339247</v>
          </cell>
          <cell r="CO598">
            <v>13.850180422446416</v>
          </cell>
        </row>
        <row r="599">
          <cell r="BK599" t="str">
            <v>Pin Laricio_F1_Classique_GS Pineraies des plaines du Centre et du Nord Ouest_30_</v>
          </cell>
          <cell r="BM599">
            <v>44.270239414603402</v>
          </cell>
          <cell r="BN599">
            <v>207.19486460336699</v>
          </cell>
          <cell r="BO599">
            <v>70.389772447537013</v>
          </cell>
          <cell r="BP599">
            <v>279.01190783056597</v>
          </cell>
          <cell r="BQ599">
            <v>17.548524484647899</v>
          </cell>
          <cell r="BT599" t="str">
            <v>Résineux</v>
          </cell>
          <cell r="BU599">
            <v>0</v>
          </cell>
          <cell r="BV599">
            <v>1</v>
          </cell>
          <cell r="BW599">
            <v>0</v>
          </cell>
          <cell r="BX599">
            <v>0.43</v>
          </cell>
          <cell r="BY599">
            <v>28.376249322441939</v>
          </cell>
          <cell r="BZ599">
            <v>67.564531917545253</v>
          </cell>
          <cell r="CB599">
            <v>0.6</v>
          </cell>
          <cell r="CC599">
            <v>0.4</v>
          </cell>
          <cell r="CD599">
            <v>0</v>
          </cell>
          <cell r="CE599">
            <v>39.594766496430609</v>
          </cell>
          <cell r="CF599">
            <v>26.39651099762041</v>
          </cell>
          <cell r="CG599">
            <v>0</v>
          </cell>
          <cell r="CH599">
            <v>31.032398241577493</v>
          </cell>
          <cell r="CI599">
            <v>20.688265494384996</v>
          </cell>
          <cell r="CJ599">
            <v>0</v>
          </cell>
          <cell r="CK599">
            <v>33.003564945663676</v>
          </cell>
          <cell r="CL599">
            <v>1.6765481742472905</v>
          </cell>
          <cell r="CM599">
            <v>34.680113119910963</v>
          </cell>
          <cell r="CN599">
            <v>450.18552579330344</v>
          </cell>
          <cell r="CO599">
            <v>15.006184193110114</v>
          </cell>
        </row>
        <row r="600">
          <cell r="BK600" t="str">
            <v>Pin Laricio_F1_Classique_GS Pineraies des plaines du Centre et du Nord Ouest_31_</v>
          </cell>
          <cell r="BM600">
            <v>47.685612693067498</v>
          </cell>
          <cell r="BN600">
            <v>224.97394603503599</v>
          </cell>
          <cell r="BO600" t="str">
            <v/>
          </cell>
          <cell r="BP600">
            <v>279.01190783056597</v>
          </cell>
          <cell r="BQ600" t="str">
            <v/>
          </cell>
          <cell r="BT600" t="str">
            <v>Résineux</v>
          </cell>
          <cell r="BU600">
            <v>0</v>
          </cell>
          <cell r="BV600">
            <v>1</v>
          </cell>
          <cell r="BW600">
            <v>0</v>
          </cell>
          <cell r="BX600">
            <v>0.43</v>
          </cell>
          <cell r="BY600">
            <v>0</v>
          </cell>
          <cell r="BZ600">
            <v>0</v>
          </cell>
          <cell r="CB600">
            <v>0.6</v>
          </cell>
          <cell r="CC600">
            <v>0.4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62.707227070385912</v>
          </cell>
          <cell r="CL600">
            <v>18.66938322470444</v>
          </cell>
          <cell r="CM600">
            <v>81.376610295090359</v>
          </cell>
          <cell r="CN600">
            <v>531.5621360883938</v>
          </cell>
          <cell r="CO600">
            <v>0</v>
          </cell>
        </row>
        <row r="601">
          <cell r="BK601" t="str">
            <v>Pin Laricio_F1_Classique_GS Pineraies des plaines du Centre et du Nord Ouest_32_</v>
          </cell>
          <cell r="BM601">
            <v>51.1009859715316</v>
          </cell>
          <cell r="BN601">
            <v>242.75302746670499</v>
          </cell>
          <cell r="BO601" t="str">
            <v/>
          </cell>
          <cell r="BP601">
            <v>279.01190783056597</v>
          </cell>
          <cell r="BQ601">
            <v>19.917985682562001</v>
          </cell>
          <cell r="BT601" t="str">
            <v>Résineux</v>
          </cell>
          <cell r="BU601">
            <v>0</v>
          </cell>
          <cell r="BV601">
            <v>1</v>
          </cell>
          <cell r="BW601">
            <v>0</v>
          </cell>
          <cell r="BX601">
            <v>0.43</v>
          </cell>
          <cell r="BY601">
            <v>0</v>
          </cell>
          <cell r="BZ601">
            <v>0</v>
          </cell>
          <cell r="CB601">
            <v>0.6</v>
          </cell>
          <cell r="CC601">
            <v>0.4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</row>
        <row r="602">
          <cell r="BK602" t="str">
            <v>Pin Laricio_F1_Classique_GS Pineraies des plaines du Centre et du Nord Ouest_33_</v>
          </cell>
          <cell r="BM602">
            <v>54.8713393263886</v>
          </cell>
          <cell r="BN602">
            <v>262.87999069018002</v>
          </cell>
          <cell r="BO602" t="str">
            <v/>
          </cell>
          <cell r="BP602">
            <v>279.01190783056597</v>
          </cell>
          <cell r="BQ602" t="str">
            <v/>
          </cell>
          <cell r="BT602" t="str">
            <v>Résineux</v>
          </cell>
          <cell r="BU602">
            <v>0</v>
          </cell>
          <cell r="BV602">
            <v>1</v>
          </cell>
          <cell r="BW602">
            <v>0</v>
          </cell>
          <cell r="BX602">
            <v>0.43</v>
          </cell>
          <cell r="BY602">
            <v>0</v>
          </cell>
          <cell r="BZ602">
            <v>0</v>
          </cell>
          <cell r="CB602">
            <v>0.6</v>
          </cell>
          <cell r="CC602">
            <v>0.4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</row>
        <row r="603">
          <cell r="BK603" t="str">
            <v>Pin Laricio_F1_Classique_GS Pineraies des plaines du Centre et du Nord Ouest_34_</v>
          </cell>
          <cell r="BM603">
            <v>58.641692681245601</v>
          </cell>
          <cell r="BN603">
            <v>283.00695391365502</v>
          </cell>
          <cell r="BO603" t="str">
            <v/>
          </cell>
          <cell r="BP603">
            <v>279.01190783056597</v>
          </cell>
          <cell r="BQ603" t="str">
            <v/>
          </cell>
          <cell r="BT603" t="str">
            <v>Résineux</v>
          </cell>
          <cell r="BU603">
            <v>0</v>
          </cell>
          <cell r="BV603">
            <v>1</v>
          </cell>
          <cell r="BW603">
            <v>0</v>
          </cell>
          <cell r="BX603">
            <v>0.43</v>
          </cell>
          <cell r="BY603">
            <v>0</v>
          </cell>
          <cell r="BZ603">
            <v>0</v>
          </cell>
          <cell r="CB603">
            <v>0.6</v>
          </cell>
          <cell r="CC603">
            <v>0.4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</row>
        <row r="604">
          <cell r="BK604" t="str">
            <v>Pin Laricio_F1_Classique_GS Pineraies des plaines du Centre et du Nord Ouest_35_</v>
          </cell>
          <cell r="BM604">
            <v>62.412046036102502</v>
          </cell>
          <cell r="BN604">
            <v>303.13391713713099</v>
          </cell>
          <cell r="BO604" t="str">
            <v/>
          </cell>
          <cell r="BP604">
            <v>279.01190783056597</v>
          </cell>
          <cell r="BQ604" t="str">
            <v/>
          </cell>
          <cell r="BT604" t="str">
            <v>Résineux</v>
          </cell>
          <cell r="BU604">
            <v>0</v>
          </cell>
          <cell r="BV604">
            <v>1</v>
          </cell>
          <cell r="BW604">
            <v>0</v>
          </cell>
          <cell r="BX604">
            <v>0.43</v>
          </cell>
          <cell r="BY604">
            <v>0</v>
          </cell>
          <cell r="BZ604">
            <v>0</v>
          </cell>
          <cell r="CB604">
            <v>0.6</v>
          </cell>
          <cell r="CC604">
            <v>0.4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</row>
        <row r="605">
          <cell r="BK605" t="str">
            <v>Pin Laricio_F1_Classique_GS Pineraies des plaines du Centre et du Nord Ouest_36_</v>
          </cell>
          <cell r="BM605">
            <v>66.182399390959503</v>
          </cell>
          <cell r="BN605">
            <v>323.260880360606</v>
          </cell>
          <cell r="BO605" t="str">
            <v/>
          </cell>
          <cell r="BP605">
            <v>279.01190783056597</v>
          </cell>
          <cell r="BQ605" t="str">
            <v/>
          </cell>
          <cell r="BT605" t="str">
            <v>Résineux</v>
          </cell>
          <cell r="BU605">
            <v>0</v>
          </cell>
          <cell r="BV605">
            <v>1</v>
          </cell>
          <cell r="BW605">
            <v>0</v>
          </cell>
          <cell r="BX605">
            <v>0.43</v>
          </cell>
          <cell r="BY605">
            <v>0</v>
          </cell>
          <cell r="BZ605">
            <v>0</v>
          </cell>
          <cell r="CB605">
            <v>0.6</v>
          </cell>
          <cell r="CC605">
            <v>0.4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</row>
        <row r="606">
          <cell r="BK606" t="str">
            <v>Pin Laricio_F1_Classique_GS Pineraies des plaines du Centre et du Nord Ouest_37_</v>
          </cell>
          <cell r="BM606">
            <v>69.952752745816497</v>
          </cell>
          <cell r="BN606">
            <v>343.38784358408202</v>
          </cell>
          <cell r="BO606" t="str">
            <v/>
          </cell>
          <cell r="BP606">
            <v>279.01190783056597</v>
          </cell>
          <cell r="BQ606">
            <v>18.579699078165401</v>
          </cell>
          <cell r="BT606" t="str">
            <v>Résineux</v>
          </cell>
          <cell r="BU606">
            <v>0</v>
          </cell>
          <cell r="BV606">
            <v>1</v>
          </cell>
          <cell r="BW606">
            <v>0</v>
          </cell>
          <cell r="BX606">
            <v>0.43</v>
          </cell>
          <cell r="BY606">
            <v>0</v>
          </cell>
          <cell r="BZ606">
            <v>0</v>
          </cell>
          <cell r="CB606">
            <v>0.6</v>
          </cell>
          <cell r="CC606">
            <v>0.4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</row>
        <row r="607">
          <cell r="BK607" t="str">
            <v>Pin Laricio_F1_Classique_GS Pineraies des plaines du Centre et du Nord Ouest_37_</v>
          </cell>
          <cell r="BM607">
            <v>59.873448393478597</v>
          </cell>
          <cell r="BN607">
            <v>289.16200803781197</v>
          </cell>
          <cell r="BO607">
            <v>54.225835546270048</v>
          </cell>
          <cell r="BP607">
            <v>279.01190783056597</v>
          </cell>
          <cell r="BQ607">
            <v>18.579699078165401</v>
          </cell>
          <cell r="BT607" t="str">
            <v>Résineux</v>
          </cell>
          <cell r="BU607">
            <v>0</v>
          </cell>
          <cell r="BV607">
            <v>1</v>
          </cell>
          <cell r="BW607">
            <v>0</v>
          </cell>
          <cell r="BX607">
            <v>0.43</v>
          </cell>
          <cell r="BY607">
            <v>0</v>
          </cell>
          <cell r="BZ607">
            <v>0</v>
          </cell>
          <cell r="CB607">
            <v>0.6</v>
          </cell>
          <cell r="CC607">
            <v>0.4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</row>
        <row r="608">
          <cell r="BK608" t="str">
            <v>Pin Laricio_F1_Classique_GS Pineraies des plaines du Centre et du Nord Ouest_38_</v>
          </cell>
          <cell r="BM608">
            <v>63.356437425530501</v>
          </cell>
          <cell r="BN608">
            <v>307.95766933461402</v>
          </cell>
          <cell r="BO608" t="str">
            <v/>
          </cell>
          <cell r="BP608">
            <v>279.01190783056597</v>
          </cell>
          <cell r="BQ608" t="str">
            <v/>
          </cell>
          <cell r="BT608" t="str">
            <v>Résineux</v>
          </cell>
          <cell r="BU608">
            <v>0</v>
          </cell>
          <cell r="BV608">
            <v>1</v>
          </cell>
          <cell r="BW608">
            <v>0</v>
          </cell>
          <cell r="BX608">
            <v>0.43</v>
          </cell>
          <cell r="BY608">
            <v>0</v>
          </cell>
          <cell r="BZ608">
            <v>0</v>
          </cell>
          <cell r="CB608">
            <v>0.6</v>
          </cell>
          <cell r="CC608">
            <v>0.4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</row>
        <row r="609">
          <cell r="BK609" t="str">
            <v>Pin Laricio_F1_Classique_GS Pineraies des plaines du Centre et du Nord Ouest_39_</v>
          </cell>
          <cell r="BM609">
            <v>66.839426457582306</v>
          </cell>
          <cell r="BN609">
            <v>326.75333063141699</v>
          </cell>
          <cell r="BO609" t="str">
            <v/>
          </cell>
          <cell r="BP609">
            <v>279.01190783056597</v>
          </cell>
          <cell r="BQ609" t="str">
            <v/>
          </cell>
          <cell r="BT609" t="str">
            <v>Résineux</v>
          </cell>
          <cell r="BU609">
            <v>0</v>
          </cell>
          <cell r="BV609">
            <v>1</v>
          </cell>
          <cell r="BW609">
            <v>0</v>
          </cell>
          <cell r="BX609">
            <v>0.43</v>
          </cell>
          <cell r="BY609">
            <v>0</v>
          </cell>
          <cell r="BZ609">
            <v>0</v>
          </cell>
          <cell r="CB609">
            <v>0.6</v>
          </cell>
          <cell r="CC609">
            <v>0.4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</row>
        <row r="610">
          <cell r="BK610" t="str">
            <v>Pin Laricio_F1_Classique_GS Pineraies des plaines du Centre et du Nord Ouest_40_</v>
          </cell>
          <cell r="BM610">
            <v>70.322415489634196</v>
          </cell>
          <cell r="BN610">
            <v>345.54899192822</v>
          </cell>
          <cell r="BO610" t="str">
            <v/>
          </cell>
          <cell r="BP610">
            <v>279.01190783056597</v>
          </cell>
          <cell r="BQ610" t="str">
            <v/>
          </cell>
          <cell r="BT610" t="str">
            <v>Résineux</v>
          </cell>
          <cell r="BU610">
            <v>0</v>
          </cell>
          <cell r="BV610">
            <v>1</v>
          </cell>
          <cell r="BW610">
            <v>0</v>
          </cell>
          <cell r="BX610">
            <v>0.43</v>
          </cell>
          <cell r="BY610">
            <v>0</v>
          </cell>
          <cell r="BZ610">
            <v>0</v>
          </cell>
          <cell r="CB610">
            <v>0.6</v>
          </cell>
          <cell r="CC610">
            <v>0.4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</row>
        <row r="611">
          <cell r="BK611" t="str">
            <v>Pin Laricio_F1_Classique_GS Pineraies des plaines du Centre et du Nord Ouest_41_</v>
          </cell>
          <cell r="BM611">
            <v>73.8054045216861</v>
          </cell>
          <cell r="BN611">
            <v>364.34465322502302</v>
          </cell>
          <cell r="BO611" t="str">
            <v/>
          </cell>
          <cell r="BP611">
            <v>279.01190783056597</v>
          </cell>
          <cell r="BQ611">
            <v>19.343698259209301</v>
          </cell>
          <cell r="BT611" t="str">
            <v>Résineux</v>
          </cell>
          <cell r="BU611">
            <v>0</v>
          </cell>
          <cell r="BV611">
            <v>1</v>
          </cell>
          <cell r="BW611">
            <v>0</v>
          </cell>
          <cell r="BX611">
            <v>0.43</v>
          </cell>
          <cell r="BY611">
            <v>0</v>
          </cell>
          <cell r="BZ611">
            <v>0</v>
          </cell>
          <cell r="CB611">
            <v>0.6</v>
          </cell>
          <cell r="CC611">
            <v>0.4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</row>
        <row r="612">
          <cell r="BK612" t="str">
            <v>Pin Laricio_F1_Classique_GS Pineraies des plaines du Centre et du Nord Ouest_42_</v>
          </cell>
          <cell r="BM612">
            <v>77.342100674677098</v>
          </cell>
          <cell r="BN612">
            <v>383.87092687803698</v>
          </cell>
          <cell r="BO612" t="str">
            <v/>
          </cell>
          <cell r="BP612">
            <v>279.01190783056597</v>
          </cell>
          <cell r="BQ612" t="str">
            <v/>
          </cell>
          <cell r="BT612" t="str">
            <v>Résineux</v>
          </cell>
          <cell r="BU612">
            <v>0</v>
          </cell>
          <cell r="BV612">
            <v>1</v>
          </cell>
          <cell r="BW612">
            <v>0</v>
          </cell>
          <cell r="BX612">
            <v>0.43</v>
          </cell>
          <cell r="BY612">
            <v>0</v>
          </cell>
          <cell r="BZ612">
            <v>0</v>
          </cell>
          <cell r="CB612">
            <v>0.6</v>
          </cell>
          <cell r="CC612">
            <v>0.4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</row>
        <row r="613">
          <cell r="BK613" t="str">
            <v>Pin Laricio_F1_Classique_GS Pineraies des plaines du Centre et du Nord Ouest_43_</v>
          </cell>
          <cell r="BM613">
            <v>80.878796827667998</v>
          </cell>
          <cell r="BN613">
            <v>403.39720053105202</v>
          </cell>
          <cell r="BO613" t="str">
            <v/>
          </cell>
          <cell r="BP613">
            <v>279.01190783056597</v>
          </cell>
          <cell r="BQ613" t="str">
            <v/>
          </cell>
          <cell r="BT613" t="str">
            <v>Résineux</v>
          </cell>
          <cell r="BU613">
            <v>0</v>
          </cell>
          <cell r="BV613">
            <v>1</v>
          </cell>
          <cell r="BW613">
            <v>0</v>
          </cell>
          <cell r="BX613">
            <v>0.43</v>
          </cell>
          <cell r="BY613">
            <v>0</v>
          </cell>
          <cell r="BZ613">
            <v>0</v>
          </cell>
          <cell r="CB613">
            <v>0.6</v>
          </cell>
          <cell r="CC613">
            <v>0.4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</row>
        <row r="614">
          <cell r="BK614" t="str">
            <v>Pin Laricio_F1_Classique_GS Pineraies des plaines du Centre et du Nord Ouest_44_</v>
          </cell>
          <cell r="BM614">
            <v>84.415492980658996</v>
          </cell>
          <cell r="BN614">
            <v>422.92347418406598</v>
          </cell>
          <cell r="BO614" t="str">
            <v/>
          </cell>
          <cell r="BP614">
            <v>279.01190783056597</v>
          </cell>
          <cell r="BQ614" t="str">
            <v/>
          </cell>
          <cell r="BT614" t="str">
            <v>Résineux</v>
          </cell>
          <cell r="BU614">
            <v>0</v>
          </cell>
          <cell r="BV614">
            <v>1</v>
          </cell>
          <cell r="BW614">
            <v>0</v>
          </cell>
          <cell r="BX614">
            <v>0.43</v>
          </cell>
          <cell r="BY614">
            <v>0</v>
          </cell>
          <cell r="BZ614">
            <v>0</v>
          </cell>
          <cell r="CB614">
            <v>0.6</v>
          </cell>
          <cell r="CC614">
            <v>0.4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</row>
        <row r="615">
          <cell r="BK615" t="str">
            <v>Pin Laricio_F1_Classique_GS Pineraies des plaines du Centre et du Nord Ouest_45_</v>
          </cell>
          <cell r="BM615">
            <v>87.952189133649995</v>
          </cell>
          <cell r="BN615">
            <v>442.44974783708</v>
          </cell>
          <cell r="BO615" t="str">
            <v/>
          </cell>
          <cell r="BP615">
            <v>279.01190783056597</v>
          </cell>
          <cell r="BQ615" t="str">
            <v/>
          </cell>
          <cell r="BT615" t="str">
            <v>Résineux</v>
          </cell>
          <cell r="BU615">
            <v>0</v>
          </cell>
          <cell r="BV615">
            <v>1</v>
          </cell>
          <cell r="BW615">
            <v>0</v>
          </cell>
          <cell r="BX615">
            <v>0.43</v>
          </cell>
          <cell r="BY615">
            <v>0</v>
          </cell>
          <cell r="BZ615">
            <v>0</v>
          </cell>
          <cell r="CB615">
            <v>0.6</v>
          </cell>
          <cell r="CC615">
            <v>0.4</v>
          </cell>
          <cell r="CD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M615">
            <v>0</v>
          </cell>
          <cell r="CN615">
            <v>0</v>
          </cell>
          <cell r="CO615">
            <v>0</v>
          </cell>
        </row>
        <row r="616">
          <cell r="BK616" t="str">
            <v>Pin Laricio_F1_Classique_GS Pineraies des plaines du Centre et du Nord Ouest_46_</v>
          </cell>
          <cell r="BM616">
            <v>91.488885286640894</v>
          </cell>
          <cell r="BN616">
            <v>461.97602149009401</v>
          </cell>
          <cell r="BO616" t="str">
            <v/>
          </cell>
          <cell r="BP616">
            <v>279.01190783056597</v>
          </cell>
          <cell r="BQ616">
            <v>16.703163717280201</v>
          </cell>
          <cell r="BT616" t="str">
            <v>Résineux</v>
          </cell>
          <cell r="BU616">
            <v>0</v>
          </cell>
          <cell r="BV616">
            <v>1</v>
          </cell>
          <cell r="BW616">
            <v>0</v>
          </cell>
          <cell r="BX616">
            <v>0.43</v>
          </cell>
          <cell r="BY616">
            <v>0</v>
          </cell>
          <cell r="BZ616">
            <v>0</v>
          </cell>
          <cell r="CB616">
            <v>0.6</v>
          </cell>
          <cell r="CC616">
            <v>0.4</v>
          </cell>
          <cell r="CD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M616">
            <v>0</v>
          </cell>
          <cell r="CN616">
            <v>0</v>
          </cell>
          <cell r="CO616">
            <v>0</v>
          </cell>
        </row>
        <row r="617">
          <cell r="BK617" t="str">
            <v>Pin Laricio_F1_Classique_GS Pineraies des plaines du Centre et du Nord Ouest_46_</v>
          </cell>
          <cell r="BM617">
            <v>74.666716108596404</v>
          </cell>
          <cell r="BN617">
            <v>369.04616448799499</v>
          </cell>
          <cell r="BO617">
            <v>92.929857002099027</v>
          </cell>
          <cell r="BP617">
            <v>279.01190783056597</v>
          </cell>
          <cell r="BQ617">
            <v>16.703163717280201</v>
          </cell>
          <cell r="BT617" t="str">
            <v>Résineux</v>
          </cell>
          <cell r="BU617">
            <v>0</v>
          </cell>
          <cell r="BV617">
            <v>1</v>
          </cell>
          <cell r="BW617">
            <v>0</v>
          </cell>
          <cell r="BX617">
            <v>0.43</v>
          </cell>
          <cell r="BY617">
            <v>0</v>
          </cell>
          <cell r="BZ617">
            <v>0</v>
          </cell>
          <cell r="CB617">
            <v>0.6</v>
          </cell>
          <cell r="CC617">
            <v>0.4</v>
          </cell>
          <cell r="CD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</row>
        <row r="618">
          <cell r="BK618" t="str">
            <v>Pin Laricio_F1_Classique_GS Pineraies des plaines du Centre et du Nord Ouest_47_</v>
          </cell>
          <cell r="BM618">
            <v>77.736933786779304</v>
          </cell>
          <cell r="BN618">
            <v>385.95738254152201</v>
          </cell>
          <cell r="BO618" t="str">
            <v/>
          </cell>
          <cell r="BP618">
            <v>279.01190783056597</v>
          </cell>
          <cell r="BQ618" t="str">
            <v/>
          </cell>
          <cell r="BT618" t="str">
            <v>Résineux</v>
          </cell>
          <cell r="BU618">
            <v>0</v>
          </cell>
          <cell r="BV618">
            <v>1</v>
          </cell>
          <cell r="BW618">
            <v>0</v>
          </cell>
          <cell r="BX618">
            <v>0.43</v>
          </cell>
          <cell r="BY618">
            <v>0</v>
          </cell>
          <cell r="BZ618">
            <v>0</v>
          </cell>
          <cell r="CB618">
            <v>0.6</v>
          </cell>
          <cell r="CC618">
            <v>0.4</v>
          </cell>
          <cell r="CD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</row>
        <row r="619">
          <cell r="BK619" t="str">
            <v>Pin Laricio_F1_Classique_GS Pineraies des plaines du Centre et du Nord Ouest_48_</v>
          </cell>
          <cell r="BM619">
            <v>80.807151464962104</v>
          </cell>
          <cell r="BN619">
            <v>402.86860059504801</v>
          </cell>
          <cell r="BO619" t="str">
            <v/>
          </cell>
          <cell r="BP619">
            <v>279.01190783056597</v>
          </cell>
          <cell r="BQ619" t="str">
            <v/>
          </cell>
          <cell r="BT619" t="str">
            <v>Résineux</v>
          </cell>
          <cell r="BU619">
            <v>0</v>
          </cell>
          <cell r="BV619">
            <v>1</v>
          </cell>
          <cell r="BW619">
            <v>0</v>
          </cell>
          <cell r="BX619">
            <v>0.43</v>
          </cell>
          <cell r="BY619">
            <v>0</v>
          </cell>
          <cell r="BZ619">
            <v>0</v>
          </cell>
          <cell r="CB619">
            <v>0.6</v>
          </cell>
          <cell r="CC619">
            <v>0.4</v>
          </cell>
          <cell r="CD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</row>
        <row r="620">
          <cell r="BK620" t="str">
            <v>Pin Laricio_F1_Classique_GS Pineraies des plaines du Centre et du Nord Ouest_49_</v>
          </cell>
          <cell r="BM620">
            <v>83.877369143145003</v>
          </cell>
          <cell r="BN620">
            <v>419.77981864857497</v>
          </cell>
          <cell r="BO620" t="str">
            <v/>
          </cell>
          <cell r="BP620">
            <v>279.01190783056597</v>
          </cell>
          <cell r="BQ620" t="str">
            <v/>
          </cell>
          <cell r="BT620" t="str">
            <v>Résineux</v>
          </cell>
          <cell r="BU620">
            <v>0</v>
          </cell>
          <cell r="BV620">
            <v>1</v>
          </cell>
          <cell r="BW620">
            <v>0</v>
          </cell>
          <cell r="BX620">
            <v>0.43</v>
          </cell>
          <cell r="BY620">
            <v>0</v>
          </cell>
          <cell r="BZ620">
            <v>0</v>
          </cell>
          <cell r="CB620">
            <v>0.6</v>
          </cell>
          <cell r="CC620">
            <v>0.4</v>
          </cell>
          <cell r="CD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M620">
            <v>0</v>
          </cell>
          <cell r="CN620">
            <v>0</v>
          </cell>
          <cell r="CO620">
            <v>0</v>
          </cell>
        </row>
        <row r="621">
          <cell r="BK621" t="str">
            <v>Pin Laricio_F1_Classique_GS Pineraies des plaines du Centre et du Nord Ouest_50_</v>
          </cell>
          <cell r="BM621">
            <v>86.947586821327803</v>
          </cell>
          <cell r="BN621">
            <v>436.69103670210097</v>
          </cell>
          <cell r="BO621" t="str">
            <v/>
          </cell>
          <cell r="BP621">
            <v>279.01190783056597</v>
          </cell>
          <cell r="BQ621">
            <v>17.138928871771501</v>
          </cell>
          <cell r="BT621" t="str">
            <v>Résineux</v>
          </cell>
          <cell r="BU621">
            <v>0</v>
          </cell>
          <cell r="BV621">
            <v>1</v>
          </cell>
          <cell r="BW621">
            <v>0</v>
          </cell>
          <cell r="BX621">
            <v>0.43</v>
          </cell>
          <cell r="BY621">
            <v>0</v>
          </cell>
          <cell r="BZ621">
            <v>0</v>
          </cell>
          <cell r="CB621">
            <v>0.6</v>
          </cell>
          <cell r="CC621">
            <v>0.4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</row>
        <row r="622">
          <cell r="BK622" t="str">
            <v>Pin Laricio_F1_Classique_GS Pineraies des plaines du Centre et du Nord Ouest_51_</v>
          </cell>
          <cell r="BM622">
            <v>90.033441023401707</v>
          </cell>
          <cell r="BN622">
            <v>454.01077352589402</v>
          </cell>
          <cell r="BO622" t="str">
            <v/>
          </cell>
          <cell r="BP622">
            <v>279.01190783056597</v>
          </cell>
          <cell r="BQ622" t="str">
            <v/>
          </cell>
          <cell r="BT622" t="str">
            <v>Résineux</v>
          </cell>
          <cell r="BU622">
            <v>0</v>
          </cell>
          <cell r="BV622">
            <v>1</v>
          </cell>
          <cell r="BW622">
            <v>0</v>
          </cell>
          <cell r="BX622">
            <v>0.43</v>
          </cell>
          <cell r="BY622">
            <v>0</v>
          </cell>
          <cell r="BZ622">
            <v>0</v>
          </cell>
          <cell r="CB622">
            <v>0.6</v>
          </cell>
          <cell r="CC622">
            <v>0.4</v>
          </cell>
          <cell r="CD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M622">
            <v>0</v>
          </cell>
          <cell r="CN622">
            <v>0</v>
          </cell>
          <cell r="CO622">
            <v>0</v>
          </cell>
        </row>
        <row r="623">
          <cell r="BK623" t="str">
            <v>Pin Laricio_F1_Classique_GS Pineraies des plaines du Centre et du Nord Ouest_52_</v>
          </cell>
          <cell r="BM623">
            <v>93.119295225475597</v>
          </cell>
          <cell r="BN623">
            <v>471.33051034968702</v>
          </cell>
          <cell r="BO623" t="str">
            <v/>
          </cell>
          <cell r="BP623">
            <v>279.01190783056597</v>
          </cell>
          <cell r="BQ623" t="str">
            <v/>
          </cell>
          <cell r="BT623" t="str">
            <v>Résineux</v>
          </cell>
          <cell r="BU623">
            <v>0</v>
          </cell>
          <cell r="BV623">
            <v>1</v>
          </cell>
          <cell r="BW623">
            <v>0</v>
          </cell>
          <cell r="BX623">
            <v>0.43</v>
          </cell>
          <cell r="BY623">
            <v>0</v>
          </cell>
          <cell r="BZ623">
            <v>0</v>
          </cell>
          <cell r="CB623">
            <v>0.6</v>
          </cell>
          <cell r="CC623">
            <v>0.4</v>
          </cell>
          <cell r="CD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</row>
        <row r="624">
          <cell r="BK624" t="str">
            <v>Pin Laricio_F1_Classique_GS Pineraies des plaines du Centre et du Nord Ouest_53_</v>
          </cell>
          <cell r="BM624">
            <v>96.205149427549401</v>
          </cell>
          <cell r="BN624">
            <v>488.65024717348001</v>
          </cell>
          <cell r="BO624" t="str">
            <v/>
          </cell>
          <cell r="BP624">
            <v>279.01190783056597</v>
          </cell>
          <cell r="BQ624" t="str">
            <v/>
          </cell>
          <cell r="BT624" t="str">
            <v>Résineux</v>
          </cell>
          <cell r="BU624">
            <v>0</v>
          </cell>
          <cell r="BV624">
            <v>1</v>
          </cell>
          <cell r="BW624">
            <v>0</v>
          </cell>
          <cell r="BX624">
            <v>0.43</v>
          </cell>
          <cell r="BY624">
            <v>0</v>
          </cell>
          <cell r="BZ624">
            <v>0</v>
          </cell>
          <cell r="CB624">
            <v>0.6</v>
          </cell>
          <cell r="CC624">
            <v>0.4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</row>
        <row r="625">
          <cell r="BK625" t="str">
            <v>Pin Laricio_F1_Classique_GS Pineraies des plaines du Centre et du Nord Ouest_54_</v>
          </cell>
          <cell r="BM625">
            <v>99.291003629623305</v>
          </cell>
          <cell r="BN625">
            <v>505.969983997273</v>
          </cell>
          <cell r="BO625" t="str">
            <v/>
          </cell>
          <cell r="BP625">
            <v>279.01190783056597</v>
          </cell>
          <cell r="BQ625" t="str">
            <v/>
          </cell>
          <cell r="BT625" t="str">
            <v>Résineux</v>
          </cell>
          <cell r="BU625">
            <v>0</v>
          </cell>
          <cell r="BV625">
            <v>1</v>
          </cell>
          <cell r="BW625">
            <v>0</v>
          </cell>
          <cell r="BX625">
            <v>0.43</v>
          </cell>
          <cell r="BY625">
            <v>0</v>
          </cell>
          <cell r="BZ625">
            <v>0</v>
          </cell>
          <cell r="CB625">
            <v>0.6</v>
          </cell>
          <cell r="CC625">
            <v>0.4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</row>
        <row r="626">
          <cell r="BK626" t="str">
            <v>Pin Laricio_F1_Classique_GS Pineraies des plaines du Centre et du Nord Ouest_55_</v>
          </cell>
          <cell r="BM626">
            <v>102.376857831697</v>
          </cell>
          <cell r="BN626">
            <v>523.289720821066</v>
          </cell>
          <cell r="BO626" t="str">
            <v/>
          </cell>
          <cell r="BP626">
            <v>279.01190783056597</v>
          </cell>
          <cell r="BQ626" t="str">
            <v/>
          </cell>
          <cell r="BT626" t="str">
            <v>Résineux</v>
          </cell>
          <cell r="BU626">
            <v>0</v>
          </cell>
          <cell r="BV626">
            <v>1</v>
          </cell>
          <cell r="BW626">
            <v>0</v>
          </cell>
          <cell r="BX626">
            <v>0.43</v>
          </cell>
          <cell r="BY626">
            <v>0</v>
          </cell>
          <cell r="BZ626">
            <v>0</v>
          </cell>
          <cell r="CB626">
            <v>0.6</v>
          </cell>
          <cell r="CC626">
            <v>0.4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</row>
        <row r="627">
          <cell r="BK627" t="str">
            <v>Pin Laricio_F1_Classique_GS Pineraies des plaines du Centre et du Nord Ouest_56_</v>
          </cell>
          <cell r="BM627">
            <v>105.462712033771</v>
          </cell>
          <cell r="BN627">
            <v>540.60945764485803</v>
          </cell>
          <cell r="BO627" t="str">
            <v/>
          </cell>
          <cell r="BP627">
            <v>279.01190783056597</v>
          </cell>
          <cell r="BQ627">
            <v>14.856154593822501</v>
          </cell>
          <cell r="BT627" t="str">
            <v>Résineux</v>
          </cell>
          <cell r="BU627">
            <v>0</v>
          </cell>
          <cell r="BV627">
            <v>1</v>
          </cell>
          <cell r="BW627">
            <v>0</v>
          </cell>
          <cell r="BX627">
            <v>0.43</v>
          </cell>
          <cell r="BY627">
            <v>0</v>
          </cell>
          <cell r="BZ627">
            <v>0</v>
          </cell>
          <cell r="CB627">
            <v>0.6</v>
          </cell>
          <cell r="CC627">
            <v>0.4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</row>
        <row r="628">
          <cell r="BK628" t="str">
            <v>Pin Laricio_F1_Classique_GS Pineraies des plaines du Centre et du Nord Ouest_56_</v>
          </cell>
          <cell r="BM628">
            <v>92.071554083298096</v>
          </cell>
          <cell r="BN628">
            <v>465.23017479510901</v>
          </cell>
          <cell r="BO628">
            <v>75.379282849749018</v>
          </cell>
          <cell r="BP628">
            <v>279.01190783056597</v>
          </cell>
          <cell r="BQ628">
            <v>14.856154593822501</v>
          </cell>
          <cell r="BT628" t="str">
            <v>Résineux</v>
          </cell>
          <cell r="BU628">
            <v>0</v>
          </cell>
          <cell r="BV628">
            <v>1</v>
          </cell>
          <cell r="BW628">
            <v>0</v>
          </cell>
          <cell r="BX628">
            <v>0.43</v>
          </cell>
          <cell r="BY628">
            <v>0</v>
          </cell>
          <cell r="BZ628">
            <v>0</v>
          </cell>
          <cell r="CB628">
            <v>0.6</v>
          </cell>
          <cell r="CC628">
            <v>0.4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</row>
        <row r="629">
          <cell r="BK629" t="str">
            <v>Pin Laricio_F1_Classique_GS Pineraies des plaines du Centre et du Nord Ouest_57_</v>
          </cell>
          <cell r="BM629">
            <v>94.751143451762601</v>
          </cell>
          <cell r="BN629">
            <v>480.26954103834498</v>
          </cell>
          <cell r="BO629" t="str">
            <v/>
          </cell>
          <cell r="BP629">
            <v>279.01190783056597</v>
          </cell>
          <cell r="BQ629" t="str">
            <v/>
          </cell>
          <cell r="BT629" t="str">
            <v>Résineux</v>
          </cell>
          <cell r="BU629">
            <v>0</v>
          </cell>
          <cell r="BV629">
            <v>1</v>
          </cell>
          <cell r="BW629">
            <v>0</v>
          </cell>
          <cell r="BX629">
            <v>0.43</v>
          </cell>
          <cell r="BY629">
            <v>0</v>
          </cell>
          <cell r="BZ629">
            <v>0</v>
          </cell>
          <cell r="CB629">
            <v>0.6</v>
          </cell>
          <cell r="CC629">
            <v>0.4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</row>
        <row r="630">
          <cell r="BK630" t="str">
            <v>Pin Laricio_F1_Classique_GS Pineraies des plaines du Centre et du Nord Ouest_58_</v>
          </cell>
          <cell r="BM630">
            <v>97.430732820227007</v>
          </cell>
          <cell r="BN630">
            <v>495.30890728157999</v>
          </cell>
          <cell r="BO630" t="str">
            <v/>
          </cell>
          <cell r="BP630">
            <v>279.01190783056597</v>
          </cell>
          <cell r="BQ630" t="str">
            <v/>
          </cell>
          <cell r="BT630" t="str">
            <v>Résineux</v>
          </cell>
          <cell r="BU630">
            <v>0</v>
          </cell>
          <cell r="BV630">
            <v>1</v>
          </cell>
          <cell r="BW630">
            <v>0</v>
          </cell>
          <cell r="BX630">
            <v>0.43</v>
          </cell>
          <cell r="BY630">
            <v>0</v>
          </cell>
          <cell r="BZ630">
            <v>0</v>
          </cell>
          <cell r="CB630">
            <v>0.6</v>
          </cell>
          <cell r="CC630">
            <v>0.4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</row>
        <row r="631">
          <cell r="BK631" t="str">
            <v>Pin Laricio_F1_Classique_GS Pineraies des plaines du Centre et du Nord Ouest_59_</v>
          </cell>
          <cell r="BM631">
            <v>100.110322188691</v>
          </cell>
          <cell r="BN631">
            <v>510.348273524815</v>
          </cell>
          <cell r="BO631" t="str">
            <v/>
          </cell>
          <cell r="BP631">
            <v>279.01190783056597</v>
          </cell>
          <cell r="BQ631">
            <v>14.539376924736199</v>
          </cell>
          <cell r="BT631" t="str">
            <v>Résineux</v>
          </cell>
          <cell r="BU631">
            <v>0</v>
          </cell>
          <cell r="BV631">
            <v>1</v>
          </cell>
          <cell r="BW631">
            <v>0</v>
          </cell>
          <cell r="BX631">
            <v>0.43</v>
          </cell>
          <cell r="BY631">
            <v>0</v>
          </cell>
          <cell r="BZ631">
            <v>0</v>
          </cell>
          <cell r="CB631">
            <v>0.6</v>
          </cell>
          <cell r="CC631">
            <v>0.4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</row>
        <row r="632">
          <cell r="BK632" t="str">
            <v>Pin Laricio_F1_Classique_GS Pineraies des plaines du Centre et du Nord Ouest_60_</v>
          </cell>
          <cell r="BM632">
            <v>102.693435048922</v>
          </cell>
          <cell r="BN632">
            <v>525.04669021485404</v>
          </cell>
          <cell r="BO632" t="str">
            <v/>
          </cell>
          <cell r="BP632">
            <v>279.01190783056597</v>
          </cell>
          <cell r="BQ632" t="str">
            <v/>
          </cell>
          <cell r="BT632" t="str">
            <v>Résineux</v>
          </cell>
          <cell r="BU632">
            <v>0</v>
          </cell>
          <cell r="BV632">
            <v>1</v>
          </cell>
          <cell r="BW632">
            <v>0</v>
          </cell>
          <cell r="BX632">
            <v>0.43</v>
          </cell>
          <cell r="BY632">
            <v>0</v>
          </cell>
          <cell r="BZ632">
            <v>0</v>
          </cell>
          <cell r="CB632">
            <v>0.6</v>
          </cell>
          <cell r="CC632">
            <v>0.4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</row>
        <row r="633">
          <cell r="BK633" t="str">
            <v>Pin Laricio_F1_Classique_GS Pineraies des plaines du Centre et du Nord Ouest_61_</v>
          </cell>
          <cell r="BM633">
            <v>105.276547909153</v>
          </cell>
          <cell r="BN633">
            <v>539.74510690489205</v>
          </cell>
          <cell r="BO633" t="str">
            <v/>
          </cell>
          <cell r="BP633">
            <v>279.01190783056597</v>
          </cell>
          <cell r="BQ633" t="str">
            <v/>
          </cell>
          <cell r="BT633" t="str">
            <v>Résineux</v>
          </cell>
          <cell r="BU633">
            <v>0</v>
          </cell>
          <cell r="BV633">
            <v>1</v>
          </cell>
          <cell r="BW633">
            <v>0</v>
          </cell>
          <cell r="BX633">
            <v>0.43</v>
          </cell>
          <cell r="BY633">
            <v>0</v>
          </cell>
          <cell r="BZ633">
            <v>0</v>
          </cell>
          <cell r="CB633">
            <v>0.6</v>
          </cell>
          <cell r="CC633">
            <v>0.4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</row>
        <row r="634">
          <cell r="BK634" t="str">
            <v>Pin Laricio_F1_Classique_GS Pineraies des plaines du Centre et du Nord Ouest_62_</v>
          </cell>
          <cell r="BM634">
            <v>107.85966076938401</v>
          </cell>
          <cell r="BN634">
            <v>554.44352359493098</v>
          </cell>
          <cell r="BO634" t="str">
            <v/>
          </cell>
          <cell r="BP634">
            <v>279.01190783056597</v>
          </cell>
          <cell r="BQ634" t="str">
            <v/>
          </cell>
          <cell r="BT634" t="str">
            <v>Résineux</v>
          </cell>
          <cell r="BU634">
            <v>0</v>
          </cell>
          <cell r="BV634">
            <v>1</v>
          </cell>
          <cell r="BW634">
            <v>0</v>
          </cell>
          <cell r="BX634">
            <v>0.43</v>
          </cell>
          <cell r="BY634">
            <v>0</v>
          </cell>
          <cell r="BZ634">
            <v>0</v>
          </cell>
          <cell r="CB634">
            <v>0.6</v>
          </cell>
          <cell r="CC634">
            <v>0.4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</row>
        <row r="635">
          <cell r="BK635" t="str">
            <v>Pin Laricio_F1_Classique_GS Pineraies des plaines du Centre et du Nord Ouest_63_</v>
          </cell>
          <cell r="BM635">
            <v>110.442773629614</v>
          </cell>
          <cell r="BN635">
            <v>569.14194028497002</v>
          </cell>
          <cell r="BO635" t="str">
            <v/>
          </cell>
          <cell r="BP635">
            <v>279.01190783056597</v>
          </cell>
          <cell r="BQ635" t="str">
            <v/>
          </cell>
          <cell r="BT635" t="str">
            <v>Résineux</v>
          </cell>
          <cell r="BU635">
            <v>0</v>
          </cell>
          <cell r="BV635">
            <v>1</v>
          </cell>
          <cell r="BW635">
            <v>0</v>
          </cell>
          <cell r="BX635">
            <v>0.43</v>
          </cell>
          <cell r="BY635">
            <v>0</v>
          </cell>
          <cell r="BZ635">
            <v>0</v>
          </cell>
          <cell r="CB635">
            <v>0.6</v>
          </cell>
          <cell r="CC635">
            <v>0.4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</row>
        <row r="636">
          <cell r="BK636" t="str">
            <v>Pin Laricio_F1_Classique_GS Pineraies des plaines du Centre et du Nord Ouest_64_</v>
          </cell>
          <cell r="BM636">
            <v>113.02588648984501</v>
          </cell>
          <cell r="BN636">
            <v>583.84035697500804</v>
          </cell>
          <cell r="BO636" t="str">
            <v/>
          </cell>
          <cell r="BP636">
            <v>279.01190783056597</v>
          </cell>
          <cell r="BQ636" t="str">
            <v/>
          </cell>
          <cell r="BT636" t="str">
            <v>Résineux</v>
          </cell>
          <cell r="BU636">
            <v>0</v>
          </cell>
          <cell r="BV636">
            <v>1</v>
          </cell>
          <cell r="BW636">
            <v>0</v>
          </cell>
          <cell r="BX636">
            <v>0.43</v>
          </cell>
          <cell r="BY636">
            <v>0</v>
          </cell>
          <cell r="BZ636">
            <v>0</v>
          </cell>
          <cell r="CB636">
            <v>0.6</v>
          </cell>
          <cell r="CC636">
            <v>0.4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</row>
        <row r="637">
          <cell r="BK637" t="str">
            <v>Pin Laricio_F1_Classique_GS Pineraies des plaines du Centre et du Nord Ouest_65_</v>
          </cell>
          <cell r="BM637">
            <v>115.608999350076</v>
          </cell>
          <cell r="BN637">
            <v>598.53877366504696</v>
          </cell>
          <cell r="BO637" t="str">
            <v/>
          </cell>
          <cell r="BP637">
            <v>279.01190783056597</v>
          </cell>
          <cell r="BQ637" t="str">
            <v/>
          </cell>
          <cell r="BT637" t="str">
            <v>Résineux</v>
          </cell>
          <cell r="BU637">
            <v>0</v>
          </cell>
          <cell r="BV637">
            <v>1</v>
          </cell>
          <cell r="BW637">
            <v>0</v>
          </cell>
          <cell r="BX637">
            <v>0.43</v>
          </cell>
          <cell r="BY637">
            <v>0</v>
          </cell>
          <cell r="BZ637">
            <v>0</v>
          </cell>
          <cell r="CB637">
            <v>0.6</v>
          </cell>
          <cell r="CC637">
            <v>0.4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</row>
        <row r="638">
          <cell r="BK638" t="str">
            <v>Pin Laricio_F1_Classique_GS Pineraies des plaines du Centre et du Nord Ouest_66_</v>
          </cell>
          <cell r="BM638">
            <v>118.192112210307</v>
          </cell>
          <cell r="BN638">
            <v>613.23719035508498</v>
          </cell>
          <cell r="BO638" t="str">
            <v/>
          </cell>
          <cell r="BP638">
            <v>279.01190783056597</v>
          </cell>
          <cell r="BQ638" t="str">
            <v/>
          </cell>
          <cell r="BT638" t="str">
            <v>Résineux</v>
          </cell>
          <cell r="BU638">
            <v>0</v>
          </cell>
          <cell r="BV638">
            <v>1</v>
          </cell>
          <cell r="BW638">
            <v>0</v>
          </cell>
          <cell r="BX638">
            <v>0.43</v>
          </cell>
          <cell r="BY638">
            <v>0</v>
          </cell>
          <cell r="BZ638">
            <v>0</v>
          </cell>
          <cell r="CB638">
            <v>0.6</v>
          </cell>
          <cell r="CC638">
            <v>0.4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</row>
        <row r="639">
          <cell r="BK639" t="str">
            <v>Pin Laricio_F1_Classique_GS Pineraies des plaines du Centre et du Nord Ouest_66_</v>
          </cell>
          <cell r="BM639">
            <v>0</v>
          </cell>
          <cell r="BN639">
            <v>0</v>
          </cell>
          <cell r="BO639">
            <v>613.23719035508498</v>
          </cell>
          <cell r="BP639">
            <v>279.01190783056597</v>
          </cell>
          <cell r="BQ639" t="str">
            <v/>
          </cell>
          <cell r="BT639" t="str">
            <v>Résineux</v>
          </cell>
          <cell r="BU639">
            <v>0</v>
          </cell>
          <cell r="BV639">
            <v>1</v>
          </cell>
          <cell r="BW639">
            <v>0</v>
          </cell>
          <cell r="BX639">
            <v>0.43</v>
          </cell>
          <cell r="BY639">
            <v>0</v>
          </cell>
          <cell r="BZ639">
            <v>0</v>
          </cell>
          <cell r="CB639">
            <v>0.6</v>
          </cell>
          <cell r="CC639">
            <v>0.4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</row>
        <row r="640">
          <cell r="BK640" t="str">
            <v>Hêtre commun_F2_Entree 19-20m_GS Hêtraies et hêtraies sapinières des Pyrénées_30_</v>
          </cell>
          <cell r="BM640">
            <v>43.548404644400001</v>
          </cell>
          <cell r="BN640">
            <v>203.46980352883301</v>
          </cell>
          <cell r="BP640">
            <v>300.22307244627501</v>
          </cell>
          <cell r="BT640" t="str">
            <v>Feuillus</v>
          </cell>
          <cell r="BU640">
            <v>1</v>
          </cell>
          <cell r="BV640">
            <v>0</v>
          </cell>
          <cell r="BW640">
            <v>0</v>
          </cell>
          <cell r="BX640">
            <v>0.25</v>
          </cell>
          <cell r="BY640">
            <v>0</v>
          </cell>
          <cell r="BZ640">
            <v>0</v>
          </cell>
          <cell r="CB640">
            <v>0.6</v>
          </cell>
          <cell r="CC640">
            <v>0.4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</row>
        <row r="641">
          <cell r="BK641" t="str">
            <v>Hêtre commun_F2_Entree 19-20m_GS Hêtraies et hêtraies sapinières des Pyrénées_57_</v>
          </cell>
          <cell r="BM641">
            <v>76.785449588011005</v>
          </cell>
          <cell r="BN641">
            <v>380.63610746843301</v>
          </cell>
          <cell r="BO641" t="str">
            <v/>
          </cell>
          <cell r="BP641">
            <v>300.22307244627501</v>
          </cell>
          <cell r="BQ641">
            <v>14.120749352342299</v>
          </cell>
          <cell r="BT641" t="str">
            <v>Feuillus</v>
          </cell>
          <cell r="BU641">
            <v>1</v>
          </cell>
          <cell r="BV641">
            <v>0</v>
          </cell>
          <cell r="BW641">
            <v>0</v>
          </cell>
          <cell r="BX641">
            <v>0.25</v>
          </cell>
          <cell r="BY641">
            <v>0</v>
          </cell>
          <cell r="BZ641">
            <v>0</v>
          </cell>
          <cell r="CB641">
            <v>0.6</v>
          </cell>
          <cell r="CC641">
            <v>0.4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</row>
        <row r="642">
          <cell r="BK642" t="str">
            <v>Hêtre commun_F2_Entree 19-20m_GS Hêtraies et hêtraies sapinières des Pyrénées_57_</v>
          </cell>
          <cell r="BM642">
            <v>50.2227289263692</v>
          </cell>
          <cell r="BN642">
            <v>238.15123300585901</v>
          </cell>
          <cell r="BO642">
            <v>142.484874462574</v>
          </cell>
          <cell r="BP642">
            <v>300.22307244627501</v>
          </cell>
          <cell r="BQ642">
            <v>14.120749352342299</v>
          </cell>
          <cell r="BT642" t="str">
            <v>Feuillus</v>
          </cell>
          <cell r="BU642">
            <v>1</v>
          </cell>
          <cell r="BV642">
            <v>0</v>
          </cell>
          <cell r="BW642">
            <v>0</v>
          </cell>
          <cell r="BX642">
            <v>0.25</v>
          </cell>
          <cell r="BY642">
            <v>0</v>
          </cell>
          <cell r="BZ642">
            <v>0</v>
          </cell>
          <cell r="CB642">
            <v>0.6</v>
          </cell>
          <cell r="CC642">
            <v>0.4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</row>
        <row r="643">
          <cell r="BK643" t="str">
            <v>Hêtre commun_F2_Entree 19-20m_GS Hêtraies et hêtraies sapinières des Pyrénées_60_</v>
          </cell>
          <cell r="BM643">
            <v>58.327197000962499</v>
          </cell>
          <cell r="BN643">
            <v>280.92573484514702</v>
          </cell>
          <cell r="BO643" t="str">
            <v/>
          </cell>
          <cell r="BP643">
            <v>300.22307244627501</v>
          </cell>
          <cell r="BQ643">
            <v>14.396171558774499</v>
          </cell>
          <cell r="BT643" t="str">
            <v>Feuillus</v>
          </cell>
          <cell r="BU643">
            <v>1</v>
          </cell>
          <cell r="BV643">
            <v>0</v>
          </cell>
          <cell r="BW643">
            <v>0</v>
          </cell>
          <cell r="BX643">
            <v>0.25</v>
          </cell>
          <cell r="BY643">
            <v>0</v>
          </cell>
          <cell r="BZ643">
            <v>0</v>
          </cell>
          <cell r="CB643">
            <v>0.6</v>
          </cell>
          <cell r="CC643">
            <v>0.4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</row>
        <row r="644">
          <cell r="BK644" t="str">
            <v>Hêtre commun_F2_Entree 19-20m_GS Hêtraies et hêtraies sapinières des Pyrénées_63_</v>
          </cell>
          <cell r="BM644">
            <v>66.456918013086096</v>
          </cell>
          <cell r="BN644">
            <v>324.47885624071</v>
          </cell>
          <cell r="BO644" t="str">
            <v/>
          </cell>
          <cell r="BP644">
            <v>300.22307244627501</v>
          </cell>
          <cell r="BQ644">
            <v>14.531341203567701</v>
          </cell>
          <cell r="BT644" t="str">
            <v>Feuillus</v>
          </cell>
          <cell r="BU644">
            <v>1</v>
          </cell>
          <cell r="BV644">
            <v>0</v>
          </cell>
          <cell r="BW644">
            <v>0</v>
          </cell>
          <cell r="BX644">
            <v>0.25</v>
          </cell>
          <cell r="BY644">
            <v>0</v>
          </cell>
          <cell r="BZ644">
            <v>0</v>
          </cell>
          <cell r="CB644">
            <v>0.6</v>
          </cell>
          <cell r="CC644">
            <v>0.4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</row>
        <row r="645">
          <cell r="BK645" t="str">
            <v>Hêtre commun_F2_Entree 19-20m_GS Hêtraies et hêtraies sapinières des Pyrénées_66_</v>
          </cell>
          <cell r="BM645">
            <v>74.547835317758796</v>
          </cell>
          <cell r="BN645">
            <v>368.396899169515</v>
          </cell>
          <cell r="BO645" t="str">
            <v/>
          </cell>
          <cell r="BP645">
            <v>300.22307244627501</v>
          </cell>
          <cell r="BQ645">
            <v>14.1159883383562</v>
          </cell>
          <cell r="BT645" t="str">
            <v>Feuillus</v>
          </cell>
          <cell r="BU645">
            <v>1</v>
          </cell>
          <cell r="BV645">
            <v>0</v>
          </cell>
          <cell r="BW645">
            <v>0</v>
          </cell>
          <cell r="BX645">
            <v>0.25</v>
          </cell>
          <cell r="BY645">
            <v>0</v>
          </cell>
          <cell r="BZ645">
            <v>0</v>
          </cell>
          <cell r="CB645">
            <v>0.6</v>
          </cell>
          <cell r="CC645">
            <v>0.4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</row>
        <row r="646">
          <cell r="BK646" t="str">
            <v>Hêtre commun_F2_Entree 19-20m_GS Hêtraies et hêtraies sapinières des Pyrénées_66_</v>
          </cell>
          <cell r="BM646">
            <v>55.095232261122199</v>
          </cell>
          <cell r="BN646">
            <v>263.78630601243498</v>
          </cell>
          <cell r="BO646">
            <v>104.61059315708002</v>
          </cell>
          <cell r="BP646">
            <v>300.22307244627501</v>
          </cell>
          <cell r="BQ646">
            <v>14.1159883383562</v>
          </cell>
          <cell r="BT646" t="str">
            <v>Feuillus</v>
          </cell>
          <cell r="BU646">
            <v>1</v>
          </cell>
          <cell r="BV646">
            <v>0</v>
          </cell>
          <cell r="BW646">
            <v>0</v>
          </cell>
          <cell r="BX646">
            <v>0.25</v>
          </cell>
          <cell r="BY646">
            <v>0</v>
          </cell>
          <cell r="BZ646">
            <v>0</v>
          </cell>
          <cell r="CB646">
            <v>0.6</v>
          </cell>
          <cell r="CC646">
            <v>0.4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</row>
        <row r="647">
          <cell r="BK647" t="str">
            <v>Hêtre commun_F2_Entree 19-20m_GS Hêtraies et hêtraies sapinières des Pyrénées_69_</v>
          </cell>
          <cell r="BM647">
            <v>63.153823252196702</v>
          </cell>
          <cell r="BN647">
            <v>306.71015522935397</v>
          </cell>
          <cell r="BO647" t="str">
            <v/>
          </cell>
          <cell r="BP647">
            <v>300.22307244627501</v>
          </cell>
          <cell r="BQ647">
            <v>13.823645959715799</v>
          </cell>
          <cell r="BT647" t="str">
            <v>Feuillus</v>
          </cell>
          <cell r="BU647">
            <v>1</v>
          </cell>
          <cell r="BV647">
            <v>0</v>
          </cell>
          <cell r="BW647">
            <v>0</v>
          </cell>
          <cell r="BX647">
            <v>0.25</v>
          </cell>
          <cell r="BY647">
            <v>0</v>
          </cell>
          <cell r="BZ647">
            <v>0</v>
          </cell>
          <cell r="CB647">
            <v>0.6</v>
          </cell>
          <cell r="CC647">
            <v>0.4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</row>
        <row r="648">
          <cell r="BK648" t="str">
            <v>Hêtre commun_F2_Entree 19-20m_GS Hêtraies et hêtraies sapinières des Pyrénées_72_</v>
          </cell>
          <cell r="BM648">
            <v>70.928152485693005</v>
          </cell>
          <cell r="BN648">
            <v>348.68214636748201</v>
          </cell>
          <cell r="BO648" t="str">
            <v/>
          </cell>
          <cell r="BP648">
            <v>300.22307244627501</v>
          </cell>
          <cell r="BQ648">
            <v>13.8484833574131</v>
          </cell>
          <cell r="BT648" t="str">
            <v>Feuillus</v>
          </cell>
          <cell r="BU648">
            <v>1</v>
          </cell>
          <cell r="BV648">
            <v>0</v>
          </cell>
          <cell r="BW648">
            <v>0</v>
          </cell>
          <cell r="BX648">
            <v>0.25</v>
          </cell>
          <cell r="BY648">
            <v>0</v>
          </cell>
          <cell r="BZ648">
            <v>0</v>
          </cell>
          <cell r="CB648">
            <v>0.6</v>
          </cell>
          <cell r="CC648">
            <v>0.4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</row>
        <row r="649">
          <cell r="BK649" t="str">
            <v>Hêtre commun_F2_Entree 19-20m_GS Hêtraies et hêtraies sapinières des Pyrénées_75_</v>
          </cell>
          <cell r="BM649">
            <v>78.616357466051596</v>
          </cell>
          <cell r="BN649">
            <v>390.67939349007798</v>
          </cell>
          <cell r="BO649" t="str">
            <v/>
          </cell>
          <cell r="BP649">
            <v>300.22307244627501</v>
          </cell>
          <cell r="BQ649">
            <v>13.2593158599625</v>
          </cell>
          <cell r="BT649" t="str">
            <v>Feuillus</v>
          </cell>
          <cell r="BU649">
            <v>1</v>
          </cell>
          <cell r="BV649">
            <v>0</v>
          </cell>
          <cell r="BW649">
            <v>0</v>
          </cell>
          <cell r="BX649">
            <v>0.25</v>
          </cell>
          <cell r="BY649">
            <v>0</v>
          </cell>
          <cell r="BZ649">
            <v>0</v>
          </cell>
          <cell r="CB649">
            <v>0.6</v>
          </cell>
          <cell r="CC649">
            <v>0.4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</row>
        <row r="650">
          <cell r="BK650" t="str">
            <v>Hêtre commun_F2_Entree 19-20m_GS Hêtraies et hêtraies sapinières des Pyrénées_75_</v>
          </cell>
          <cell r="BM650">
            <v>59.063630015172201</v>
          </cell>
          <cell r="BN650">
            <v>284.84554764442402</v>
          </cell>
          <cell r="BO650">
            <v>105.83384584565397</v>
          </cell>
          <cell r="BP650">
            <v>300.22307244627501</v>
          </cell>
          <cell r="BQ650">
            <v>13.2593158599625</v>
          </cell>
          <cell r="BT650" t="str">
            <v>Feuillus</v>
          </cell>
          <cell r="BU650">
            <v>1</v>
          </cell>
          <cell r="BV650">
            <v>0</v>
          </cell>
          <cell r="BW650">
            <v>0</v>
          </cell>
          <cell r="BX650">
            <v>0.25</v>
          </cell>
          <cell r="BY650">
            <v>0</v>
          </cell>
          <cell r="BZ650">
            <v>0</v>
          </cell>
          <cell r="CB650">
            <v>0.6</v>
          </cell>
          <cell r="CC650">
            <v>0.4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</row>
        <row r="651">
          <cell r="BK651" t="str">
            <v>Hêtre commun_F2_Entree 19-20m_GS Hêtraies et hêtraies sapinières des Pyrénées_78_</v>
          </cell>
          <cell r="BM651">
            <v>66.605498598704003</v>
          </cell>
          <cell r="BN651">
            <v>325.28039701652898</v>
          </cell>
          <cell r="BO651" t="str">
            <v/>
          </cell>
          <cell r="BP651">
            <v>300.22307244627501</v>
          </cell>
          <cell r="BQ651">
            <v>13.1798366866504</v>
          </cell>
          <cell r="BT651" t="str">
            <v>Feuillus</v>
          </cell>
          <cell r="BU651">
            <v>1</v>
          </cell>
          <cell r="BV651">
            <v>0</v>
          </cell>
          <cell r="BW651">
            <v>0</v>
          </cell>
          <cell r="BX651">
            <v>0.25</v>
          </cell>
          <cell r="BY651">
            <v>0</v>
          </cell>
          <cell r="BZ651">
            <v>0</v>
          </cell>
          <cell r="CB651">
            <v>0.6</v>
          </cell>
          <cell r="CC651">
            <v>0.4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</row>
        <row r="652">
          <cell r="BK652" t="str">
            <v>Hêtre commun_F2_Entree 19-20m_GS Hêtraies et hêtraies sapinières des Pyrénées_81_</v>
          </cell>
          <cell r="BM652">
            <v>74.000872412712098</v>
          </cell>
          <cell r="BN652">
            <v>365.41110889126401</v>
          </cell>
          <cell r="BO652" t="str">
            <v/>
          </cell>
          <cell r="BP652">
            <v>300.22307244627501</v>
          </cell>
          <cell r="BQ652">
            <v>13.161439916190901</v>
          </cell>
          <cell r="BT652" t="str">
            <v>Feuillus</v>
          </cell>
          <cell r="BU652">
            <v>1</v>
          </cell>
          <cell r="BV652">
            <v>0</v>
          </cell>
          <cell r="BW652">
            <v>0</v>
          </cell>
          <cell r="BX652">
            <v>0.25</v>
          </cell>
          <cell r="BY652">
            <v>0</v>
          </cell>
          <cell r="BZ652">
            <v>0</v>
          </cell>
          <cell r="CB652">
            <v>0.6</v>
          </cell>
          <cell r="CC652">
            <v>0.4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</row>
        <row r="653">
          <cell r="BK653" t="str">
            <v>Hêtre commun_F2_Entree 19-20m_GS Hêtraies et hêtraies sapinières des Pyrénées_84_</v>
          </cell>
          <cell r="BM653">
            <v>81.298029640716294</v>
          </cell>
          <cell r="BN653">
            <v>405.43488289007001</v>
          </cell>
          <cell r="BO653" t="str">
            <v/>
          </cell>
          <cell r="BP653">
            <v>300.22307244627501</v>
          </cell>
          <cell r="BQ653">
            <v>12.7053729012268</v>
          </cell>
          <cell r="BT653" t="str">
            <v>Feuillus</v>
          </cell>
          <cell r="BU653">
            <v>1</v>
          </cell>
          <cell r="BV653">
            <v>0</v>
          </cell>
          <cell r="BW653">
            <v>0</v>
          </cell>
          <cell r="BX653">
            <v>0.25</v>
          </cell>
          <cell r="BY653">
            <v>0</v>
          </cell>
          <cell r="BZ653">
            <v>0</v>
          </cell>
          <cell r="CB653">
            <v>0.6</v>
          </cell>
          <cell r="CC653">
            <v>0.4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</row>
        <row r="654">
          <cell r="BK654" t="str">
            <v>Hêtre commun_F2_Entree 19-20m_GS Hêtraies et hêtraies sapinières des Pyrénées_84_</v>
          </cell>
          <cell r="BM654">
            <v>64.923966342298897</v>
          </cell>
          <cell r="BN654">
            <v>316.22040748423001</v>
          </cell>
          <cell r="BO654">
            <v>89.214475405840005</v>
          </cell>
          <cell r="BP654">
            <v>300.22307244627501</v>
          </cell>
          <cell r="BQ654">
            <v>12.7053729012268</v>
          </cell>
          <cell r="BT654" t="str">
            <v>Feuillus</v>
          </cell>
          <cell r="BU654">
            <v>1</v>
          </cell>
          <cell r="BV654">
            <v>0</v>
          </cell>
          <cell r="BW654">
            <v>0</v>
          </cell>
          <cell r="BX654">
            <v>0.25</v>
          </cell>
          <cell r="BY654">
            <v>0</v>
          </cell>
          <cell r="BZ654">
            <v>0</v>
          </cell>
          <cell r="CB654">
            <v>0.6</v>
          </cell>
          <cell r="CC654">
            <v>0.4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</row>
        <row r="655">
          <cell r="BK655" t="str">
            <v>Hêtre commun_F2_Entree 19-20m_GS Hêtraies et hêtraies sapinières des Pyrénées_87_</v>
          </cell>
          <cell r="BM655">
            <v>72.093026557159305</v>
          </cell>
          <cell r="BN655">
            <v>355.01513661037097</v>
          </cell>
          <cell r="BO655" t="str">
            <v/>
          </cell>
          <cell r="BP655">
            <v>300.22307244627501</v>
          </cell>
          <cell r="BQ655">
            <v>12.4321752757014</v>
          </cell>
          <cell r="BT655" t="str">
            <v>Feuillus</v>
          </cell>
          <cell r="BU655">
            <v>1</v>
          </cell>
          <cell r="BV655">
            <v>0</v>
          </cell>
          <cell r="BW655">
            <v>0</v>
          </cell>
          <cell r="BX655">
            <v>0.25</v>
          </cell>
          <cell r="BY655">
            <v>0</v>
          </cell>
          <cell r="BZ655">
            <v>0</v>
          </cell>
          <cell r="CB655">
            <v>0.6</v>
          </cell>
          <cell r="CC655">
            <v>0.4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</row>
        <row r="656">
          <cell r="BK656" t="str">
            <v>Hêtre commun_F2_Entree 19-20m_GS Hêtraies et hêtraies sapinières des Pyrénées_90_</v>
          </cell>
          <cell r="BM656">
            <v>79.024585576105295</v>
          </cell>
          <cell r="BN656">
            <v>392.922151954833</v>
          </cell>
          <cell r="BO656" t="str">
            <v/>
          </cell>
          <cell r="BP656">
            <v>300.22307244627501</v>
          </cell>
          <cell r="BQ656">
            <v>12.316521444315599</v>
          </cell>
          <cell r="BT656" t="str">
            <v>Feuillus</v>
          </cell>
          <cell r="BU656">
            <v>1</v>
          </cell>
          <cell r="BV656">
            <v>0</v>
          </cell>
          <cell r="BW656">
            <v>0</v>
          </cell>
          <cell r="BX656">
            <v>0.25</v>
          </cell>
          <cell r="BY656">
            <v>0</v>
          </cell>
          <cell r="BZ656">
            <v>0</v>
          </cell>
          <cell r="CB656">
            <v>0.6</v>
          </cell>
          <cell r="CC656">
            <v>0.4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</row>
        <row r="657">
          <cell r="BK657" t="str">
            <v>Hêtre commun_F2_Entree 19-20m_GS Hêtraies et hêtraies sapinières des Pyrénées_93_</v>
          </cell>
          <cell r="BM657">
            <v>85.819528667086104</v>
          </cell>
          <cell r="BN657">
            <v>430.43205968335798</v>
          </cell>
          <cell r="BO657" t="str">
            <v/>
          </cell>
          <cell r="BP657">
            <v>300.22307244627501</v>
          </cell>
          <cell r="BQ657">
            <v>11.754610334858199</v>
          </cell>
          <cell r="BT657" t="str">
            <v>Feuillus</v>
          </cell>
          <cell r="BU657">
            <v>1</v>
          </cell>
          <cell r="BV657">
            <v>0</v>
          </cell>
          <cell r="BW657">
            <v>0</v>
          </cell>
          <cell r="BX657">
            <v>0.25</v>
          </cell>
          <cell r="BY657">
            <v>0</v>
          </cell>
          <cell r="BZ657">
            <v>0</v>
          </cell>
          <cell r="CB657">
            <v>0.6</v>
          </cell>
          <cell r="CC657">
            <v>0.4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</row>
        <row r="658">
          <cell r="BK658" t="str">
            <v>Hêtre commun_F2_Entree 19-20m_GS Hêtraies et hêtraies sapinières des Pyrénées_93_</v>
          </cell>
          <cell r="BM658">
            <v>70.257053770285907</v>
          </cell>
          <cell r="BN658">
            <v>345.03869127564502</v>
          </cell>
          <cell r="BO658">
            <v>85.393368407712956</v>
          </cell>
          <cell r="BP658">
            <v>300.22307244627501</v>
          </cell>
          <cell r="BQ658">
            <v>11.754610334858199</v>
          </cell>
          <cell r="BT658" t="str">
            <v>Feuillus</v>
          </cell>
          <cell r="BU658">
            <v>1</v>
          </cell>
          <cell r="BV658">
            <v>0</v>
          </cell>
          <cell r="BW658">
            <v>0</v>
          </cell>
          <cell r="BX658">
            <v>0.25</v>
          </cell>
          <cell r="BY658">
            <v>0</v>
          </cell>
          <cell r="BZ658">
            <v>0</v>
          </cell>
          <cell r="CB658">
            <v>0.6</v>
          </cell>
          <cell r="CC658">
            <v>0.4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</row>
        <row r="659">
          <cell r="BK659" t="str">
            <v>Hêtre commun_F2_Entree 19-20m_GS Hêtraies et hêtraies sapinières des Pyrénées_96_</v>
          </cell>
          <cell r="BM659">
            <v>76.845548111723204</v>
          </cell>
          <cell r="BN659">
            <v>380.96536674210699</v>
          </cell>
          <cell r="BO659" t="str">
            <v/>
          </cell>
          <cell r="BP659">
            <v>300.22307244627501</v>
          </cell>
          <cell r="BQ659">
            <v>11.589636372654899</v>
          </cell>
          <cell r="BT659" t="str">
            <v>Feuillus</v>
          </cell>
          <cell r="BU659">
            <v>1</v>
          </cell>
          <cell r="BV659">
            <v>0</v>
          </cell>
          <cell r="BW659">
            <v>0</v>
          </cell>
          <cell r="BX659">
            <v>0.25</v>
          </cell>
          <cell r="BY659">
            <v>0</v>
          </cell>
          <cell r="BZ659">
            <v>0</v>
          </cell>
          <cell r="CB659">
            <v>0.6</v>
          </cell>
          <cell r="CC659">
            <v>0.4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</row>
        <row r="660">
          <cell r="BK660" t="str">
            <v>Hêtre commun_F2_Entree 19-20m_GS Hêtraies et hêtraies sapinières des Pyrénées_99_</v>
          </cell>
          <cell r="BM660">
            <v>83.274351000119495</v>
          </cell>
          <cell r="BN660">
            <v>416.34303024136801</v>
          </cell>
          <cell r="BO660" t="str">
            <v/>
          </cell>
          <cell r="BP660">
            <v>300.22307244627501</v>
          </cell>
          <cell r="BQ660">
            <v>11.5092876606718</v>
          </cell>
          <cell r="BT660" t="str">
            <v>Feuillus</v>
          </cell>
          <cell r="BU660">
            <v>1</v>
          </cell>
          <cell r="BV660">
            <v>0</v>
          </cell>
          <cell r="BW660">
            <v>0</v>
          </cell>
          <cell r="BX660">
            <v>0.25</v>
          </cell>
          <cell r="BY660">
            <v>0</v>
          </cell>
          <cell r="BZ660">
            <v>0</v>
          </cell>
          <cell r="CB660">
            <v>0.6</v>
          </cell>
          <cell r="CC660">
            <v>0.4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</row>
        <row r="661">
          <cell r="BK661" t="str">
            <v>Hêtre commun_F2_Entree 19-20m_GS Hêtraies et hêtraies sapinières des Pyrénées_102_</v>
          </cell>
          <cell r="BM661">
            <v>89.599074282113506</v>
          </cell>
          <cell r="BN661">
            <v>451.43707687265601</v>
          </cell>
          <cell r="BO661" t="str">
            <v/>
          </cell>
          <cell r="BP661">
            <v>300.22307244627501</v>
          </cell>
          <cell r="BQ661">
            <v>11.3585032211748</v>
          </cell>
          <cell r="BT661" t="str">
            <v>Feuillus</v>
          </cell>
          <cell r="BU661">
            <v>1</v>
          </cell>
          <cell r="BV661">
            <v>0</v>
          </cell>
          <cell r="BW661">
            <v>0</v>
          </cell>
          <cell r="BX661">
            <v>0.25</v>
          </cell>
          <cell r="BY661">
            <v>0</v>
          </cell>
          <cell r="BZ661">
            <v>0</v>
          </cell>
          <cell r="CB661">
            <v>0.6</v>
          </cell>
          <cell r="CC661">
            <v>0.4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</row>
        <row r="662">
          <cell r="BK662" t="str">
            <v>Hêtre commun_F2_Entree 19-20m_GS Hêtraies et hêtraies sapinières des Pyrénées_105_</v>
          </cell>
          <cell r="BM662">
            <v>95.788039328763404</v>
          </cell>
          <cell r="BN662">
            <v>486.03833577097902</v>
          </cell>
          <cell r="BO662" t="str">
            <v/>
          </cell>
          <cell r="BP662">
            <v>300.22307244627501</v>
          </cell>
          <cell r="BQ662">
            <v>10.843618150797401</v>
          </cell>
          <cell r="BT662" t="str">
            <v>Feuillus</v>
          </cell>
          <cell r="BU662">
            <v>1</v>
          </cell>
          <cell r="BV662">
            <v>0</v>
          </cell>
          <cell r="BW662">
            <v>0</v>
          </cell>
          <cell r="BX662">
            <v>0.25</v>
          </cell>
          <cell r="BY662">
            <v>0</v>
          </cell>
          <cell r="BZ662">
            <v>0</v>
          </cell>
          <cell r="CB662">
            <v>0.6</v>
          </cell>
          <cell r="CC662">
            <v>0.4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</row>
        <row r="663">
          <cell r="BK663" t="str">
            <v>Hêtre commun_F2_Entree 19-20m_GS Hêtraies et hêtraies sapinières des Pyrénées_105_</v>
          </cell>
          <cell r="BM663">
            <v>76.266882295835799</v>
          </cell>
          <cell r="BN663">
            <v>377.79620926656997</v>
          </cell>
          <cell r="BO663">
            <v>108.24212650440904</v>
          </cell>
          <cell r="BP663">
            <v>300.22307244627501</v>
          </cell>
          <cell r="BQ663">
            <v>10.843618150797401</v>
          </cell>
          <cell r="BT663" t="str">
            <v>Feuillus</v>
          </cell>
          <cell r="BU663">
            <v>1</v>
          </cell>
          <cell r="BV663">
            <v>0</v>
          </cell>
          <cell r="BW663">
            <v>0</v>
          </cell>
          <cell r="BX663">
            <v>0.25</v>
          </cell>
          <cell r="BY663">
            <v>0</v>
          </cell>
          <cell r="BZ663">
            <v>0</v>
          </cell>
          <cell r="CB663">
            <v>0.6</v>
          </cell>
          <cell r="CC663">
            <v>0.4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</row>
        <row r="664">
          <cell r="BK664" t="str">
            <v>Hêtre commun_F2_Entree 19-20m_GS Hêtraies et hêtraies sapinières des Pyrénées_108_</v>
          </cell>
          <cell r="BM664">
            <v>82.302166896191906</v>
          </cell>
          <cell r="BN664">
            <v>410.97360657126399</v>
          </cell>
          <cell r="BO664" t="str">
            <v/>
          </cell>
          <cell r="BP664">
            <v>300.22307244627501</v>
          </cell>
          <cell r="BQ664">
            <v>10.4401488321099</v>
          </cell>
          <cell r="BT664" t="str">
            <v>Feuillus</v>
          </cell>
          <cell r="BU664">
            <v>1</v>
          </cell>
          <cell r="BV664">
            <v>0</v>
          </cell>
          <cell r="BW664">
            <v>0</v>
          </cell>
          <cell r="BX664">
            <v>0.25</v>
          </cell>
          <cell r="BY664">
            <v>0</v>
          </cell>
          <cell r="BZ664">
            <v>0</v>
          </cell>
          <cell r="CB664">
            <v>0.6</v>
          </cell>
          <cell r="CC664">
            <v>0.4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</row>
        <row r="665">
          <cell r="BK665" t="str">
            <v>Hêtre commun_F2_Entree 19-20m_GS Hêtraies et hêtraies sapinières des Pyrénées_111_</v>
          </cell>
          <cell r="BM665">
            <v>88.061683633730297</v>
          </cell>
          <cell r="BN665">
            <v>442.88116506442702</v>
          </cell>
          <cell r="BO665" t="str">
            <v/>
          </cell>
          <cell r="BP665">
            <v>300.22307244627501</v>
          </cell>
          <cell r="BQ665">
            <v>10.405260965517501</v>
          </cell>
          <cell r="BT665" t="str">
            <v>Feuillus</v>
          </cell>
          <cell r="BU665">
            <v>1</v>
          </cell>
          <cell r="BV665">
            <v>0</v>
          </cell>
          <cell r="BW665">
            <v>0</v>
          </cell>
          <cell r="BX665">
            <v>0.25</v>
          </cell>
          <cell r="BY665">
            <v>0</v>
          </cell>
          <cell r="BZ665">
            <v>0</v>
          </cell>
          <cell r="CB665">
            <v>0.6</v>
          </cell>
          <cell r="CC665">
            <v>0.4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</row>
        <row r="666">
          <cell r="BK666" t="str">
            <v>Hêtre commun_F2_Entree 19-20m_GS Hêtraies et hêtraies sapinières des Pyrénées_114_</v>
          </cell>
          <cell r="BM666">
            <v>93.756208913145898</v>
          </cell>
          <cell r="BN666">
            <v>474.65131258830701</v>
          </cell>
          <cell r="BO666" t="str">
            <v/>
          </cell>
          <cell r="BP666">
            <v>300.22307244627501</v>
          </cell>
          <cell r="BQ666">
            <v>10.2786275474599</v>
          </cell>
          <cell r="BT666" t="str">
            <v>Feuillus</v>
          </cell>
          <cell r="BU666">
            <v>1</v>
          </cell>
          <cell r="BV666">
            <v>0</v>
          </cell>
          <cell r="BW666">
            <v>0</v>
          </cell>
          <cell r="BX666">
            <v>0.25</v>
          </cell>
          <cell r="BY666">
            <v>0</v>
          </cell>
          <cell r="BZ666">
            <v>0</v>
          </cell>
          <cell r="CB666">
            <v>0.6</v>
          </cell>
          <cell r="CC666">
            <v>0.4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</row>
        <row r="667">
          <cell r="BK667" t="str">
            <v>Hêtre commun_F2_Entree 19-20m_GS Hêtraies et hêtraies sapinières des Pyrénées_117_</v>
          </cell>
          <cell r="BM667">
            <v>99.340073877667095</v>
          </cell>
          <cell r="BN667">
            <v>506.00767034958301</v>
          </cell>
          <cell r="BO667" t="str">
            <v/>
          </cell>
          <cell r="BP667">
            <v>300.22307244627501</v>
          </cell>
          <cell r="BQ667">
            <v>9.7387571658550005</v>
          </cell>
          <cell r="BT667" t="str">
            <v>Feuillus</v>
          </cell>
          <cell r="BU667">
            <v>1</v>
          </cell>
          <cell r="BV667">
            <v>0</v>
          </cell>
          <cell r="BW667">
            <v>0</v>
          </cell>
          <cell r="BX667">
            <v>0.25</v>
          </cell>
          <cell r="BY667">
            <v>0</v>
          </cell>
          <cell r="BZ667">
            <v>0</v>
          </cell>
          <cell r="CB667">
            <v>0.6</v>
          </cell>
          <cell r="CC667">
            <v>0.4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</row>
        <row r="668">
          <cell r="BK668" t="str">
            <v>Hêtre commun_F2_Entree 19-20m_GS Hêtraies et hêtraies sapinières des Pyrénées_117_</v>
          </cell>
          <cell r="BM668">
            <v>82.298062928650893</v>
          </cell>
          <cell r="BN668">
            <v>410.950954586904</v>
          </cell>
          <cell r="BO668">
            <v>95.056715762679005</v>
          </cell>
          <cell r="BP668">
            <v>300.22307244627501</v>
          </cell>
          <cell r="BQ668">
            <v>9.7387571658550005</v>
          </cell>
          <cell r="BT668" t="str">
            <v>Feuillus</v>
          </cell>
          <cell r="BU668">
            <v>1</v>
          </cell>
          <cell r="BV668">
            <v>0</v>
          </cell>
          <cell r="BW668">
            <v>0</v>
          </cell>
          <cell r="BX668">
            <v>0.25</v>
          </cell>
          <cell r="BY668">
            <v>0</v>
          </cell>
          <cell r="BZ668">
            <v>0</v>
          </cell>
          <cell r="CB668">
            <v>0.6</v>
          </cell>
          <cell r="CC668">
            <v>0.4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</row>
        <row r="669">
          <cell r="BK669" t="str">
            <v>Hêtre commun_F2_Entree 19-20m_GS Hêtraies et hêtraies sapinières des Pyrénées_120_</v>
          </cell>
          <cell r="BM669">
            <v>87.6810693107482</v>
          </cell>
          <cell r="BN669">
            <v>440.76544445790398</v>
          </cell>
          <cell r="BO669" t="str">
            <v/>
          </cell>
          <cell r="BP669">
            <v>300.22307244627501</v>
          </cell>
          <cell r="BQ669">
            <v>9.5351544243971293</v>
          </cell>
          <cell r="BT669" t="str">
            <v>Feuillus</v>
          </cell>
          <cell r="BU669">
            <v>1</v>
          </cell>
          <cell r="BV669">
            <v>0</v>
          </cell>
          <cell r="BW669">
            <v>0</v>
          </cell>
          <cell r="BX669">
            <v>0.25</v>
          </cell>
          <cell r="BY669">
            <v>0</v>
          </cell>
          <cell r="BZ669">
            <v>0</v>
          </cell>
          <cell r="CB669">
            <v>0.6</v>
          </cell>
          <cell r="CC669">
            <v>0.4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</row>
        <row r="670">
          <cell r="BK670" t="str">
            <v>Hêtre commun_F2_Entree 19-20m_GS Hêtraies et hêtraies sapinières des Pyrénées_123_</v>
          </cell>
          <cell r="BM670">
            <v>92.912168190478994</v>
          </cell>
          <cell r="BN670">
            <v>469.92885244922701</v>
          </cell>
          <cell r="BO670" t="str">
            <v/>
          </cell>
          <cell r="BP670">
            <v>300.22307244627501</v>
          </cell>
          <cell r="BQ670">
            <v>9.3912397581844598</v>
          </cell>
          <cell r="BT670" t="str">
            <v>Feuillus</v>
          </cell>
          <cell r="BU670">
            <v>1</v>
          </cell>
          <cell r="BV670">
            <v>0</v>
          </cell>
          <cell r="BW670">
            <v>0</v>
          </cell>
          <cell r="BX670">
            <v>0.25</v>
          </cell>
          <cell r="BY670">
            <v>0</v>
          </cell>
          <cell r="BZ670">
            <v>0</v>
          </cell>
          <cell r="CB670">
            <v>0.6</v>
          </cell>
          <cell r="CC670">
            <v>0.4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</row>
        <row r="671">
          <cell r="BK671" t="str">
            <v>Hêtre commun_F2_Entree 19-20m_GS Hêtraies et hêtraies sapinières des Pyrénées_126_</v>
          </cell>
          <cell r="BM671">
            <v>98.028994857779395</v>
          </cell>
          <cell r="BN671">
            <v>498.62770364126902</v>
          </cell>
          <cell r="BO671" t="str">
            <v/>
          </cell>
          <cell r="BP671">
            <v>300.22307244627501</v>
          </cell>
          <cell r="BQ671">
            <v>9.3905698923405598</v>
          </cell>
          <cell r="BT671" t="str">
            <v>Feuillus</v>
          </cell>
          <cell r="BU671">
            <v>1</v>
          </cell>
          <cell r="BV671">
            <v>0</v>
          </cell>
          <cell r="BW671">
            <v>0</v>
          </cell>
          <cell r="BX671">
            <v>0.25</v>
          </cell>
          <cell r="BY671">
            <v>0</v>
          </cell>
          <cell r="BZ671">
            <v>0</v>
          </cell>
          <cell r="CB671">
            <v>0.6</v>
          </cell>
          <cell r="CC671">
            <v>0.4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</row>
        <row r="672">
          <cell r="BK672" t="str">
            <v>Hêtre commun_F2_Entree 19-20m_GS Hêtraies et hêtraies sapinières des Pyrénées_129_</v>
          </cell>
          <cell r="BM672">
            <v>103.112768015368</v>
          </cell>
          <cell r="BN672">
            <v>527.30238932791406</v>
          </cell>
          <cell r="BO672" t="str">
            <v/>
          </cell>
          <cell r="BP672">
            <v>300.22307244627501</v>
          </cell>
          <cell r="BQ672">
            <v>8.4479376520982097</v>
          </cell>
          <cell r="BT672" t="str">
            <v>Feuillus</v>
          </cell>
          <cell r="BU672">
            <v>1</v>
          </cell>
          <cell r="BV672">
            <v>0</v>
          </cell>
          <cell r="BW672">
            <v>0</v>
          </cell>
          <cell r="BX672">
            <v>0.25</v>
          </cell>
          <cell r="BY672">
            <v>0</v>
          </cell>
          <cell r="BZ672">
            <v>0</v>
          </cell>
          <cell r="CB672">
            <v>0.6</v>
          </cell>
          <cell r="CC672">
            <v>0.4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</row>
        <row r="673">
          <cell r="BK673" t="str">
            <v>Hêtre commun_F2_Entree 19-20m_GS Hêtraies et hêtraies sapinières des Pyrénées_129_</v>
          </cell>
          <cell r="BM673">
            <v>69.2104986783268</v>
          </cell>
          <cell r="BN673">
            <v>339.36432119322399</v>
          </cell>
          <cell r="BO673">
            <v>187.93806813469007</v>
          </cell>
          <cell r="BP673">
            <v>300.22307244627501</v>
          </cell>
          <cell r="BQ673">
            <v>8.4479376520982097</v>
          </cell>
          <cell r="BT673" t="str">
            <v>Feuillus</v>
          </cell>
          <cell r="BU673">
            <v>1</v>
          </cell>
          <cell r="BV673">
            <v>0</v>
          </cell>
          <cell r="BW673">
            <v>0</v>
          </cell>
          <cell r="BX673">
            <v>0.25</v>
          </cell>
          <cell r="BY673">
            <v>0</v>
          </cell>
          <cell r="BZ673">
            <v>0</v>
          </cell>
          <cell r="CB673">
            <v>0.6</v>
          </cell>
          <cell r="CC673">
            <v>0.4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</row>
        <row r="674">
          <cell r="BK674" t="str">
            <v>Hêtre commun_F2_Entree 19-20m_GS Hêtraies et hêtraies sapinières des Pyrénées_132_</v>
          </cell>
          <cell r="BM674">
            <v>73.995317405240399</v>
          </cell>
          <cell r="BN674">
            <v>365.38079706964299</v>
          </cell>
          <cell r="BO674" t="str">
            <v/>
          </cell>
          <cell r="BP674">
            <v>300.22307244627501</v>
          </cell>
          <cell r="BQ674">
            <v>8.0127136121932399</v>
          </cell>
          <cell r="BT674" t="str">
            <v>Feuillus</v>
          </cell>
          <cell r="BU674">
            <v>1</v>
          </cell>
          <cell r="BV674">
            <v>0</v>
          </cell>
          <cell r="BW674">
            <v>0</v>
          </cell>
          <cell r="BX674">
            <v>0.25</v>
          </cell>
          <cell r="BY674">
            <v>0</v>
          </cell>
          <cell r="BZ674">
            <v>0</v>
          </cell>
          <cell r="CB674">
            <v>0.6</v>
          </cell>
          <cell r="CC674">
            <v>0.4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</row>
        <row r="675">
          <cell r="BK675" t="str">
            <v>Hêtre commun_F2_Entree 19-20m_GS Hêtraies et hêtraies sapinières des Pyrénées_134_</v>
          </cell>
          <cell r="BM675">
            <v>77.000724476809594</v>
          </cell>
          <cell r="BN675">
            <v>381.81565321563397</v>
          </cell>
          <cell r="BO675" t="str">
            <v/>
          </cell>
          <cell r="BP675">
            <v>300.22307244627501</v>
          </cell>
          <cell r="BQ675">
            <v>6.6190761422809201</v>
          </cell>
          <cell r="BT675" t="str">
            <v>Feuillus</v>
          </cell>
          <cell r="BU675">
            <v>1</v>
          </cell>
          <cell r="BV675">
            <v>0</v>
          </cell>
          <cell r="BW675">
            <v>0</v>
          </cell>
          <cell r="BX675">
            <v>0.25</v>
          </cell>
          <cell r="BY675">
            <v>0</v>
          </cell>
          <cell r="BZ675">
            <v>0</v>
          </cell>
          <cell r="CB675">
            <v>0.6</v>
          </cell>
          <cell r="CC675">
            <v>0.4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</row>
        <row r="676">
          <cell r="BK676" t="str">
            <v>Hêtre commun_F2_Entree 19-20m_GS Hêtraies et hêtraies sapinières des Pyrénées_134_</v>
          </cell>
          <cell r="BM676">
            <v>52.611493450726201</v>
          </cell>
          <cell r="BN676">
            <v>250.68728982225099</v>
          </cell>
          <cell r="BO676">
            <v>131.12836339338298</v>
          </cell>
          <cell r="BP676">
            <v>300.22307244627501</v>
          </cell>
          <cell r="BQ676">
            <v>6.6190761422809201</v>
          </cell>
          <cell r="BT676" t="str">
            <v>Feuillus</v>
          </cell>
          <cell r="BU676">
            <v>1</v>
          </cell>
          <cell r="BV676">
            <v>0</v>
          </cell>
          <cell r="BW676">
            <v>0</v>
          </cell>
          <cell r="BX676">
            <v>0.25</v>
          </cell>
          <cell r="BY676">
            <v>0</v>
          </cell>
          <cell r="BZ676">
            <v>0</v>
          </cell>
          <cell r="CB676">
            <v>0.6</v>
          </cell>
          <cell r="CC676">
            <v>0.4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</row>
        <row r="677">
          <cell r="BK677" t="str">
            <v>Hêtre commun_F2_Entree 19-20m_GS Hêtraies et hêtraies sapinières des Pyrénées_137_</v>
          </cell>
          <cell r="BM677">
            <v>56.4994667922467</v>
          </cell>
          <cell r="BN677">
            <v>271.22025800402201</v>
          </cell>
          <cell r="BO677" t="str">
            <v/>
          </cell>
          <cell r="BP677">
            <v>300.22307244627501</v>
          </cell>
          <cell r="BQ677">
            <v>6.5655040756827203</v>
          </cell>
          <cell r="BT677" t="str">
            <v>Feuillus</v>
          </cell>
          <cell r="BU677">
            <v>1</v>
          </cell>
          <cell r="BV677">
            <v>0</v>
          </cell>
          <cell r="BW677">
            <v>0</v>
          </cell>
          <cell r="BX677">
            <v>0.25</v>
          </cell>
          <cell r="BY677">
            <v>0</v>
          </cell>
          <cell r="BZ677">
            <v>0</v>
          </cell>
          <cell r="CB677">
            <v>0.6</v>
          </cell>
          <cell r="CC677">
            <v>0.4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</row>
        <row r="678">
          <cell r="BK678" t="str">
            <v>Hêtre commun_F2_Entree 19-20m_GS Hêtraies et hêtraies sapinières des Pyrénées_139_</v>
          </cell>
          <cell r="BM678">
            <v>59.051702987385902</v>
          </cell>
          <cell r="BN678">
            <v>284.78202179671302</v>
          </cell>
          <cell r="BO678" t="str">
            <v/>
          </cell>
          <cell r="BP678">
            <v>300.22307244627501</v>
          </cell>
          <cell r="BQ678">
            <v>4.92681639845802</v>
          </cell>
          <cell r="BT678" t="str">
            <v>Feuillus</v>
          </cell>
          <cell r="BU678">
            <v>1</v>
          </cell>
          <cell r="BV678">
            <v>0</v>
          </cell>
          <cell r="BW678">
            <v>0</v>
          </cell>
          <cell r="BX678">
            <v>0.25</v>
          </cell>
          <cell r="BY678">
            <v>0</v>
          </cell>
          <cell r="BZ678">
            <v>0</v>
          </cell>
          <cell r="CB678">
            <v>0.6</v>
          </cell>
          <cell r="CC678">
            <v>0.4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</row>
        <row r="679">
          <cell r="BK679" t="str">
            <v>Hêtre commun_F2_Entree 19-20m_GS Hêtraies et hêtraies sapinières des Pyrénées_139_</v>
          </cell>
          <cell r="BM679">
            <v>36.989502523057197</v>
          </cell>
          <cell r="BN679">
            <v>169.935025080998</v>
          </cell>
          <cell r="BO679">
            <v>114.84699671571502</v>
          </cell>
          <cell r="BP679">
            <v>300.22307244627501</v>
          </cell>
          <cell r="BQ679">
            <v>4.92681639845802</v>
          </cell>
          <cell r="BT679" t="str">
            <v>Feuillus</v>
          </cell>
          <cell r="BU679">
            <v>1</v>
          </cell>
          <cell r="BV679">
            <v>0</v>
          </cell>
          <cell r="BW679">
            <v>0</v>
          </cell>
          <cell r="BX679">
            <v>0.25</v>
          </cell>
          <cell r="BY679">
            <v>0</v>
          </cell>
          <cell r="BZ679">
            <v>0</v>
          </cell>
          <cell r="CB679">
            <v>0.6</v>
          </cell>
          <cell r="CC679">
            <v>0.4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</row>
        <row r="680">
          <cell r="BK680" t="str">
            <v>Hêtre commun_F2_Entree 19-20m_GS Hêtraies et hêtraies sapinières des Pyrénées_143_</v>
          </cell>
          <cell r="BM680">
            <v>41.024514833848599</v>
          </cell>
          <cell r="BN680">
            <v>190.49728551027701</v>
          </cell>
          <cell r="BO680" t="str">
            <v/>
          </cell>
          <cell r="BP680">
            <v>300.22307244627501</v>
          </cell>
          <cell r="BT680" t="str">
            <v>Feuillus</v>
          </cell>
          <cell r="BU680">
            <v>1</v>
          </cell>
          <cell r="BV680">
            <v>0</v>
          </cell>
          <cell r="BW680">
            <v>0</v>
          </cell>
          <cell r="BX680">
            <v>0.25</v>
          </cell>
          <cell r="BY680">
            <v>0</v>
          </cell>
          <cell r="BZ680">
            <v>0</v>
          </cell>
          <cell r="CB680">
            <v>0.6</v>
          </cell>
          <cell r="CC680">
            <v>0.4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</row>
        <row r="681">
          <cell r="BK681" t="str">
            <v>Hêtre commun_F2_Entree 19-20m_GS Hêtraies et hêtraies sapinières des Pyrénées_143_</v>
          </cell>
          <cell r="BM681">
            <v>0</v>
          </cell>
          <cell r="BN681">
            <v>0</v>
          </cell>
          <cell r="BO681">
            <v>190.49728551027701</v>
          </cell>
          <cell r="BP681">
            <v>300.22307244627501</v>
          </cell>
          <cell r="BT681" t="str">
            <v>Feuillus</v>
          </cell>
          <cell r="BU681">
            <v>1</v>
          </cell>
          <cell r="BV681">
            <v>0</v>
          </cell>
          <cell r="BW681">
            <v>0</v>
          </cell>
          <cell r="BX681">
            <v>0.25</v>
          </cell>
          <cell r="BY681">
            <v>0</v>
          </cell>
          <cell r="BZ681">
            <v>0</v>
          </cell>
          <cell r="CB681">
            <v>0.6</v>
          </cell>
          <cell r="CC681">
            <v>0.4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</row>
        <row r="682">
          <cell r="BK682" t="str">
            <v>Hêtre commun_F1_Entree 19-20m_GS Hêtraies et hêtraies sapinières des Pyrénées_30_</v>
          </cell>
          <cell r="BM682">
            <v>56.356110888956302</v>
          </cell>
          <cell r="BN682">
            <v>270.460424951275</v>
          </cell>
          <cell r="BP682">
            <v>328.524705421715</v>
          </cell>
          <cell r="BT682" t="str">
            <v>Feuillus</v>
          </cell>
          <cell r="BU682">
            <v>1</v>
          </cell>
          <cell r="BV682">
            <v>0</v>
          </cell>
          <cell r="BW682">
            <v>0</v>
          </cell>
          <cell r="BX682">
            <v>0.25</v>
          </cell>
          <cell r="BY682">
            <v>0</v>
          </cell>
          <cell r="BZ682">
            <v>0</v>
          </cell>
          <cell r="CB682">
            <v>0.6</v>
          </cell>
          <cell r="CC682">
            <v>0.4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</row>
        <row r="683">
          <cell r="BK683" t="str">
            <v>Hêtre commun_F1_Entree 19-20m_GS Hêtraies et hêtraies sapinières des Pyrénées_42_</v>
          </cell>
          <cell r="BM683">
            <v>75.868194222086899</v>
          </cell>
          <cell r="BN683">
            <v>375.614233909333</v>
          </cell>
          <cell r="BO683" t="str">
            <v/>
          </cell>
          <cell r="BP683">
            <v>328.524705421715</v>
          </cell>
          <cell r="BQ683">
            <v>18.838352338705</v>
          </cell>
          <cell r="BT683" t="str">
            <v>Feuillus</v>
          </cell>
          <cell r="BU683">
            <v>1</v>
          </cell>
          <cell r="BV683">
            <v>0</v>
          </cell>
          <cell r="BW683">
            <v>0</v>
          </cell>
          <cell r="BX683">
            <v>0.25</v>
          </cell>
          <cell r="BY683">
            <v>0</v>
          </cell>
          <cell r="BZ683">
            <v>0</v>
          </cell>
          <cell r="CB683">
            <v>0.6</v>
          </cell>
          <cell r="CC683">
            <v>0.4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</row>
        <row r="684">
          <cell r="BK684" t="str">
            <v>Hêtre commun_F1_Entree 19-20m_GS Hêtraies et hêtraies sapinières des Pyrénées_42_</v>
          </cell>
          <cell r="BM684">
            <v>49.557328345601498</v>
          </cell>
          <cell r="BN684">
            <v>234.67043834449501</v>
          </cell>
          <cell r="BO684">
            <v>140.94379556483798</v>
          </cell>
          <cell r="BP684">
            <v>328.524705421715</v>
          </cell>
          <cell r="BQ684">
            <v>18.838352338705</v>
          </cell>
          <cell r="BT684" t="str">
            <v>Feuillus</v>
          </cell>
          <cell r="BU684">
            <v>1</v>
          </cell>
          <cell r="BV684">
            <v>0</v>
          </cell>
          <cell r="BW684">
            <v>0</v>
          </cell>
          <cell r="BX684">
            <v>0.25</v>
          </cell>
          <cell r="BY684">
            <v>0</v>
          </cell>
          <cell r="BZ684">
            <v>0</v>
          </cell>
          <cell r="CB684">
            <v>0.6</v>
          </cell>
          <cell r="CC684">
            <v>0.4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</row>
        <row r="685">
          <cell r="BK685" t="str">
            <v>Hêtre commun_F1_Entree 19-20m_GS Hêtraies et hêtraies sapinières des Pyrénées_45_</v>
          </cell>
          <cell r="BM685">
            <v>60.353630494814396</v>
          </cell>
          <cell r="BN685">
            <v>291.72441294952199</v>
          </cell>
          <cell r="BO685" t="str">
            <v/>
          </cell>
          <cell r="BP685">
            <v>328.524705421715</v>
          </cell>
          <cell r="BQ685">
            <v>19.214990704345499</v>
          </cell>
          <cell r="BT685" t="str">
            <v>Feuillus</v>
          </cell>
          <cell r="BU685">
            <v>1</v>
          </cell>
          <cell r="BV685">
            <v>0</v>
          </cell>
          <cell r="BW685">
            <v>0</v>
          </cell>
          <cell r="BX685">
            <v>0.25</v>
          </cell>
          <cell r="BY685">
            <v>0</v>
          </cell>
          <cell r="BZ685">
            <v>0</v>
          </cell>
          <cell r="CB685">
            <v>0.6</v>
          </cell>
          <cell r="CC685">
            <v>0.4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</row>
        <row r="686">
          <cell r="BK686" t="str">
            <v>Hêtre commun_F1_Entree 19-20m_GS Hêtraies et hêtraies sapinières des Pyrénées_48_</v>
          </cell>
          <cell r="BM686">
            <v>71.138791339331505</v>
          </cell>
          <cell r="BN686">
            <v>349.82648941721402</v>
          </cell>
          <cell r="BO686" t="str">
            <v/>
          </cell>
          <cell r="BP686">
            <v>328.524705421715</v>
          </cell>
          <cell r="BQ686">
            <v>18.536635724485699</v>
          </cell>
          <cell r="BT686" t="str">
            <v>Feuillus</v>
          </cell>
          <cell r="BU686">
            <v>1</v>
          </cell>
          <cell r="BV686">
            <v>0</v>
          </cell>
          <cell r="BW686">
            <v>0</v>
          </cell>
          <cell r="BX686">
            <v>0.25</v>
          </cell>
          <cell r="BY686">
            <v>0</v>
          </cell>
          <cell r="BZ686">
            <v>0</v>
          </cell>
          <cell r="CB686">
            <v>0.6</v>
          </cell>
          <cell r="CC686">
            <v>0.4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</row>
        <row r="687">
          <cell r="BK687" t="str">
            <v>Hêtre commun_F1_Entree 19-20m_GS Hêtraies et hêtraies sapinières des Pyrénées_48_</v>
          </cell>
          <cell r="BM687">
            <v>55.676115758916801</v>
          </cell>
          <cell r="BN687">
            <v>266.85905022833902</v>
          </cell>
          <cell r="BO687">
            <v>82.967439188875005</v>
          </cell>
          <cell r="BP687">
            <v>328.524705421715</v>
          </cell>
          <cell r="BQ687">
            <v>18.536635724485699</v>
          </cell>
          <cell r="BT687" t="str">
            <v>Feuillus</v>
          </cell>
          <cell r="BU687">
            <v>1</v>
          </cell>
          <cell r="BV687">
            <v>0</v>
          </cell>
          <cell r="BW687">
            <v>0</v>
          </cell>
          <cell r="BX687">
            <v>0.25</v>
          </cell>
          <cell r="BY687">
            <v>0</v>
          </cell>
          <cell r="BZ687">
            <v>0</v>
          </cell>
          <cell r="CB687">
            <v>0.6</v>
          </cell>
          <cell r="CC687">
            <v>0.4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</row>
        <row r="688">
          <cell r="BK688" t="str">
            <v>Hêtre commun_F1_Entree 19-20m_GS Hêtraies et hêtraies sapinières des Pyrénées_51_</v>
          </cell>
          <cell r="BM688">
            <v>66.211076043569506</v>
          </cell>
          <cell r="BN688">
            <v>323.15304646448999</v>
          </cell>
          <cell r="BO688" t="str">
            <v/>
          </cell>
          <cell r="BP688">
            <v>328.524705421715</v>
          </cell>
          <cell r="BQ688">
            <v>18.469821978940899</v>
          </cell>
          <cell r="BT688" t="str">
            <v>Feuillus</v>
          </cell>
          <cell r="BU688">
            <v>1</v>
          </cell>
          <cell r="BV688">
            <v>0</v>
          </cell>
          <cell r="BW688">
            <v>0</v>
          </cell>
          <cell r="BX688">
            <v>0.25</v>
          </cell>
          <cell r="BY688">
            <v>0</v>
          </cell>
          <cell r="BZ688">
            <v>0</v>
          </cell>
          <cell r="CB688">
            <v>0.6</v>
          </cell>
          <cell r="CC688">
            <v>0.4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</row>
        <row r="689">
          <cell r="BK689" t="str">
            <v>Hêtre commun_F1_Entree 19-20m_GS Hêtraies et hêtraies sapinières des Pyrénées_54_</v>
          </cell>
          <cell r="BM689">
            <v>76.513667209443298</v>
          </cell>
          <cell r="BN689">
            <v>379.147451482007</v>
          </cell>
          <cell r="BO689" t="str">
            <v/>
          </cell>
          <cell r="BP689">
            <v>328.524705421715</v>
          </cell>
          <cell r="BQ689">
            <v>17.838447227652999</v>
          </cell>
          <cell r="BT689" t="str">
            <v>Feuillus</v>
          </cell>
          <cell r="BU689">
            <v>1</v>
          </cell>
          <cell r="BV689">
            <v>0</v>
          </cell>
          <cell r="BW689">
            <v>0</v>
          </cell>
          <cell r="BX689">
            <v>0.25</v>
          </cell>
          <cell r="BY689">
            <v>0</v>
          </cell>
          <cell r="BZ689">
            <v>0</v>
          </cell>
          <cell r="CB689">
            <v>0.6</v>
          </cell>
          <cell r="CC689">
            <v>0.4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</row>
        <row r="690">
          <cell r="BK690" t="str">
            <v>Hêtre commun_F1_Entree 19-20m_GS Hêtraies et hêtraies sapinières des Pyrénées_54_</v>
          </cell>
          <cell r="BM690">
            <v>60.722209376667301</v>
          </cell>
          <cell r="BN690">
            <v>293.692749526976</v>
          </cell>
          <cell r="BO690">
            <v>85.454701955030998</v>
          </cell>
          <cell r="BP690">
            <v>328.524705421715</v>
          </cell>
          <cell r="BQ690">
            <v>17.838447227652999</v>
          </cell>
          <cell r="BT690" t="str">
            <v>Feuillus</v>
          </cell>
          <cell r="BU690">
            <v>1</v>
          </cell>
          <cell r="BV690">
            <v>0</v>
          </cell>
          <cell r="BW690">
            <v>0</v>
          </cell>
          <cell r="BX690">
            <v>0.25</v>
          </cell>
          <cell r="BY690">
            <v>0</v>
          </cell>
          <cell r="BZ690">
            <v>0</v>
          </cell>
          <cell r="CB690">
            <v>0.6</v>
          </cell>
          <cell r="CC690">
            <v>0.4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</row>
        <row r="691">
          <cell r="BK691" t="str">
            <v>Hêtre commun_F1_Entree 19-20m_GS Hêtraies et hêtraies sapinières des Pyrénées_57_</v>
          </cell>
          <cell r="BM691">
            <v>70.799496691813502</v>
          </cell>
          <cell r="BN691">
            <v>347.98337436435799</v>
          </cell>
          <cell r="BO691" t="str">
            <v/>
          </cell>
          <cell r="BP691">
            <v>328.524705421715</v>
          </cell>
          <cell r="BQ691">
            <v>17.403756997238201</v>
          </cell>
          <cell r="BT691" t="str">
            <v>Feuillus</v>
          </cell>
          <cell r="BU691">
            <v>1</v>
          </cell>
          <cell r="BV691">
            <v>0</v>
          </cell>
          <cell r="BW691">
            <v>0</v>
          </cell>
          <cell r="BX691">
            <v>0.25</v>
          </cell>
          <cell r="BY691">
            <v>0</v>
          </cell>
          <cell r="BZ691">
            <v>0</v>
          </cell>
          <cell r="CB691">
            <v>0.6</v>
          </cell>
          <cell r="CC691">
            <v>0.4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</row>
        <row r="692">
          <cell r="BK692" t="str">
            <v>Hêtre commun_F1_Entree 19-20m_GS Hêtraies et hêtraies sapinières des Pyrénées_60_</v>
          </cell>
          <cell r="BM692">
            <v>80.467502678809396</v>
          </cell>
          <cell r="BN692">
            <v>400.85934384998598</v>
          </cell>
          <cell r="BO692" t="str">
            <v/>
          </cell>
          <cell r="BP692">
            <v>328.524705421715</v>
          </cell>
          <cell r="BQ692">
            <v>17.270528872825299</v>
          </cell>
          <cell r="BT692" t="str">
            <v>Feuillus</v>
          </cell>
          <cell r="BU692">
            <v>1</v>
          </cell>
          <cell r="BV692">
            <v>0</v>
          </cell>
          <cell r="BW692">
            <v>0</v>
          </cell>
          <cell r="BX692">
            <v>0.25</v>
          </cell>
          <cell r="BY692">
            <v>0</v>
          </cell>
          <cell r="BZ692">
            <v>0</v>
          </cell>
          <cell r="CB692">
            <v>0.6</v>
          </cell>
          <cell r="CC692">
            <v>0.4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</row>
        <row r="693">
          <cell r="BK693" t="str">
            <v>Hêtre commun_F1_Entree 19-20m_GS Hêtraies et hêtraies sapinières des Pyrénées_63_</v>
          </cell>
          <cell r="BM693">
            <v>89.926256836553193</v>
          </cell>
          <cell r="BN693">
            <v>453.25997639587001</v>
          </cell>
          <cell r="BO693" t="str">
            <v/>
          </cell>
          <cell r="BP693">
            <v>328.524705421715</v>
          </cell>
          <cell r="BQ693">
            <v>16.4468530788488</v>
          </cell>
          <cell r="BT693" t="str">
            <v>Feuillus</v>
          </cell>
          <cell r="BU693">
            <v>1</v>
          </cell>
          <cell r="BV693">
            <v>0</v>
          </cell>
          <cell r="BW693">
            <v>0</v>
          </cell>
          <cell r="BX693">
            <v>0.25</v>
          </cell>
          <cell r="BY693">
            <v>0</v>
          </cell>
          <cell r="BZ693">
            <v>0</v>
          </cell>
          <cell r="CB693">
            <v>0.6</v>
          </cell>
          <cell r="CC693">
            <v>0.4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</row>
        <row r="694">
          <cell r="BK694" t="str">
            <v>Hêtre commun_F1_Entree 19-20m_GS Hêtraies et hêtraies sapinières des Pyrénées_63_</v>
          </cell>
          <cell r="BM694">
            <v>68.780328512118203</v>
          </cell>
          <cell r="BN694">
            <v>337.03462361115299</v>
          </cell>
          <cell r="BO694">
            <v>116.22535278471702</v>
          </cell>
          <cell r="BP694">
            <v>328.524705421715</v>
          </cell>
          <cell r="BQ694">
            <v>16.4468530788488</v>
          </cell>
          <cell r="BT694" t="str">
            <v>Feuillus</v>
          </cell>
          <cell r="BU694">
            <v>1</v>
          </cell>
          <cell r="BV694">
            <v>0</v>
          </cell>
          <cell r="BW694">
            <v>0</v>
          </cell>
          <cell r="BX694">
            <v>0.25</v>
          </cell>
          <cell r="BY694">
            <v>0</v>
          </cell>
          <cell r="BZ694">
            <v>0</v>
          </cell>
          <cell r="CB694">
            <v>0.6</v>
          </cell>
          <cell r="CC694">
            <v>0.4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</row>
        <row r="695">
          <cell r="BK695" t="str">
            <v>Hêtre commun_F1_Entree 19-20m_GS Hêtraies et hêtraies sapinières des Pyrénées_66_</v>
          </cell>
          <cell r="BM695">
            <v>77.979525579167202</v>
          </cell>
          <cell r="BN695">
            <v>387.18321911381599</v>
          </cell>
          <cell r="BO695" t="str">
            <v/>
          </cell>
          <cell r="BP695">
            <v>328.524705421715</v>
          </cell>
          <cell r="BQ695">
            <v>15.9102142575115</v>
          </cell>
          <cell r="BT695" t="str">
            <v>Feuillus</v>
          </cell>
          <cell r="BU695">
            <v>1</v>
          </cell>
          <cell r="BV695">
            <v>0</v>
          </cell>
          <cell r="BW695">
            <v>0</v>
          </cell>
          <cell r="BX695">
            <v>0.25</v>
          </cell>
          <cell r="BY695">
            <v>0</v>
          </cell>
          <cell r="BZ695">
            <v>0</v>
          </cell>
          <cell r="CB695">
            <v>0.6</v>
          </cell>
          <cell r="CC695">
            <v>0.4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</row>
        <row r="696">
          <cell r="BK696" t="str">
            <v>Hêtre commun_F1_Entree 19-20m_GS Hêtraies et hêtraies sapinières des Pyrénées_69_</v>
          </cell>
          <cell r="BM696">
            <v>86.754613074788693</v>
          </cell>
          <cell r="BN696">
            <v>435.619706000333</v>
          </cell>
          <cell r="BO696" t="str">
            <v/>
          </cell>
          <cell r="BP696">
            <v>328.524705421715</v>
          </cell>
          <cell r="BQ696">
            <v>15.5783492214041</v>
          </cell>
          <cell r="BT696" t="str">
            <v>Feuillus</v>
          </cell>
          <cell r="BU696">
            <v>1</v>
          </cell>
          <cell r="BV696">
            <v>0</v>
          </cell>
          <cell r="BW696">
            <v>0</v>
          </cell>
          <cell r="BX696">
            <v>0.25</v>
          </cell>
          <cell r="BY696">
            <v>0</v>
          </cell>
          <cell r="BZ696">
            <v>0</v>
          </cell>
          <cell r="CB696">
            <v>0.6</v>
          </cell>
          <cell r="CC696">
            <v>0.4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</row>
        <row r="697">
          <cell r="BK697" t="str">
            <v>Hêtre commun_F1_Entree 19-20m_GS Hêtraies et hêtraies sapinières des Pyrénées_72_</v>
          </cell>
          <cell r="BM697">
            <v>95.243893642662101</v>
          </cell>
          <cell r="BN697">
            <v>482.98618367618701</v>
          </cell>
          <cell r="BO697" t="str">
            <v/>
          </cell>
          <cell r="BP697">
            <v>328.524705421715</v>
          </cell>
          <cell r="BQ697">
            <v>15.1404903198304</v>
          </cell>
          <cell r="BT697" t="str">
            <v>Feuillus</v>
          </cell>
          <cell r="BU697">
            <v>1</v>
          </cell>
          <cell r="BV697">
            <v>0</v>
          </cell>
          <cell r="BW697">
            <v>0</v>
          </cell>
          <cell r="BX697">
            <v>0.25</v>
          </cell>
          <cell r="BY697">
            <v>0</v>
          </cell>
          <cell r="BZ697">
            <v>0</v>
          </cell>
          <cell r="CB697">
            <v>0.6</v>
          </cell>
          <cell r="CC697">
            <v>0.4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</row>
        <row r="698">
          <cell r="BK698" t="str">
            <v>Hêtre commun_F1_Entree 19-20m_GS Hêtraies et hêtraies sapinières des Pyrénées_72_</v>
          </cell>
          <cell r="BM698">
            <v>75.0996822346751</v>
          </cell>
          <cell r="BN698">
            <v>371.41174057433602</v>
          </cell>
          <cell r="BO698">
            <v>111.57444310185099</v>
          </cell>
          <cell r="BP698">
            <v>328.524705421715</v>
          </cell>
          <cell r="BQ698">
            <v>15.1404903198304</v>
          </cell>
          <cell r="BT698" t="str">
            <v>Feuillus</v>
          </cell>
          <cell r="BU698">
            <v>1</v>
          </cell>
          <cell r="BV698">
            <v>0</v>
          </cell>
          <cell r="BW698">
            <v>0</v>
          </cell>
          <cell r="BX698">
            <v>0.25</v>
          </cell>
          <cell r="BY698">
            <v>0</v>
          </cell>
          <cell r="BZ698">
            <v>0</v>
          </cell>
          <cell r="CB698">
            <v>0.6</v>
          </cell>
          <cell r="CC698">
            <v>0.4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</row>
        <row r="699">
          <cell r="BK699" t="str">
            <v>Hêtre commun_F1_Entree 19-20m_GS Hêtraies et hêtraies sapinières des Pyrénées_75_</v>
          </cell>
          <cell r="BM699">
            <v>83.509900234469995</v>
          </cell>
          <cell r="BN699">
            <v>417.645002143721</v>
          </cell>
          <cell r="BO699" t="str">
            <v/>
          </cell>
          <cell r="BP699">
            <v>328.524705421715</v>
          </cell>
          <cell r="BQ699">
            <v>14.380541958436901</v>
          </cell>
          <cell r="BT699" t="str">
            <v>Feuillus</v>
          </cell>
          <cell r="BU699">
            <v>1</v>
          </cell>
          <cell r="BV699">
            <v>0</v>
          </cell>
          <cell r="BW699">
            <v>0</v>
          </cell>
          <cell r="BX699">
            <v>0.25</v>
          </cell>
          <cell r="BY699">
            <v>0</v>
          </cell>
          <cell r="BZ699">
            <v>0</v>
          </cell>
          <cell r="CB699">
            <v>0.6</v>
          </cell>
          <cell r="CC699">
            <v>0.4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</row>
        <row r="700">
          <cell r="BK700" t="str">
            <v>Hêtre commun_F1_Entree 19-20m_GS Hêtraies et hêtraies sapinières des Pyrénées_78_</v>
          </cell>
          <cell r="BM700">
            <v>91.402896931739704</v>
          </cell>
          <cell r="BN700">
            <v>461.49597360402998</v>
          </cell>
          <cell r="BO700" t="str">
            <v/>
          </cell>
          <cell r="BP700">
            <v>328.524705421715</v>
          </cell>
          <cell r="BQ700">
            <v>13.928671919142101</v>
          </cell>
          <cell r="BT700" t="str">
            <v>Feuillus</v>
          </cell>
          <cell r="BU700">
            <v>1</v>
          </cell>
          <cell r="BV700">
            <v>0</v>
          </cell>
          <cell r="BW700">
            <v>0</v>
          </cell>
          <cell r="BX700">
            <v>0.25</v>
          </cell>
          <cell r="BY700">
            <v>0</v>
          </cell>
          <cell r="BZ700">
            <v>0</v>
          </cell>
          <cell r="CB700">
            <v>0.6</v>
          </cell>
          <cell r="CC700">
            <v>0.4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</row>
        <row r="701">
          <cell r="BK701" t="str">
            <v>Hêtre commun_F1_Entree 19-20m_GS Hêtraies et hêtraies sapinières des Pyrénées_81_</v>
          </cell>
          <cell r="BM701">
            <v>98.969402164946203</v>
          </cell>
          <cell r="BN701">
            <v>503.92011065014998</v>
          </cell>
          <cell r="BO701" t="str">
            <v/>
          </cell>
          <cell r="BP701">
            <v>328.524705421715</v>
          </cell>
          <cell r="BQ701">
            <v>13.4678694868724</v>
          </cell>
          <cell r="BT701" t="str">
            <v>Feuillus</v>
          </cell>
          <cell r="BU701">
            <v>1</v>
          </cell>
          <cell r="BV701">
            <v>0</v>
          </cell>
          <cell r="BW701">
            <v>0</v>
          </cell>
          <cell r="BX701">
            <v>0.25</v>
          </cell>
          <cell r="BY701">
            <v>0</v>
          </cell>
          <cell r="BZ701">
            <v>0</v>
          </cell>
          <cell r="CB701">
            <v>0.6</v>
          </cell>
          <cell r="CC701">
            <v>0.4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</row>
        <row r="702">
          <cell r="BK702" t="str">
            <v>Hêtre commun_F1_Entree 19-20m_GS Hêtraies et hêtraies sapinières des Pyrénées_81_</v>
          </cell>
          <cell r="BM702">
            <v>79.617712701512602</v>
          </cell>
          <cell r="BN702">
            <v>396.182948346861</v>
          </cell>
          <cell r="BO702">
            <v>107.73716230328898</v>
          </cell>
          <cell r="BP702">
            <v>328.524705421715</v>
          </cell>
          <cell r="BQ702">
            <v>13.4678694868724</v>
          </cell>
          <cell r="BT702" t="str">
            <v>Feuillus</v>
          </cell>
          <cell r="BU702">
            <v>1</v>
          </cell>
          <cell r="BV702">
            <v>0</v>
          </cell>
          <cell r="BW702">
            <v>0</v>
          </cell>
          <cell r="BX702">
            <v>0.25</v>
          </cell>
          <cell r="BY702">
            <v>0</v>
          </cell>
          <cell r="BZ702">
            <v>0</v>
          </cell>
          <cell r="CB702">
            <v>0.6</v>
          </cell>
          <cell r="CC702">
            <v>0.4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</row>
        <row r="703">
          <cell r="BK703" t="str">
            <v>Hêtre commun_F1_Entree 19-20m_GS Hêtraies et hêtraies sapinières des Pyrénées_84_</v>
          </cell>
          <cell r="BM703">
            <v>87.068975315267807</v>
          </cell>
          <cell r="BN703">
            <v>437.365079798794</v>
          </cell>
          <cell r="BO703" t="str">
            <v/>
          </cell>
          <cell r="BP703">
            <v>328.524705421715</v>
          </cell>
          <cell r="BQ703">
            <v>12.7671499499902</v>
          </cell>
          <cell r="BT703" t="str">
            <v>Feuillus</v>
          </cell>
          <cell r="BU703">
            <v>1</v>
          </cell>
          <cell r="BV703">
            <v>0</v>
          </cell>
          <cell r="BW703">
            <v>0</v>
          </cell>
          <cell r="BX703">
            <v>0.25</v>
          </cell>
          <cell r="BY703">
            <v>0</v>
          </cell>
          <cell r="BZ703">
            <v>0</v>
          </cell>
          <cell r="CB703">
            <v>0.6</v>
          </cell>
          <cell r="CC703">
            <v>0.4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</row>
        <row r="704">
          <cell r="BK704" t="str">
            <v>Hêtre commun_F1_Entree 19-20m_GS Hêtraies et hêtraies sapinières des Pyrénées_87_</v>
          </cell>
          <cell r="BM704">
            <v>94.060618042995898</v>
          </cell>
          <cell r="BN704">
            <v>476.35563166221198</v>
          </cell>
          <cell r="BO704" t="str">
            <v/>
          </cell>
          <cell r="BP704">
            <v>328.524705421715</v>
          </cell>
          <cell r="BQ704">
            <v>12.551569343463701</v>
          </cell>
          <cell r="BT704" t="str">
            <v>Feuillus</v>
          </cell>
          <cell r="BU704">
            <v>1</v>
          </cell>
          <cell r="BV704">
            <v>0</v>
          </cell>
          <cell r="BW704">
            <v>0</v>
          </cell>
          <cell r="BX704">
            <v>0.25</v>
          </cell>
          <cell r="BY704">
            <v>0</v>
          </cell>
          <cell r="BZ704">
            <v>0</v>
          </cell>
          <cell r="CB704">
            <v>0.6</v>
          </cell>
          <cell r="CC704">
            <v>0.4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</row>
        <row r="705">
          <cell r="BK705" t="str">
            <v>Hêtre commun_F1_Entree 19-20m_GS Hêtraies et hêtraies sapinières des Pyrénées_90_</v>
          </cell>
          <cell r="BM705">
            <v>100.872534751788</v>
          </cell>
          <cell r="BN705">
            <v>514.64715686573004</v>
          </cell>
          <cell r="BO705" t="str">
            <v/>
          </cell>
          <cell r="BP705">
            <v>328.524705421715</v>
          </cell>
          <cell r="BQ705">
            <v>11.6517531308975</v>
          </cell>
          <cell r="BT705" t="str">
            <v>Feuillus</v>
          </cell>
          <cell r="BU705">
            <v>1</v>
          </cell>
          <cell r="BV705">
            <v>0</v>
          </cell>
          <cell r="BW705">
            <v>0</v>
          </cell>
          <cell r="BX705">
            <v>0.25</v>
          </cell>
          <cell r="BY705">
            <v>0</v>
          </cell>
          <cell r="BZ705">
            <v>0</v>
          </cell>
          <cell r="CB705">
            <v>0.6</v>
          </cell>
          <cell r="CC705">
            <v>0.4</v>
          </cell>
          <cell r="CD705">
            <v>0</v>
          </cell>
          <cell r="CE705">
            <v>0</v>
          </cell>
          <cell r="CF705">
            <v>0</v>
          </cell>
          <cell r="CG705">
            <v>0</v>
          </cell>
          <cell r="CH705">
            <v>0</v>
          </cell>
          <cell r="CI705">
            <v>0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</row>
        <row r="706">
          <cell r="BK706" t="str">
            <v>Hêtre commun_F1_Entree 19-20m_GS Hêtraies et hêtraies sapinières des Pyrénées_90_</v>
          </cell>
          <cell r="BM706">
            <v>84.572395777672597</v>
          </cell>
          <cell r="BN706">
            <v>423.52273851362298</v>
          </cell>
          <cell r="BO706">
            <v>91.124418352107057</v>
          </cell>
          <cell r="BP706">
            <v>328.524705421715</v>
          </cell>
          <cell r="BQ706">
            <v>11.6517531308975</v>
          </cell>
          <cell r="BT706" t="str">
            <v>Feuillus</v>
          </cell>
          <cell r="BU706">
            <v>1</v>
          </cell>
          <cell r="BV706">
            <v>0</v>
          </cell>
          <cell r="BW706">
            <v>0</v>
          </cell>
          <cell r="BX706">
            <v>0.25</v>
          </cell>
          <cell r="BY706">
            <v>0</v>
          </cell>
          <cell r="BZ706">
            <v>0</v>
          </cell>
          <cell r="CB706">
            <v>0.6</v>
          </cell>
          <cell r="CC706">
            <v>0.4</v>
          </cell>
          <cell r="CD706">
            <v>0</v>
          </cell>
          <cell r="CE706">
            <v>0</v>
          </cell>
          <cell r="CF706">
            <v>0</v>
          </cell>
          <cell r="CG706">
            <v>0</v>
          </cell>
          <cell r="CH706">
            <v>0</v>
          </cell>
          <cell r="CI706">
            <v>0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</row>
        <row r="707">
          <cell r="BK707" t="str">
            <v>Hêtre commun_F1_Entree 19-20m_GS Hêtraies et hêtraies sapinières des Pyrénées_93_</v>
          </cell>
          <cell r="BM707">
            <v>90.987734383770402</v>
          </cell>
          <cell r="BN707">
            <v>459.17893005075001</v>
          </cell>
          <cell r="BO707" t="str">
            <v/>
          </cell>
          <cell r="BP707">
            <v>328.524705421715</v>
          </cell>
          <cell r="BQ707">
            <v>11.3599711788129</v>
          </cell>
          <cell r="BT707" t="str">
            <v>Feuillus</v>
          </cell>
          <cell r="BU707">
            <v>1</v>
          </cell>
          <cell r="BV707">
            <v>0</v>
          </cell>
          <cell r="BW707">
            <v>0</v>
          </cell>
          <cell r="BX707">
            <v>0.25</v>
          </cell>
          <cell r="BY707">
            <v>0</v>
          </cell>
          <cell r="BZ707">
            <v>0</v>
          </cell>
          <cell r="CB707">
            <v>0.6</v>
          </cell>
          <cell r="CC707">
            <v>0.4</v>
          </cell>
          <cell r="CD707">
            <v>0</v>
          </cell>
          <cell r="CE707">
            <v>0</v>
          </cell>
          <cell r="CF707">
            <v>0</v>
          </cell>
          <cell r="CG707">
            <v>0</v>
          </cell>
          <cell r="CH707">
            <v>0</v>
          </cell>
          <cell r="CI707">
            <v>0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</row>
        <row r="708">
          <cell r="BK708" t="str">
            <v>Hêtre commun_F1_Entree 19-20m_GS Hêtraies et hêtraies sapinières des Pyrénées_96_</v>
          </cell>
          <cell r="BM708">
            <v>97.188979635640194</v>
          </cell>
          <cell r="BN708">
            <v>493.90492757394298</v>
          </cell>
          <cell r="BO708" t="str">
            <v/>
          </cell>
          <cell r="BP708">
            <v>328.524705421715</v>
          </cell>
          <cell r="BQ708">
            <v>11.342513136410499</v>
          </cell>
          <cell r="BT708" t="str">
            <v>Feuillus</v>
          </cell>
          <cell r="BU708">
            <v>1</v>
          </cell>
          <cell r="BV708">
            <v>0</v>
          </cell>
          <cell r="BW708">
            <v>0</v>
          </cell>
          <cell r="BX708">
            <v>0.25</v>
          </cell>
          <cell r="BY708">
            <v>0</v>
          </cell>
          <cell r="BZ708">
            <v>0</v>
          </cell>
          <cell r="CB708">
            <v>0.6</v>
          </cell>
          <cell r="CC708">
            <v>0.4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</row>
        <row r="709">
          <cell r="BK709" t="str">
            <v>Hêtre commun_F1_Entree 19-20m_GS Hêtraies et hêtraies sapinières des Pyrénées_99_</v>
          </cell>
          <cell r="BM709">
            <v>103.332391572161</v>
          </cell>
          <cell r="BN709">
            <v>528.54467388154001</v>
          </cell>
          <cell r="BO709" t="str">
            <v/>
          </cell>
          <cell r="BP709">
            <v>328.524705421715</v>
          </cell>
          <cell r="BQ709">
            <v>10.3433195616298</v>
          </cell>
          <cell r="BT709" t="str">
            <v>Feuillus</v>
          </cell>
          <cell r="BU709">
            <v>1</v>
          </cell>
          <cell r="BV709">
            <v>0</v>
          </cell>
          <cell r="BW709">
            <v>0</v>
          </cell>
          <cell r="BX709">
            <v>0.25</v>
          </cell>
          <cell r="BY709">
            <v>0</v>
          </cell>
          <cell r="BZ709">
            <v>0</v>
          </cell>
          <cell r="CB709">
            <v>0.6</v>
          </cell>
          <cell r="CC709">
            <v>0.4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</row>
        <row r="710">
          <cell r="BK710" t="str">
            <v>Hêtre commun_F1_Entree 19-20m_GS Hêtraies et hêtraies sapinières des Pyrénées_99_</v>
          </cell>
          <cell r="BM710">
            <v>85.754971134077607</v>
          </cell>
          <cell r="BN710">
            <v>430.07413286998798</v>
          </cell>
          <cell r="BO710">
            <v>98.470541011552029</v>
          </cell>
          <cell r="BP710">
            <v>328.524705421715</v>
          </cell>
          <cell r="BQ710">
            <v>10.3433195616298</v>
          </cell>
          <cell r="BT710" t="str">
            <v>Feuillus</v>
          </cell>
          <cell r="BU710">
            <v>1</v>
          </cell>
          <cell r="BV710">
            <v>0</v>
          </cell>
          <cell r="BW710">
            <v>0</v>
          </cell>
          <cell r="BX710">
            <v>0.25</v>
          </cell>
          <cell r="BY710">
            <v>0</v>
          </cell>
          <cell r="BZ710">
            <v>0</v>
          </cell>
          <cell r="CB710">
            <v>0.6</v>
          </cell>
          <cell r="CC710">
            <v>0.4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</row>
        <row r="711">
          <cell r="BK711" t="str">
            <v>Hêtre commun_F1_Entree 19-20m_GS Hêtraies et hêtraies sapinières des Pyrénées_102_</v>
          </cell>
          <cell r="BM711">
            <v>91.452027522226899</v>
          </cell>
          <cell r="BN711">
            <v>461.77024937267203</v>
          </cell>
          <cell r="BO711" t="str">
            <v/>
          </cell>
          <cell r="BP711">
            <v>328.524705421715</v>
          </cell>
          <cell r="BQ711">
            <v>10.0768385601554</v>
          </cell>
          <cell r="BT711" t="str">
            <v>Feuillus</v>
          </cell>
          <cell r="BU711">
            <v>1</v>
          </cell>
          <cell r="BV711">
            <v>0</v>
          </cell>
          <cell r="BW711">
            <v>0</v>
          </cell>
          <cell r="BX711">
            <v>0.25</v>
          </cell>
          <cell r="BY711">
            <v>0</v>
          </cell>
          <cell r="BZ711">
            <v>0</v>
          </cell>
          <cell r="CB711">
            <v>0.6</v>
          </cell>
          <cell r="CC711">
            <v>0.4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</row>
        <row r="712">
          <cell r="BK712" t="str">
            <v>Hêtre commun_F1_Entree 19-20m_GS Hêtraies et hêtraies sapinières des Pyrénées_105_</v>
          </cell>
          <cell r="BM712">
            <v>96.9601710128928</v>
          </cell>
          <cell r="BN712">
            <v>492.61927243481</v>
          </cell>
          <cell r="BO712" t="str">
            <v/>
          </cell>
          <cell r="BP712">
            <v>328.524705421715</v>
          </cell>
          <cell r="BQ712">
            <v>10.0317103479842</v>
          </cell>
          <cell r="BT712" t="str">
            <v>Feuillus</v>
          </cell>
          <cell r="BU712">
            <v>1</v>
          </cell>
          <cell r="BV712">
            <v>0</v>
          </cell>
          <cell r="BW712">
            <v>0</v>
          </cell>
          <cell r="BX712">
            <v>0.25</v>
          </cell>
          <cell r="BY712">
            <v>0</v>
          </cell>
          <cell r="BZ712">
            <v>0</v>
          </cell>
          <cell r="CB712">
            <v>0.6</v>
          </cell>
          <cell r="CC712">
            <v>0.4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</row>
        <row r="713">
          <cell r="BK713" t="str">
            <v>Hêtre commun_F1_Entree 19-20m_GS Hêtraies et hêtraies sapinières des Pyrénées_108_</v>
          </cell>
          <cell r="BM713">
            <v>102.405369945884</v>
          </cell>
          <cell r="BN713">
            <v>523.30299696600798</v>
          </cell>
          <cell r="BO713" t="str">
            <v/>
          </cell>
          <cell r="BP713">
            <v>328.524705421715</v>
          </cell>
          <cell r="BQ713">
            <v>9.7205918303200907</v>
          </cell>
          <cell r="BT713" t="str">
            <v>Feuillus</v>
          </cell>
          <cell r="BU713">
            <v>1</v>
          </cell>
          <cell r="BV713">
            <v>0</v>
          </cell>
          <cell r="BW713">
            <v>0</v>
          </cell>
          <cell r="BX713">
            <v>0.25</v>
          </cell>
          <cell r="BY713">
            <v>0</v>
          </cell>
          <cell r="BZ713">
            <v>0</v>
          </cell>
          <cell r="CB713">
            <v>0.6</v>
          </cell>
          <cell r="CC713">
            <v>0.4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</row>
        <row r="714">
          <cell r="BK714" t="str">
            <v>Hêtre commun_F1_Entree 19-20m_GS Hêtraies et hêtraies sapinières des Pyrénées_111_</v>
          </cell>
          <cell r="BM714">
            <v>107.64772558162601</v>
          </cell>
          <cell r="BN714">
            <v>553.01148485256999</v>
          </cell>
          <cell r="BO714" t="str">
            <v/>
          </cell>
          <cell r="BP714">
            <v>328.524705421715</v>
          </cell>
          <cell r="BQ714">
            <v>8.5607618159912509</v>
          </cell>
          <cell r="BT714" t="str">
            <v>Feuillus</v>
          </cell>
          <cell r="BU714">
            <v>1</v>
          </cell>
          <cell r="BV714">
            <v>0</v>
          </cell>
          <cell r="BW714">
            <v>0</v>
          </cell>
          <cell r="BX714">
            <v>0.25</v>
          </cell>
          <cell r="BY714">
            <v>0</v>
          </cell>
          <cell r="BZ714">
            <v>0</v>
          </cell>
          <cell r="CB714">
            <v>0.6</v>
          </cell>
          <cell r="CC714">
            <v>0.4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</row>
        <row r="715">
          <cell r="BK715" t="str">
            <v>Hêtre commun_F1_Entree 19-20m_GS Hêtraies et hêtraies sapinières des Pyrénées_111_</v>
          </cell>
          <cell r="BM715">
            <v>72.586667766233504</v>
          </cell>
          <cell r="BN715">
            <v>357.70221282573402</v>
          </cell>
          <cell r="BO715">
            <v>195.30927202683597</v>
          </cell>
          <cell r="BP715">
            <v>328.524705421715</v>
          </cell>
          <cell r="BQ715">
            <v>8.5607618159912509</v>
          </cell>
          <cell r="BT715" t="str">
            <v>Feuillus</v>
          </cell>
          <cell r="BU715">
            <v>1</v>
          </cell>
          <cell r="BV715">
            <v>0</v>
          </cell>
          <cell r="BW715">
            <v>0</v>
          </cell>
          <cell r="BX715">
            <v>0.25</v>
          </cell>
          <cell r="BY715">
            <v>0</v>
          </cell>
          <cell r="BZ715">
            <v>0</v>
          </cell>
          <cell r="CB715">
            <v>0.6</v>
          </cell>
          <cell r="CC715">
            <v>0.4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</row>
        <row r="716">
          <cell r="BK716" t="str">
            <v>Hêtre commun_F1_Entree 19-20m_GS Hêtraies et hêtraies sapinières des Pyrénées_114_</v>
          </cell>
          <cell r="BM716">
            <v>77.414804822911805</v>
          </cell>
          <cell r="BN716">
            <v>384.08550248024898</v>
          </cell>
          <cell r="BO716" t="str">
            <v/>
          </cell>
          <cell r="BP716">
            <v>328.524705421715</v>
          </cell>
          <cell r="BQ716">
            <v>8.2508874954338598</v>
          </cell>
          <cell r="BT716" t="str">
            <v>Feuillus</v>
          </cell>
          <cell r="BU716">
            <v>1</v>
          </cell>
          <cell r="BV716">
            <v>0</v>
          </cell>
          <cell r="BW716">
            <v>0</v>
          </cell>
          <cell r="BX716">
            <v>0.25</v>
          </cell>
          <cell r="BY716">
            <v>0</v>
          </cell>
          <cell r="BZ716">
            <v>0</v>
          </cell>
          <cell r="CB716">
            <v>0.6</v>
          </cell>
          <cell r="CC716">
            <v>0.4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</row>
        <row r="717">
          <cell r="BK717" t="str">
            <v>Hêtre commun_F1_Entree 19-20m_GS Hêtraies et hêtraies sapinières des Pyrénées_116_</v>
          </cell>
          <cell r="BM717">
            <v>80.496972967303705</v>
          </cell>
          <cell r="BN717">
            <v>401.02161475168998</v>
          </cell>
          <cell r="BO717" t="str">
            <v/>
          </cell>
          <cell r="BP717">
            <v>328.524705421715</v>
          </cell>
          <cell r="BQ717">
            <v>6.83547381194398</v>
          </cell>
          <cell r="BT717" t="str">
            <v>Feuillus</v>
          </cell>
          <cell r="BU717">
            <v>1</v>
          </cell>
          <cell r="BV717">
            <v>0</v>
          </cell>
          <cell r="BW717">
            <v>0</v>
          </cell>
          <cell r="BX717">
            <v>0.25</v>
          </cell>
          <cell r="BY717">
            <v>0</v>
          </cell>
          <cell r="BZ717">
            <v>0</v>
          </cell>
          <cell r="CB717">
            <v>0.6</v>
          </cell>
          <cell r="CC717">
            <v>0.4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</row>
        <row r="718">
          <cell r="BK718" t="str">
            <v>Hêtre commun_F1_Entree 19-20m_GS Hêtraies et hêtraies sapinières des Pyrénées_116_</v>
          </cell>
          <cell r="BM718">
            <v>55.369872164115797</v>
          </cell>
          <cell r="BN718">
            <v>265.23866076378999</v>
          </cell>
          <cell r="BO718">
            <v>135.78295398789999</v>
          </cell>
          <cell r="BP718">
            <v>328.524705421715</v>
          </cell>
          <cell r="BQ718">
            <v>6.83547381194398</v>
          </cell>
          <cell r="BT718" t="str">
            <v>Feuillus</v>
          </cell>
          <cell r="BU718">
            <v>1</v>
          </cell>
          <cell r="BV718">
            <v>0</v>
          </cell>
          <cell r="BW718">
            <v>0</v>
          </cell>
          <cell r="BX718">
            <v>0.25</v>
          </cell>
          <cell r="BY718">
            <v>0</v>
          </cell>
          <cell r="BZ718">
            <v>0</v>
          </cell>
          <cell r="CB718">
            <v>0.6</v>
          </cell>
          <cell r="CC718">
            <v>0.4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</row>
        <row r="719">
          <cell r="BK719" t="str">
            <v>Hêtre commun_F1_Entree 19-20m_GS Hêtraies et hêtraies sapinières des Pyrénées_119_</v>
          </cell>
          <cell r="BM719">
            <v>59.365676973530597</v>
          </cell>
          <cell r="BN719">
            <v>286.454769888984</v>
          </cell>
          <cell r="BO719" t="str">
            <v/>
          </cell>
          <cell r="BP719">
            <v>328.524705421715</v>
          </cell>
          <cell r="BQ719">
            <v>6.8078838190535897</v>
          </cell>
          <cell r="BT719" t="str">
            <v>Feuillus</v>
          </cell>
          <cell r="BU719">
            <v>1</v>
          </cell>
          <cell r="BV719">
            <v>0</v>
          </cell>
          <cell r="BW719">
            <v>0</v>
          </cell>
          <cell r="BX719">
            <v>0.25</v>
          </cell>
          <cell r="BY719">
            <v>0</v>
          </cell>
          <cell r="BZ719">
            <v>0</v>
          </cell>
          <cell r="CB719">
            <v>0.6</v>
          </cell>
          <cell r="CC719">
            <v>0.4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</row>
        <row r="720">
          <cell r="BK720" t="str">
            <v>Hêtre commun_F1_Entree 19-20m_GS Hêtraies et hêtraies sapinières des Pyrénées_121_</v>
          </cell>
          <cell r="BM720">
            <v>61.9997929162354</v>
          </cell>
          <cell r="BN720">
            <v>300.52534323385203</v>
          </cell>
          <cell r="BO720" t="str">
            <v/>
          </cell>
          <cell r="BP720">
            <v>328.524705421715</v>
          </cell>
          <cell r="BQ720">
            <v>5.0430408265257798</v>
          </cell>
          <cell r="BT720" t="str">
            <v>Feuillus</v>
          </cell>
          <cell r="BU720">
            <v>1</v>
          </cell>
          <cell r="BV720">
            <v>0</v>
          </cell>
          <cell r="BW720">
            <v>0</v>
          </cell>
          <cell r="BX720">
            <v>0.25</v>
          </cell>
          <cell r="BY720">
            <v>0</v>
          </cell>
          <cell r="BZ720">
            <v>0</v>
          </cell>
          <cell r="CB720">
            <v>0.6</v>
          </cell>
          <cell r="CC720">
            <v>0.4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</row>
        <row r="721">
          <cell r="BK721" t="str">
            <v>Hêtre commun_F1_Entree 19-20m_GS Hêtraies et hêtraies sapinières des Pyrénées_121_</v>
          </cell>
          <cell r="BM721">
            <v>38.788130450978699</v>
          </cell>
          <cell r="BN721">
            <v>179.07288312393899</v>
          </cell>
          <cell r="BO721">
            <v>121.45246010991303</v>
          </cell>
          <cell r="BP721">
            <v>328.524705421715</v>
          </cell>
          <cell r="BQ721">
            <v>5.0430408265257798</v>
          </cell>
          <cell r="BT721" t="str">
            <v>Feuillus</v>
          </cell>
          <cell r="BU721">
            <v>1</v>
          </cell>
          <cell r="BV721">
            <v>0</v>
          </cell>
          <cell r="BW721">
            <v>0</v>
          </cell>
          <cell r="BX721">
            <v>0.25</v>
          </cell>
          <cell r="BY721">
            <v>0</v>
          </cell>
          <cell r="BZ721">
            <v>0</v>
          </cell>
          <cell r="CB721">
            <v>0.6</v>
          </cell>
          <cell r="CC721">
            <v>0.4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</row>
        <row r="722">
          <cell r="BK722" t="str">
            <v>Hêtre commun_F1_Entree 19-20m_GS Hêtraies et hêtraies sapinières des Pyrénées_125_</v>
          </cell>
          <cell r="BM722">
            <v>42.900648566715603</v>
          </cell>
          <cell r="BN722">
            <v>200.13260303289499</v>
          </cell>
          <cell r="BO722" t="str">
            <v/>
          </cell>
          <cell r="BP722">
            <v>328.524705421715</v>
          </cell>
          <cell r="BT722" t="str">
            <v>Feuillus</v>
          </cell>
          <cell r="BU722">
            <v>1</v>
          </cell>
          <cell r="BV722">
            <v>0</v>
          </cell>
          <cell r="BW722">
            <v>0</v>
          </cell>
          <cell r="BX722">
            <v>0.25</v>
          </cell>
          <cell r="BY722">
            <v>0</v>
          </cell>
          <cell r="BZ722">
            <v>0</v>
          </cell>
          <cell r="CB722">
            <v>0.6</v>
          </cell>
          <cell r="CC722">
            <v>0.4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</row>
        <row r="723">
          <cell r="BK723" t="str">
            <v>Hêtre commun_F1_Entree 19-20m_GS Hêtraies et hêtraies sapinières des Pyrénées_125_</v>
          </cell>
          <cell r="BM723">
            <v>0</v>
          </cell>
          <cell r="BN723">
            <v>0</v>
          </cell>
          <cell r="BO723">
            <v>200.13260303289499</v>
          </cell>
          <cell r="BP723">
            <v>328.524705421715</v>
          </cell>
          <cell r="BT723" t="str">
            <v>Feuillus</v>
          </cell>
          <cell r="BU723">
            <v>1</v>
          </cell>
          <cell r="BV723">
            <v>0</v>
          </cell>
          <cell r="BW723">
            <v>0</v>
          </cell>
          <cell r="BX723">
            <v>0.25</v>
          </cell>
          <cell r="BY723">
            <v>0</v>
          </cell>
          <cell r="BZ723">
            <v>0</v>
          </cell>
          <cell r="CB723">
            <v>0.6</v>
          </cell>
          <cell r="CC723">
            <v>0.4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</row>
        <row r="724">
          <cell r="BK724" t="str">
            <v>Sapin pectiné_F2_Cas général_GS Arc Jurassien_30_</v>
          </cell>
          <cell r="BM724">
            <v>43.591698877560098</v>
          </cell>
          <cell r="BN724">
            <v>203.693041651866</v>
          </cell>
          <cell r="BP724">
            <v>306.131842885666</v>
          </cell>
          <cell r="BT724" t="str">
            <v>Résineux</v>
          </cell>
          <cell r="BU724">
            <v>0</v>
          </cell>
          <cell r="BV724">
            <v>1</v>
          </cell>
          <cell r="BW724">
            <v>0</v>
          </cell>
          <cell r="BX724">
            <v>0.43</v>
          </cell>
          <cell r="BY724">
            <v>0</v>
          </cell>
          <cell r="BZ724">
            <v>0</v>
          </cell>
          <cell r="CB724">
            <v>0.6</v>
          </cell>
          <cell r="CC724">
            <v>0.4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</row>
        <row r="725">
          <cell r="BK725" t="str">
            <v>Sapin pectiné_F2_Cas général_GS Arc Jurassien_57_</v>
          </cell>
          <cell r="BM725">
            <v>76.861786877170204</v>
          </cell>
          <cell r="BN725">
            <v>381.05433814835101</v>
          </cell>
          <cell r="BP725">
            <v>306.131842885666</v>
          </cell>
          <cell r="BQ725">
            <v>14.330826997748</v>
          </cell>
          <cell r="BT725" t="str">
            <v>Résineux</v>
          </cell>
          <cell r="BU725">
            <v>0</v>
          </cell>
          <cell r="BV725">
            <v>1</v>
          </cell>
          <cell r="BW725">
            <v>0</v>
          </cell>
          <cell r="BX725">
            <v>0.43</v>
          </cell>
          <cell r="BY725">
            <v>0</v>
          </cell>
          <cell r="BZ725">
            <v>0</v>
          </cell>
          <cell r="CB725">
            <v>0.6</v>
          </cell>
          <cell r="CC725">
            <v>0.4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</row>
        <row r="726">
          <cell r="BK726" t="str">
            <v>Sapin pectiné_F2_Cas général_GS Arc Jurassien_57_</v>
          </cell>
          <cell r="BM726">
            <v>50.743437105455499</v>
          </cell>
          <cell r="BN726">
            <v>240.87855655186101</v>
          </cell>
          <cell r="BO726">
            <v>140.17578159649</v>
          </cell>
          <cell r="BP726">
            <v>306.131842885666</v>
          </cell>
          <cell r="BQ726">
            <v>14.330826997748</v>
          </cell>
          <cell r="BT726" t="str">
            <v>Résineux</v>
          </cell>
          <cell r="BU726">
            <v>0</v>
          </cell>
          <cell r="BV726">
            <v>1</v>
          </cell>
          <cell r="BW726">
            <v>0</v>
          </cell>
          <cell r="BX726">
            <v>0.43</v>
          </cell>
          <cell r="BY726">
            <v>0</v>
          </cell>
          <cell r="BZ726">
            <v>0</v>
          </cell>
          <cell r="CB726">
            <v>0.6</v>
          </cell>
          <cell r="CC726">
            <v>0.4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</row>
        <row r="727">
          <cell r="BK727" t="str">
            <v>Sapin pectiné_F2_Cas général_GS Arc Jurassien_58_</v>
          </cell>
          <cell r="BM727">
            <v>53.497499047806699</v>
          </cell>
          <cell r="BN727">
            <v>255.35258942749601</v>
          </cell>
          <cell r="BO727" t="str">
            <v/>
          </cell>
          <cell r="BP727">
            <v>306.131842885666</v>
          </cell>
          <cell r="BQ727">
            <v>14.233238637064</v>
          </cell>
          <cell r="BT727" t="str">
            <v>Résineux</v>
          </cell>
          <cell r="BU727">
            <v>0</v>
          </cell>
          <cell r="BV727">
            <v>1</v>
          </cell>
          <cell r="BW727">
            <v>0</v>
          </cell>
          <cell r="BX727">
            <v>0.43</v>
          </cell>
          <cell r="BY727">
            <v>0</v>
          </cell>
          <cell r="BZ727">
            <v>0</v>
          </cell>
          <cell r="CB727">
            <v>0.6</v>
          </cell>
          <cell r="CC727">
            <v>0.4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</row>
        <row r="728">
          <cell r="BK728" t="str">
            <v>Sapin pectiné_F2_Cas général_GS Arc Jurassien_59_</v>
          </cell>
          <cell r="BM728">
            <v>56.187832031090799</v>
          </cell>
          <cell r="BN728">
            <v>269.709088993911</v>
          </cell>
          <cell r="BO728" t="str">
            <v/>
          </cell>
          <cell r="BP728">
            <v>306.131842885666</v>
          </cell>
          <cell r="BQ728" t="str">
            <v/>
          </cell>
          <cell r="BT728" t="str">
            <v>Résineux</v>
          </cell>
          <cell r="BU728">
            <v>0</v>
          </cell>
          <cell r="BV728">
            <v>1</v>
          </cell>
          <cell r="BW728">
            <v>0</v>
          </cell>
          <cell r="BX728">
            <v>0.43</v>
          </cell>
          <cell r="BY728">
            <v>0</v>
          </cell>
          <cell r="BZ728">
            <v>0</v>
          </cell>
          <cell r="CB728">
            <v>0.6</v>
          </cell>
          <cell r="CC728">
            <v>0.4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</row>
        <row r="729">
          <cell r="BK729" t="str">
            <v>Sapin pectiné_F2_Cas général_GS Arc Jurassien_60_</v>
          </cell>
          <cell r="BM729">
            <v>58.878165014375</v>
          </cell>
          <cell r="BN729">
            <v>284.06558856032598</v>
          </cell>
          <cell r="BO729" t="str">
            <v/>
          </cell>
          <cell r="BP729">
            <v>306.131842885666</v>
          </cell>
          <cell r="BQ729" t="str">
            <v/>
          </cell>
          <cell r="BT729" t="str">
            <v>Résineux</v>
          </cell>
          <cell r="BU729">
            <v>0</v>
          </cell>
          <cell r="BV729">
            <v>1</v>
          </cell>
          <cell r="BW729">
            <v>0</v>
          </cell>
          <cell r="BX729">
            <v>0.43</v>
          </cell>
          <cell r="BY729">
            <v>0</v>
          </cell>
          <cell r="BZ729">
            <v>0</v>
          </cell>
          <cell r="CB729">
            <v>0.6</v>
          </cell>
          <cell r="CC729">
            <v>0.4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</row>
        <row r="730">
          <cell r="BK730" t="str">
            <v>Sapin pectiné_F2_Cas général_GS Arc Jurassien_61_</v>
          </cell>
          <cell r="BM730">
            <v>61.568497997659101</v>
          </cell>
          <cell r="BN730">
            <v>298.42208812674102</v>
          </cell>
          <cell r="BO730" t="str">
            <v/>
          </cell>
          <cell r="BP730">
            <v>306.131842885666</v>
          </cell>
          <cell r="BQ730" t="str">
            <v/>
          </cell>
          <cell r="BT730" t="str">
            <v>Résineux</v>
          </cell>
          <cell r="BU730">
            <v>0</v>
          </cell>
          <cell r="BV730">
            <v>1</v>
          </cell>
          <cell r="BW730">
            <v>0</v>
          </cell>
          <cell r="BX730">
            <v>0.43</v>
          </cell>
          <cell r="BY730">
            <v>0</v>
          </cell>
          <cell r="BZ730">
            <v>0</v>
          </cell>
          <cell r="CB730">
            <v>0.6</v>
          </cell>
          <cell r="CC730">
            <v>0.4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</row>
        <row r="731">
          <cell r="BK731" t="str">
            <v>Sapin pectiné_F2_Cas général_GS Arc Jurassien_62_</v>
          </cell>
          <cell r="BM731">
            <v>64.258830980943301</v>
          </cell>
          <cell r="BN731">
            <v>312.778587693156</v>
          </cell>
          <cell r="BO731" t="str">
            <v/>
          </cell>
          <cell r="BP731">
            <v>306.131842885666</v>
          </cell>
          <cell r="BQ731" t="str">
            <v/>
          </cell>
          <cell r="BT731" t="str">
            <v>Résineux</v>
          </cell>
          <cell r="BU731">
            <v>0</v>
          </cell>
          <cell r="BV731">
            <v>1</v>
          </cell>
          <cell r="BW731">
            <v>0</v>
          </cell>
          <cell r="BX731">
            <v>0.43</v>
          </cell>
          <cell r="BY731">
            <v>0</v>
          </cell>
          <cell r="BZ731">
            <v>0</v>
          </cell>
          <cell r="CB731">
            <v>0.6</v>
          </cell>
          <cell r="CC731">
            <v>0.4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</row>
        <row r="732">
          <cell r="BK732" t="str">
            <v>Sapin pectiné_F2_Cas général_GS Arc Jurassien_63_</v>
          </cell>
          <cell r="BM732">
            <v>66.949163964227395</v>
          </cell>
          <cell r="BN732">
            <v>327.13508725957001</v>
          </cell>
          <cell r="BO732" t="str">
            <v/>
          </cell>
          <cell r="BP732">
            <v>306.131842885666</v>
          </cell>
          <cell r="BQ732">
            <v>14.834674264583599</v>
          </cell>
          <cell r="BT732" t="str">
            <v>Résineux</v>
          </cell>
          <cell r="BU732">
            <v>0</v>
          </cell>
          <cell r="BV732">
            <v>1</v>
          </cell>
          <cell r="BW732">
            <v>0</v>
          </cell>
          <cell r="BX732">
            <v>0.43</v>
          </cell>
          <cell r="BY732">
            <v>0</v>
          </cell>
          <cell r="BZ732">
            <v>0</v>
          </cell>
          <cell r="CB732">
            <v>0.6</v>
          </cell>
          <cell r="CC732">
            <v>0.4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</row>
        <row r="733">
          <cell r="BK733" t="str">
            <v>Sapin pectiné_F2_Cas général_GS Arc Jurassien_64_</v>
          </cell>
          <cell r="BM733">
            <v>69.705682022798001</v>
          </cell>
          <cell r="BN733">
            <v>342.07979474157798</v>
          </cell>
          <cell r="BO733" t="str">
            <v/>
          </cell>
          <cell r="BP733">
            <v>306.131842885666</v>
          </cell>
          <cell r="BQ733" t="str">
            <v/>
          </cell>
          <cell r="BT733" t="str">
            <v>Résineux</v>
          </cell>
          <cell r="BU733">
            <v>0</v>
          </cell>
          <cell r="BV733">
            <v>1</v>
          </cell>
          <cell r="BW733">
            <v>0</v>
          </cell>
          <cell r="BX733">
            <v>0.43</v>
          </cell>
          <cell r="BY733">
            <v>0</v>
          </cell>
          <cell r="BZ733">
            <v>0</v>
          </cell>
          <cell r="CB733">
            <v>0.6</v>
          </cell>
          <cell r="CC733">
            <v>0.4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</row>
        <row r="734">
          <cell r="BK734" t="str">
            <v>Sapin pectiné_F2_Cas général_GS Arc Jurassien_65_</v>
          </cell>
          <cell r="BM734">
            <v>72.462200081368493</v>
          </cell>
          <cell r="BN734">
            <v>357.02450222358601</v>
          </cell>
          <cell r="BO734" t="str">
            <v/>
          </cell>
          <cell r="BP734">
            <v>306.131842885666</v>
          </cell>
          <cell r="BQ734">
            <v>13.7459347651684</v>
          </cell>
          <cell r="BT734" t="str">
            <v>Résineux</v>
          </cell>
          <cell r="BU734">
            <v>0</v>
          </cell>
          <cell r="BV734">
            <v>1</v>
          </cell>
          <cell r="BW734">
            <v>0</v>
          </cell>
          <cell r="BX734">
            <v>0.43</v>
          </cell>
          <cell r="BY734">
            <v>0</v>
          </cell>
          <cell r="BZ734">
            <v>0</v>
          </cell>
          <cell r="CB734">
            <v>0.6</v>
          </cell>
          <cell r="CC734">
            <v>0.4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</row>
        <row r="735">
          <cell r="BK735" t="str">
            <v>Sapin pectiné_F2_Cas général_GS Arc Jurassien_65_</v>
          </cell>
          <cell r="BM735">
            <v>56.754489543896803</v>
          </cell>
          <cell r="BN735">
            <v>272.57247090576402</v>
          </cell>
          <cell r="BO735">
            <v>84.452031317821991</v>
          </cell>
          <cell r="BP735">
            <v>306.131842885666</v>
          </cell>
          <cell r="BQ735">
            <v>13.7459347651684</v>
          </cell>
          <cell r="BT735" t="str">
            <v>Résineux</v>
          </cell>
          <cell r="BU735">
            <v>0</v>
          </cell>
          <cell r="BV735">
            <v>1</v>
          </cell>
          <cell r="BW735">
            <v>0</v>
          </cell>
          <cell r="BX735">
            <v>0.43</v>
          </cell>
          <cell r="BY735">
            <v>0</v>
          </cell>
          <cell r="BZ735">
            <v>0</v>
          </cell>
          <cell r="CB735">
            <v>0.6</v>
          </cell>
          <cell r="CC735">
            <v>0.4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</row>
        <row r="736">
          <cell r="BK736" t="str">
            <v>Sapin pectiné_F2_Cas général_GS Arc Jurassien_66_</v>
          </cell>
          <cell r="BM736">
            <v>59.366511041816899</v>
          </cell>
          <cell r="BN736">
            <v>286.491994030326</v>
          </cell>
          <cell r="BO736" t="str">
            <v/>
          </cell>
          <cell r="BP736">
            <v>306.131842885666</v>
          </cell>
          <cell r="BQ736" t="str">
            <v/>
          </cell>
          <cell r="BT736" t="str">
            <v>Résineux</v>
          </cell>
          <cell r="BU736">
            <v>0</v>
          </cell>
          <cell r="BV736">
            <v>1</v>
          </cell>
          <cell r="BW736">
            <v>0</v>
          </cell>
          <cell r="BX736">
            <v>0.43</v>
          </cell>
          <cell r="BY736">
            <v>0</v>
          </cell>
          <cell r="BZ736">
            <v>0</v>
          </cell>
          <cell r="CB736">
            <v>0.6</v>
          </cell>
          <cell r="CC736">
            <v>0.4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</row>
        <row r="737">
          <cell r="BK737" t="str">
            <v>Sapin pectiné_F2_Cas général_GS Arc Jurassien_67_</v>
          </cell>
          <cell r="BM737">
            <v>61.978532539737003</v>
          </cell>
          <cell r="BN737">
            <v>300.41151715488797</v>
          </cell>
          <cell r="BO737" t="str">
            <v/>
          </cell>
          <cell r="BP737">
            <v>306.131842885666</v>
          </cell>
          <cell r="BQ737">
            <v>13.7985279487499</v>
          </cell>
          <cell r="BT737" t="str">
            <v>Résineux</v>
          </cell>
          <cell r="BU737">
            <v>0</v>
          </cell>
          <cell r="BV737">
            <v>1</v>
          </cell>
          <cell r="BW737">
            <v>0</v>
          </cell>
          <cell r="BX737">
            <v>0.43</v>
          </cell>
          <cell r="BY737">
            <v>0</v>
          </cell>
          <cell r="BZ737">
            <v>0</v>
          </cell>
          <cell r="CB737">
            <v>0.6</v>
          </cell>
          <cell r="CC737">
            <v>0.4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</row>
        <row r="738">
          <cell r="BK738" t="str">
            <v>Sapin pectiné_F2_Cas général_GS Arc Jurassien_68_</v>
          </cell>
          <cell r="BM738">
            <v>64.557162343870303</v>
          </cell>
          <cell r="BN738">
            <v>314.36238188924898</v>
          </cell>
          <cell r="BO738" t="str">
            <v/>
          </cell>
          <cell r="BP738">
            <v>306.131842885666</v>
          </cell>
          <cell r="BQ738" t="str">
            <v/>
          </cell>
          <cell r="BT738" t="str">
            <v>Résineux</v>
          </cell>
          <cell r="BU738">
            <v>0</v>
          </cell>
          <cell r="BV738">
            <v>1</v>
          </cell>
          <cell r="BW738">
            <v>0</v>
          </cell>
          <cell r="BX738">
            <v>0.43</v>
          </cell>
          <cell r="BY738">
            <v>0</v>
          </cell>
          <cell r="BZ738">
            <v>0</v>
          </cell>
          <cell r="CB738">
            <v>0.6</v>
          </cell>
          <cell r="CC738">
            <v>0.4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</row>
        <row r="739">
          <cell r="BK739" t="str">
            <v>Sapin pectiné_F2_Cas général_GS Arc Jurassien_69_</v>
          </cell>
          <cell r="BM739">
            <v>67.135792148003503</v>
          </cell>
          <cell r="BN739">
            <v>328.31324662361101</v>
          </cell>
          <cell r="BO739" t="str">
            <v/>
          </cell>
          <cell r="BP739">
            <v>306.131842885666</v>
          </cell>
          <cell r="BQ739" t="str">
            <v/>
          </cell>
          <cell r="BT739" t="str">
            <v>Résineux</v>
          </cell>
          <cell r="BU739">
            <v>0</v>
          </cell>
          <cell r="BV739">
            <v>1</v>
          </cell>
          <cell r="BW739">
            <v>0</v>
          </cell>
          <cell r="BX739">
            <v>0.43</v>
          </cell>
          <cell r="BY739">
            <v>0</v>
          </cell>
          <cell r="BZ739">
            <v>0</v>
          </cell>
          <cell r="CB739">
            <v>0.6</v>
          </cell>
          <cell r="CC739">
            <v>0.4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</row>
        <row r="740">
          <cell r="BK740" t="str">
            <v>Sapin pectiné_F2_Cas général_GS Arc Jurassien_70_</v>
          </cell>
          <cell r="BM740">
            <v>69.714421952136703</v>
          </cell>
          <cell r="BN740">
            <v>342.26411135797201</v>
          </cell>
          <cell r="BO740" t="str">
            <v/>
          </cell>
          <cell r="BP740">
            <v>306.131842885666</v>
          </cell>
          <cell r="BQ740" t="str">
            <v/>
          </cell>
          <cell r="BT740" t="str">
            <v>Résineux</v>
          </cell>
          <cell r="BU740">
            <v>0</v>
          </cell>
          <cell r="BV740">
            <v>1</v>
          </cell>
          <cell r="BW740">
            <v>0</v>
          </cell>
          <cell r="BX740">
            <v>0.43</v>
          </cell>
          <cell r="BY740">
            <v>0</v>
          </cell>
          <cell r="BZ740">
            <v>0</v>
          </cell>
          <cell r="CB740">
            <v>0.6</v>
          </cell>
          <cell r="CC740">
            <v>0.4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</row>
        <row r="741">
          <cell r="BK741" t="str">
            <v>Sapin pectiné_F2_Cas général_GS Arc Jurassien_71_</v>
          </cell>
          <cell r="BM741">
            <v>72.293051756270003</v>
          </cell>
          <cell r="BN741">
            <v>356.21497609233302</v>
          </cell>
          <cell r="BO741" t="str">
            <v/>
          </cell>
          <cell r="BP741">
            <v>306.131842885666</v>
          </cell>
          <cell r="BQ741" t="str">
            <v/>
          </cell>
          <cell r="BT741" t="str">
            <v>Résineux</v>
          </cell>
          <cell r="BU741">
            <v>0</v>
          </cell>
          <cell r="BV741">
            <v>1</v>
          </cell>
          <cell r="BW741">
            <v>0</v>
          </cell>
          <cell r="BX741">
            <v>0.43</v>
          </cell>
          <cell r="BY741">
            <v>0</v>
          </cell>
          <cell r="BZ741">
            <v>0</v>
          </cell>
          <cell r="CB741">
            <v>0.6</v>
          </cell>
          <cell r="CC741">
            <v>0.4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</row>
        <row r="742">
          <cell r="BK742" t="str">
            <v>Sapin pectiné_F2_Cas général_GS Arc Jurassien_72_</v>
          </cell>
          <cell r="BM742">
            <v>74.871681560403204</v>
          </cell>
          <cell r="BN742">
            <v>370.16584082669499</v>
          </cell>
          <cell r="BO742" t="str">
            <v/>
          </cell>
          <cell r="BP742">
            <v>306.131842885666</v>
          </cell>
          <cell r="BQ742">
            <v>14.6722303223276</v>
          </cell>
          <cell r="BT742" t="str">
            <v>Résineux</v>
          </cell>
          <cell r="BU742">
            <v>0</v>
          </cell>
          <cell r="BV742">
            <v>1</v>
          </cell>
          <cell r="BW742">
            <v>0</v>
          </cell>
          <cell r="BX742">
            <v>0.43</v>
          </cell>
          <cell r="BY742">
            <v>0</v>
          </cell>
          <cell r="BZ742">
            <v>0</v>
          </cell>
          <cell r="CB742">
            <v>0.6</v>
          </cell>
          <cell r="CC742">
            <v>0.4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</row>
        <row r="743">
          <cell r="BK743" t="str">
            <v>Sapin pectiné_F2_Cas général_GS Arc Jurassien_73_</v>
          </cell>
          <cell r="BM743">
            <v>77.578543604628294</v>
          </cell>
          <cell r="BN743">
            <v>384.98342467349403</v>
          </cell>
          <cell r="BO743" t="str">
            <v/>
          </cell>
          <cell r="BP743">
            <v>306.131842885666</v>
          </cell>
          <cell r="BQ743">
            <v>13.312903574356801</v>
          </cell>
          <cell r="BT743" t="str">
            <v>Résineux</v>
          </cell>
          <cell r="BU743">
            <v>0</v>
          </cell>
          <cell r="BV743">
            <v>1</v>
          </cell>
          <cell r="BW743">
            <v>0</v>
          </cell>
          <cell r="BX743">
            <v>0.43</v>
          </cell>
          <cell r="BY743">
            <v>0</v>
          </cell>
          <cell r="BZ743">
            <v>0</v>
          </cell>
          <cell r="CB743">
            <v>0.6</v>
          </cell>
          <cell r="CC743">
            <v>0.4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</row>
        <row r="744">
          <cell r="BK744" t="str">
            <v>Sapin pectiné_F2_Cas général_GS Arc Jurassien_73_</v>
          </cell>
          <cell r="BM744">
            <v>63.092201558044998</v>
          </cell>
          <cell r="BN744">
            <v>306.37959701326901</v>
          </cell>
          <cell r="BO744">
            <v>78.603827660225022</v>
          </cell>
          <cell r="BP744">
            <v>306.131842885666</v>
          </cell>
          <cell r="BQ744">
            <v>13.312903574356801</v>
          </cell>
          <cell r="BT744" t="str">
            <v>Résineux</v>
          </cell>
          <cell r="BU744">
            <v>0</v>
          </cell>
          <cell r="BV744">
            <v>1</v>
          </cell>
          <cell r="BW744">
            <v>0</v>
          </cell>
          <cell r="BX744">
            <v>0.43</v>
          </cell>
          <cell r="BY744">
            <v>0</v>
          </cell>
          <cell r="BZ744">
            <v>0</v>
          </cell>
          <cell r="CB744">
            <v>0.6</v>
          </cell>
          <cell r="CC744">
            <v>0.4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</row>
        <row r="745">
          <cell r="BK745" t="str">
            <v>Sapin pectiné_F2_Cas général_GS Arc Jurassien_74_</v>
          </cell>
          <cell r="BM745">
            <v>65.593577936941799</v>
          </cell>
          <cell r="BN745">
            <v>319.87979496752399</v>
          </cell>
          <cell r="BO745" t="str">
            <v/>
          </cell>
          <cell r="BP745">
            <v>306.131842885666</v>
          </cell>
          <cell r="BQ745" t="str">
            <v/>
          </cell>
          <cell r="BT745" t="str">
            <v>Résineux</v>
          </cell>
          <cell r="BU745">
            <v>0</v>
          </cell>
          <cell r="BV745">
            <v>1</v>
          </cell>
          <cell r="BW745">
            <v>0</v>
          </cell>
          <cell r="BX745">
            <v>0.43</v>
          </cell>
          <cell r="BY745">
            <v>0</v>
          </cell>
          <cell r="BZ745">
            <v>0</v>
          </cell>
          <cell r="CB745">
            <v>0.6</v>
          </cell>
          <cell r="CC745">
            <v>0.4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</row>
        <row r="746">
          <cell r="BK746" t="str">
            <v>Sapin pectiné_F2_Cas général_GS Arc Jurassien_75_</v>
          </cell>
          <cell r="BM746">
            <v>68.094954315838507</v>
          </cell>
          <cell r="BN746">
            <v>333.37999292178</v>
          </cell>
          <cell r="BO746" t="str">
            <v/>
          </cell>
          <cell r="BP746">
            <v>306.131842885666</v>
          </cell>
          <cell r="BQ746" t="str">
            <v/>
          </cell>
          <cell r="BT746" t="str">
            <v>Résineux</v>
          </cell>
          <cell r="BU746">
            <v>0</v>
          </cell>
          <cell r="BV746">
            <v>1</v>
          </cell>
          <cell r="BW746">
            <v>0</v>
          </cell>
          <cell r="BX746">
            <v>0.43</v>
          </cell>
          <cell r="BY746">
            <v>0</v>
          </cell>
          <cell r="BZ746">
            <v>0</v>
          </cell>
          <cell r="CB746">
            <v>0.6</v>
          </cell>
          <cell r="CC746">
            <v>0.4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</row>
        <row r="747">
          <cell r="BK747" t="str">
            <v>Sapin pectiné_F2_Cas général_GS Arc Jurassien_76_</v>
          </cell>
          <cell r="BM747">
            <v>70.5963306947353</v>
          </cell>
          <cell r="BN747">
            <v>346.88019087603499</v>
          </cell>
          <cell r="BO747" t="str">
            <v/>
          </cell>
          <cell r="BP747">
            <v>306.131842885666</v>
          </cell>
          <cell r="BQ747">
            <v>13.161046560689901</v>
          </cell>
          <cell r="BT747" t="str">
            <v>Résineux</v>
          </cell>
          <cell r="BU747">
            <v>0</v>
          </cell>
          <cell r="BV747">
            <v>1</v>
          </cell>
          <cell r="BW747">
            <v>0</v>
          </cell>
          <cell r="BX747">
            <v>0.43</v>
          </cell>
          <cell r="BY747">
            <v>0</v>
          </cell>
          <cell r="BZ747">
            <v>0</v>
          </cell>
          <cell r="CB747">
            <v>0.6</v>
          </cell>
          <cell r="CC747">
            <v>0.4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</row>
        <row r="748">
          <cell r="BK748" t="str">
            <v>Sapin pectiné_F2_Cas général_GS Arc Jurassien_77_</v>
          </cell>
          <cell r="BM748">
            <v>73.029053583844899</v>
          </cell>
          <cell r="BN748">
            <v>360.204371154895</v>
          </cell>
          <cell r="BO748" t="str">
            <v/>
          </cell>
          <cell r="BP748">
            <v>306.131842885666</v>
          </cell>
          <cell r="BQ748" t="str">
            <v/>
          </cell>
          <cell r="BT748" t="str">
            <v>Résineux</v>
          </cell>
          <cell r="BU748">
            <v>0</v>
          </cell>
          <cell r="BV748">
            <v>1</v>
          </cell>
          <cell r="BW748">
            <v>0</v>
          </cell>
          <cell r="BX748">
            <v>0.43</v>
          </cell>
          <cell r="BY748">
            <v>0</v>
          </cell>
          <cell r="BZ748">
            <v>0</v>
          </cell>
          <cell r="CB748">
            <v>0.6</v>
          </cell>
          <cell r="CC748">
            <v>0.4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</row>
        <row r="749">
          <cell r="BK749" t="str">
            <v>Sapin pectiné_F2_Cas général_GS Arc Jurassien_78_</v>
          </cell>
          <cell r="BM749">
            <v>75.461776472954497</v>
          </cell>
          <cell r="BN749">
            <v>373.52855143375598</v>
          </cell>
          <cell r="BO749" t="str">
            <v/>
          </cell>
          <cell r="BP749">
            <v>306.131842885666</v>
          </cell>
          <cell r="BQ749" t="str">
            <v/>
          </cell>
          <cell r="BT749" t="str">
            <v>Résineux</v>
          </cell>
          <cell r="BU749">
            <v>0</v>
          </cell>
          <cell r="BV749">
            <v>1</v>
          </cell>
          <cell r="BW749">
            <v>0</v>
          </cell>
          <cell r="BX749">
            <v>0.43</v>
          </cell>
          <cell r="BY749">
            <v>0</v>
          </cell>
          <cell r="BZ749">
            <v>0</v>
          </cell>
          <cell r="CB749">
            <v>0.6</v>
          </cell>
          <cell r="CC749">
            <v>0.4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</row>
        <row r="750">
          <cell r="BK750" t="str">
            <v>Sapin pectiné_F2_Cas général_GS Arc Jurassien_79_</v>
          </cell>
          <cell r="BM750">
            <v>77.894499362064096</v>
          </cell>
          <cell r="BN750">
            <v>386.85273171261599</v>
          </cell>
          <cell r="BO750" t="str">
            <v/>
          </cell>
          <cell r="BP750">
            <v>306.131842885666</v>
          </cell>
          <cell r="BQ750" t="str">
            <v/>
          </cell>
          <cell r="BT750" t="str">
            <v>Résineux</v>
          </cell>
          <cell r="BU750">
            <v>0</v>
          </cell>
          <cell r="BV750">
            <v>1</v>
          </cell>
          <cell r="BW750">
            <v>0</v>
          </cell>
          <cell r="BX750">
            <v>0.43</v>
          </cell>
          <cell r="BY750">
            <v>0</v>
          </cell>
          <cell r="BZ750">
            <v>0</v>
          </cell>
          <cell r="CB750">
            <v>0.6</v>
          </cell>
          <cell r="CC750">
            <v>0.4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</row>
        <row r="751">
          <cell r="BK751" t="str">
            <v>Sapin pectiné_F2_Cas général_GS Arc Jurassien_80_</v>
          </cell>
          <cell r="BM751">
            <v>80.327222251173794</v>
          </cell>
          <cell r="BN751">
            <v>400.176911991476</v>
          </cell>
          <cell r="BO751" t="str">
            <v/>
          </cell>
          <cell r="BP751">
            <v>306.131842885666</v>
          </cell>
          <cell r="BQ751" t="str">
            <v/>
          </cell>
          <cell r="BT751" t="str">
            <v>Résineux</v>
          </cell>
          <cell r="BU751">
            <v>0</v>
          </cell>
          <cell r="BV751">
            <v>1</v>
          </cell>
          <cell r="BW751">
            <v>0</v>
          </cell>
          <cell r="BX751">
            <v>0.43</v>
          </cell>
          <cell r="BY751">
            <v>0</v>
          </cell>
          <cell r="BZ751">
            <v>0</v>
          </cell>
          <cell r="CB751">
            <v>0.6</v>
          </cell>
          <cell r="CC751">
            <v>0.4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</row>
        <row r="752">
          <cell r="BK752" t="str">
            <v>Sapin pectiné_F2_Cas général_GS Arc Jurassien_81_</v>
          </cell>
          <cell r="BM752">
            <v>82.759945140283406</v>
          </cell>
          <cell r="BN752">
            <v>413.50109227033698</v>
          </cell>
          <cell r="BO752" t="str">
            <v/>
          </cell>
          <cell r="BP752">
            <v>306.131842885666</v>
          </cell>
          <cell r="BQ752">
            <v>12.305190334891501</v>
          </cell>
          <cell r="BT752" t="str">
            <v>Résineux</v>
          </cell>
          <cell r="BU752">
            <v>0</v>
          </cell>
          <cell r="BV752">
            <v>1</v>
          </cell>
          <cell r="BW752">
            <v>0</v>
          </cell>
          <cell r="BX752">
            <v>0.43</v>
          </cell>
          <cell r="BY752">
            <v>0</v>
          </cell>
          <cell r="BZ752">
            <v>0</v>
          </cell>
          <cell r="CB752">
            <v>0.6</v>
          </cell>
          <cell r="CC752">
            <v>0.4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</row>
        <row r="753">
          <cell r="BK753" t="str">
            <v>Sapin pectiné_F2_Cas général_GS Arc Jurassien_81_</v>
          </cell>
          <cell r="BM753">
            <v>66.961506691418293</v>
          </cell>
          <cell r="BN753">
            <v>327.20171742328301</v>
          </cell>
          <cell r="BO753">
            <v>86.299374847053969</v>
          </cell>
          <cell r="BP753">
            <v>306.131842885666</v>
          </cell>
          <cell r="BQ753">
            <v>12.305190334891501</v>
          </cell>
          <cell r="BT753" t="str">
            <v>Résineux</v>
          </cell>
          <cell r="BU753">
            <v>0</v>
          </cell>
          <cell r="BV753">
            <v>1</v>
          </cell>
          <cell r="BW753">
            <v>0</v>
          </cell>
          <cell r="BX753">
            <v>0.43</v>
          </cell>
          <cell r="BY753">
            <v>0</v>
          </cell>
          <cell r="BZ753">
            <v>0</v>
          </cell>
          <cell r="CB753">
            <v>0.6</v>
          </cell>
          <cell r="CC753">
            <v>0.4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</row>
        <row r="754">
          <cell r="BK754" t="str">
            <v>Sapin pectiné_F2_Cas général_GS Arc Jurassien_82_</v>
          </cell>
          <cell r="BM754">
            <v>69.260553103368196</v>
          </cell>
          <cell r="BN754">
            <v>339.700913673976</v>
          </cell>
          <cell r="BO754" t="str">
            <v/>
          </cell>
          <cell r="BP754">
            <v>306.131842885666</v>
          </cell>
          <cell r="BQ754" t="str">
            <v/>
          </cell>
          <cell r="BT754" t="str">
            <v>Résineux</v>
          </cell>
          <cell r="BU754">
            <v>0</v>
          </cell>
          <cell r="BV754">
            <v>1</v>
          </cell>
          <cell r="BW754">
            <v>0</v>
          </cell>
          <cell r="BX754">
            <v>0.43</v>
          </cell>
          <cell r="BY754">
            <v>0</v>
          </cell>
          <cell r="BZ754">
            <v>0</v>
          </cell>
          <cell r="CB754">
            <v>0.6</v>
          </cell>
          <cell r="CC754">
            <v>0.4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</row>
        <row r="755">
          <cell r="BK755" t="str">
            <v>Sapin pectiné_F2_Cas général_GS Arc Jurassien_83_</v>
          </cell>
          <cell r="BM755">
            <v>71.559599515318098</v>
          </cell>
          <cell r="BN755">
            <v>352.20010992466899</v>
          </cell>
          <cell r="BO755" t="str">
            <v/>
          </cell>
          <cell r="BP755">
            <v>306.131842885666</v>
          </cell>
          <cell r="BQ755" t="str">
            <v/>
          </cell>
          <cell r="BT755" t="str">
            <v>Résineux</v>
          </cell>
          <cell r="BU755">
            <v>0</v>
          </cell>
          <cell r="BV755">
            <v>1</v>
          </cell>
          <cell r="BW755">
            <v>0</v>
          </cell>
          <cell r="BX755">
            <v>0.43</v>
          </cell>
          <cell r="BY755">
            <v>0</v>
          </cell>
          <cell r="BZ755">
            <v>0</v>
          </cell>
          <cell r="CB755">
            <v>0.6</v>
          </cell>
          <cell r="CC755">
            <v>0.4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</row>
        <row r="756">
          <cell r="BK756" t="str">
            <v>Sapin pectiné_F2_Cas général_GS Arc Jurassien_84_</v>
          </cell>
          <cell r="BM756">
            <v>73.858645927267901</v>
          </cell>
          <cell r="BN756">
            <v>364.69930617536198</v>
          </cell>
          <cell r="BO756" t="str">
            <v/>
          </cell>
          <cell r="BP756">
            <v>306.131842885666</v>
          </cell>
          <cell r="BQ756" t="str">
            <v/>
          </cell>
          <cell r="BT756" t="str">
            <v>Résineux</v>
          </cell>
          <cell r="BU756">
            <v>0</v>
          </cell>
          <cell r="BV756">
            <v>1</v>
          </cell>
          <cell r="BW756">
            <v>0</v>
          </cell>
          <cell r="BX756">
            <v>0.43</v>
          </cell>
          <cell r="BY756">
            <v>0</v>
          </cell>
          <cell r="BZ756">
            <v>0</v>
          </cell>
          <cell r="CB756">
            <v>0.6</v>
          </cell>
          <cell r="CC756">
            <v>0.4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</row>
        <row r="757">
          <cell r="BK757" t="str">
            <v>Sapin pectiné_F2_Cas général_GS Arc Jurassien_85_</v>
          </cell>
          <cell r="BM757">
            <v>76.157692339217803</v>
          </cell>
          <cell r="BN757">
            <v>377.19850242605497</v>
          </cell>
          <cell r="BO757" t="str">
            <v/>
          </cell>
          <cell r="BP757">
            <v>306.131842885666</v>
          </cell>
          <cell r="BQ757">
            <v>12.1898162472778</v>
          </cell>
          <cell r="BT757" t="str">
            <v>Résineux</v>
          </cell>
          <cell r="BU757">
            <v>0</v>
          </cell>
          <cell r="BV757">
            <v>1</v>
          </cell>
          <cell r="BW757">
            <v>0</v>
          </cell>
          <cell r="BX757">
            <v>0.43</v>
          </cell>
          <cell r="BY757">
            <v>0</v>
          </cell>
          <cell r="BZ757">
            <v>0</v>
          </cell>
          <cell r="CB757">
            <v>0.6</v>
          </cell>
          <cell r="CC757">
            <v>0.4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</row>
        <row r="758">
          <cell r="BK758" t="str">
            <v>Sapin pectiné_F2_Cas général_GS Arc Jurassien_86_</v>
          </cell>
          <cell r="BM758">
            <v>78.398842428758698</v>
          </cell>
          <cell r="BN758">
            <v>389.55892458353702</v>
          </cell>
          <cell r="BO758" t="str">
            <v/>
          </cell>
          <cell r="BP758">
            <v>306.131842885666</v>
          </cell>
          <cell r="BQ758" t="str">
            <v/>
          </cell>
          <cell r="BT758" t="str">
            <v>Résineux</v>
          </cell>
          <cell r="BU758">
            <v>0</v>
          </cell>
          <cell r="BV758">
            <v>1</v>
          </cell>
          <cell r="BW758">
            <v>0</v>
          </cell>
          <cell r="BX758">
            <v>0.43</v>
          </cell>
          <cell r="BY758">
            <v>0</v>
          </cell>
          <cell r="BZ758">
            <v>0</v>
          </cell>
          <cell r="CB758">
            <v>0.6</v>
          </cell>
          <cell r="CC758">
            <v>0.4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</row>
        <row r="759">
          <cell r="BK759" t="str">
            <v>Sapin pectiné_F2_Cas général_GS Arc Jurassien_87_</v>
          </cell>
          <cell r="BM759">
            <v>80.639992518299593</v>
          </cell>
          <cell r="BN759">
            <v>401.91934674101998</v>
          </cell>
          <cell r="BO759" t="str">
            <v/>
          </cell>
          <cell r="BP759">
            <v>306.131842885666</v>
          </cell>
          <cell r="BQ759" t="str">
            <v/>
          </cell>
          <cell r="BT759" t="str">
            <v>Résineux</v>
          </cell>
          <cell r="BU759">
            <v>0</v>
          </cell>
          <cell r="BV759">
            <v>1</v>
          </cell>
          <cell r="BW759">
            <v>0</v>
          </cell>
          <cell r="BX759">
            <v>0.43</v>
          </cell>
          <cell r="BY759">
            <v>0</v>
          </cell>
          <cell r="BZ759">
            <v>0</v>
          </cell>
          <cell r="CB759">
            <v>0.6</v>
          </cell>
          <cell r="CC759">
            <v>0.4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</row>
        <row r="760">
          <cell r="BK760" t="str">
            <v>Sapin pectiné_F2_Cas général_GS Arc Jurassien_88_</v>
          </cell>
          <cell r="BM760">
            <v>82.881142607840502</v>
          </cell>
          <cell r="BN760">
            <v>414.27976889850299</v>
          </cell>
          <cell r="BO760" t="str">
            <v/>
          </cell>
          <cell r="BP760">
            <v>306.131842885666</v>
          </cell>
          <cell r="BQ760" t="str">
            <v/>
          </cell>
          <cell r="BT760" t="str">
            <v>Résineux</v>
          </cell>
          <cell r="BU760">
            <v>0</v>
          </cell>
          <cell r="BV760">
            <v>1</v>
          </cell>
          <cell r="BW760">
            <v>0</v>
          </cell>
          <cell r="BX760">
            <v>0.43</v>
          </cell>
          <cell r="BY760">
            <v>0</v>
          </cell>
          <cell r="BZ760">
            <v>0</v>
          </cell>
          <cell r="CB760">
            <v>0.6</v>
          </cell>
          <cell r="CC760">
            <v>0.4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</row>
        <row r="761">
          <cell r="BK761" t="str">
            <v>Sapin pectiné_F2_Cas général_GS Arc Jurassien_89_</v>
          </cell>
          <cell r="BM761">
            <v>85.122292697381397</v>
          </cell>
          <cell r="BN761">
            <v>426.64019105598601</v>
          </cell>
          <cell r="BO761" t="str">
            <v/>
          </cell>
          <cell r="BP761">
            <v>306.131842885666</v>
          </cell>
          <cell r="BQ761" t="str">
            <v/>
          </cell>
          <cell r="BT761" t="str">
            <v>Résineux</v>
          </cell>
          <cell r="BU761">
            <v>0</v>
          </cell>
          <cell r="BV761">
            <v>1</v>
          </cell>
          <cell r="BW761">
            <v>0</v>
          </cell>
          <cell r="BX761">
            <v>0.43</v>
          </cell>
          <cell r="BY761">
            <v>0</v>
          </cell>
          <cell r="BZ761">
            <v>0</v>
          </cell>
          <cell r="CB761">
            <v>0.6</v>
          </cell>
          <cell r="CC761">
            <v>0.4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</row>
        <row r="762">
          <cell r="BK762" t="str">
            <v>Sapin pectiné_F2_Cas général_GS Arc Jurassien_90_</v>
          </cell>
          <cell r="BM762">
            <v>87.363442786922306</v>
          </cell>
          <cell r="BN762">
            <v>439.000613213468</v>
          </cell>
          <cell r="BO762" t="str">
            <v/>
          </cell>
          <cell r="BP762">
            <v>306.131842885666</v>
          </cell>
          <cell r="BQ762">
            <v>11.319907074754401</v>
          </cell>
          <cell r="BT762" t="str">
            <v>Résineux</v>
          </cell>
          <cell r="BU762">
            <v>0</v>
          </cell>
          <cell r="BV762">
            <v>1</v>
          </cell>
          <cell r="BW762">
            <v>0</v>
          </cell>
          <cell r="BX762">
            <v>0.43</v>
          </cell>
          <cell r="BY762">
            <v>0</v>
          </cell>
          <cell r="BZ762">
            <v>0</v>
          </cell>
          <cell r="CB762">
            <v>0.6</v>
          </cell>
          <cell r="CC762">
            <v>0.4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</row>
        <row r="763">
          <cell r="BK763" t="str">
            <v>Sapin pectiné_F2_Cas général_GS Arc Jurassien_90_</v>
          </cell>
          <cell r="BM763">
            <v>72.811779469233798</v>
          </cell>
          <cell r="BN763">
            <v>358.92823452968997</v>
          </cell>
          <cell r="BO763">
            <v>80.072378683778027</v>
          </cell>
          <cell r="BP763">
            <v>306.131842885666</v>
          </cell>
          <cell r="BQ763">
            <v>11.319907074754401</v>
          </cell>
          <cell r="BT763" t="str">
            <v>Résineux</v>
          </cell>
          <cell r="BU763">
            <v>0</v>
          </cell>
          <cell r="BV763">
            <v>1</v>
          </cell>
          <cell r="BW763">
            <v>0</v>
          </cell>
          <cell r="BX763">
            <v>0.43</v>
          </cell>
          <cell r="BY763">
            <v>0</v>
          </cell>
          <cell r="BZ763">
            <v>0</v>
          </cell>
          <cell r="CB763">
            <v>0.6</v>
          </cell>
          <cell r="CC763">
            <v>0.4</v>
          </cell>
          <cell r="CD763">
            <v>0</v>
          </cell>
          <cell r="CE763">
            <v>0</v>
          </cell>
          <cell r="CF763">
            <v>0</v>
          </cell>
          <cell r="CG763">
            <v>0</v>
          </cell>
          <cell r="CH763">
            <v>0</v>
          </cell>
          <cell r="CI763">
            <v>0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</row>
        <row r="764">
          <cell r="BK764" t="str">
            <v>Sapin pectiné_F2_Cas général_GS Arc Jurassien_91_</v>
          </cell>
          <cell r="BM764">
            <v>74.912139620791393</v>
          </cell>
          <cell r="BN764">
            <v>370.43803041731798</v>
          </cell>
          <cell r="BO764" t="str">
            <v/>
          </cell>
          <cell r="BP764">
            <v>306.131842885666</v>
          </cell>
          <cell r="BQ764" t="str">
            <v/>
          </cell>
          <cell r="BT764" t="str">
            <v>Résineux</v>
          </cell>
          <cell r="BU764">
            <v>0</v>
          </cell>
          <cell r="BV764">
            <v>1</v>
          </cell>
          <cell r="BW764">
            <v>0</v>
          </cell>
          <cell r="BX764">
            <v>0.43</v>
          </cell>
          <cell r="BY764">
            <v>0</v>
          </cell>
          <cell r="BZ764">
            <v>0</v>
          </cell>
          <cell r="CB764">
            <v>0.6</v>
          </cell>
          <cell r="CC764">
            <v>0.4</v>
          </cell>
          <cell r="CD764">
            <v>0</v>
          </cell>
          <cell r="CE764">
            <v>0</v>
          </cell>
          <cell r="CF764">
            <v>0</v>
          </cell>
          <cell r="CG764">
            <v>0</v>
          </cell>
          <cell r="CH764">
            <v>0</v>
          </cell>
          <cell r="CI764">
            <v>0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</row>
        <row r="765">
          <cell r="BK765" t="str">
            <v>Sapin pectiné_F2_Cas général_GS Arc Jurassien_92_</v>
          </cell>
          <cell r="BM765">
            <v>77.012499772349003</v>
          </cell>
          <cell r="BN765">
            <v>381.94782630494598</v>
          </cell>
          <cell r="BO765" t="str">
            <v/>
          </cell>
          <cell r="BP765">
            <v>306.131842885666</v>
          </cell>
          <cell r="BQ765" t="str">
            <v/>
          </cell>
          <cell r="BT765" t="str">
            <v>Résineux</v>
          </cell>
          <cell r="BU765">
            <v>0</v>
          </cell>
          <cell r="BV765">
            <v>1</v>
          </cell>
          <cell r="BW765">
            <v>0</v>
          </cell>
          <cell r="BX765">
            <v>0.43</v>
          </cell>
          <cell r="BY765">
            <v>0</v>
          </cell>
          <cell r="BZ765">
            <v>0</v>
          </cell>
          <cell r="CB765">
            <v>0.6</v>
          </cell>
          <cell r="CC765">
            <v>0.4</v>
          </cell>
          <cell r="CD765">
            <v>0</v>
          </cell>
          <cell r="CE765">
            <v>0</v>
          </cell>
          <cell r="CF765">
            <v>0</v>
          </cell>
          <cell r="CG765">
            <v>0</v>
          </cell>
          <cell r="CH765">
            <v>0</v>
          </cell>
          <cell r="CI765">
            <v>0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</row>
        <row r="766">
          <cell r="BK766" t="str">
            <v>Sapin pectiné_F2_Cas général_GS Arc Jurassien_93_</v>
          </cell>
          <cell r="BM766">
            <v>79.112859923906697</v>
          </cell>
          <cell r="BN766">
            <v>393.45762219257301</v>
          </cell>
          <cell r="BO766" t="str">
            <v/>
          </cell>
          <cell r="BP766">
            <v>306.131842885666</v>
          </cell>
          <cell r="BQ766" t="str">
            <v/>
          </cell>
          <cell r="BT766" t="str">
            <v>Résineux</v>
          </cell>
          <cell r="BU766">
            <v>0</v>
          </cell>
          <cell r="BV766">
            <v>1</v>
          </cell>
          <cell r="BW766">
            <v>0</v>
          </cell>
          <cell r="BX766">
            <v>0.43</v>
          </cell>
          <cell r="BY766">
            <v>0</v>
          </cell>
          <cell r="BZ766">
            <v>0</v>
          </cell>
          <cell r="CB766">
            <v>0.6</v>
          </cell>
          <cell r="CC766">
            <v>0.4</v>
          </cell>
          <cell r="CD766">
            <v>0</v>
          </cell>
          <cell r="CE766">
            <v>0</v>
          </cell>
          <cell r="CF766">
            <v>0</v>
          </cell>
          <cell r="CG766">
            <v>0</v>
          </cell>
          <cell r="CH766">
            <v>0</v>
          </cell>
          <cell r="CI766">
            <v>0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</row>
        <row r="767">
          <cell r="BK767" t="str">
            <v>Sapin pectiné_F2_Cas général_GS Arc Jurassien_94_</v>
          </cell>
          <cell r="BM767">
            <v>81.213220075464307</v>
          </cell>
          <cell r="BN767">
            <v>404.96741808020101</v>
          </cell>
          <cell r="BO767" t="str">
            <v/>
          </cell>
          <cell r="BP767">
            <v>306.131842885666</v>
          </cell>
          <cell r="BQ767">
            <v>11.2255074221857</v>
          </cell>
          <cell r="BT767" t="str">
            <v>Résineux</v>
          </cell>
          <cell r="BU767">
            <v>0</v>
          </cell>
          <cell r="BV767">
            <v>1</v>
          </cell>
          <cell r="BW767">
            <v>0</v>
          </cell>
          <cell r="BX767">
            <v>0.43</v>
          </cell>
          <cell r="BY767">
            <v>0</v>
          </cell>
          <cell r="BZ767">
            <v>0</v>
          </cell>
          <cell r="CB767">
            <v>0.6</v>
          </cell>
          <cell r="CC767">
            <v>0.4</v>
          </cell>
          <cell r="CD767">
            <v>0</v>
          </cell>
          <cell r="CE767">
            <v>0</v>
          </cell>
          <cell r="CF767">
            <v>0</v>
          </cell>
          <cell r="CG767">
            <v>0</v>
          </cell>
          <cell r="CH767">
            <v>0</v>
          </cell>
          <cell r="CI767">
            <v>0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</row>
        <row r="768">
          <cell r="BK768" t="str">
            <v>Sapin pectiné_F2_Cas général_GS Arc Jurassien_95_</v>
          </cell>
          <cell r="BM768">
            <v>83.267317417954104</v>
          </cell>
          <cell r="BN768">
            <v>416.36335647658302</v>
          </cell>
          <cell r="BO768" t="str">
            <v/>
          </cell>
          <cell r="BP768">
            <v>306.131842885666</v>
          </cell>
          <cell r="BQ768" t="str">
            <v/>
          </cell>
          <cell r="BT768" t="str">
            <v>Résineux</v>
          </cell>
          <cell r="BU768">
            <v>0</v>
          </cell>
          <cell r="BV768">
            <v>1</v>
          </cell>
          <cell r="BW768">
            <v>0</v>
          </cell>
          <cell r="BX768">
            <v>0.43</v>
          </cell>
          <cell r="BY768">
            <v>0</v>
          </cell>
          <cell r="BZ768">
            <v>0</v>
          </cell>
          <cell r="CB768">
            <v>0.6</v>
          </cell>
          <cell r="CC768">
            <v>0.4</v>
          </cell>
          <cell r="CD768">
            <v>0</v>
          </cell>
          <cell r="CE768">
            <v>0</v>
          </cell>
          <cell r="CF768">
            <v>0</v>
          </cell>
          <cell r="CG768">
            <v>0</v>
          </cell>
          <cell r="CH768">
            <v>0</v>
          </cell>
          <cell r="CI768">
            <v>0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</row>
        <row r="769">
          <cell r="BK769" t="str">
            <v>Sapin pectiné_F2_Cas général_GS Arc Jurassien_96_</v>
          </cell>
          <cell r="BM769">
            <v>85.321414760443901</v>
          </cell>
          <cell r="BN769">
            <v>427.75929487296497</v>
          </cell>
          <cell r="BO769" t="str">
            <v/>
          </cell>
          <cell r="BP769">
            <v>306.131842885666</v>
          </cell>
          <cell r="BQ769" t="str">
            <v/>
          </cell>
          <cell r="BT769" t="str">
            <v>Résineux</v>
          </cell>
          <cell r="BU769">
            <v>0</v>
          </cell>
          <cell r="BV769">
            <v>1</v>
          </cell>
          <cell r="BW769">
            <v>0</v>
          </cell>
          <cell r="BX769">
            <v>0.43</v>
          </cell>
          <cell r="BY769">
            <v>0</v>
          </cell>
          <cell r="BZ769">
            <v>0</v>
          </cell>
          <cell r="CB769">
            <v>0.6</v>
          </cell>
          <cell r="CC769">
            <v>0.4</v>
          </cell>
          <cell r="CD769">
            <v>0</v>
          </cell>
          <cell r="CE769">
            <v>0</v>
          </cell>
          <cell r="CF769">
            <v>0</v>
          </cell>
          <cell r="CG769">
            <v>0</v>
          </cell>
          <cell r="CH769">
            <v>0</v>
          </cell>
          <cell r="CI769">
            <v>0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</row>
        <row r="770">
          <cell r="BK770" t="str">
            <v>Sapin pectiné_F2_Cas général_GS Arc Jurassien_97_</v>
          </cell>
          <cell r="BM770">
            <v>87.375512102933698</v>
          </cell>
          <cell r="BN770">
            <v>439.15523326934601</v>
          </cell>
          <cell r="BO770" t="str">
            <v/>
          </cell>
          <cell r="BP770">
            <v>306.131842885666</v>
          </cell>
          <cell r="BQ770" t="str">
            <v/>
          </cell>
          <cell r="BT770" t="str">
            <v>Résineux</v>
          </cell>
          <cell r="BU770">
            <v>0</v>
          </cell>
          <cell r="BV770">
            <v>1</v>
          </cell>
          <cell r="BW770">
            <v>0</v>
          </cell>
          <cell r="BX770">
            <v>0.43</v>
          </cell>
          <cell r="BY770">
            <v>0</v>
          </cell>
          <cell r="BZ770">
            <v>0</v>
          </cell>
          <cell r="CB770">
            <v>0.6</v>
          </cell>
          <cell r="CC770">
            <v>0.4</v>
          </cell>
          <cell r="CD770">
            <v>0</v>
          </cell>
          <cell r="CE770">
            <v>0</v>
          </cell>
          <cell r="CF770">
            <v>0</v>
          </cell>
          <cell r="CG770">
            <v>0</v>
          </cell>
          <cell r="CH770">
            <v>0</v>
          </cell>
          <cell r="CI770">
            <v>0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</row>
        <row r="771">
          <cell r="BK771" t="str">
            <v>Sapin pectiné_F2_Cas général_GS Arc Jurassien_98_</v>
          </cell>
          <cell r="BM771">
            <v>89.429609445423495</v>
          </cell>
          <cell r="BN771">
            <v>450.55117166572802</v>
          </cell>
          <cell r="BO771" t="str">
            <v/>
          </cell>
          <cell r="BP771">
            <v>306.131842885666</v>
          </cell>
          <cell r="BQ771" t="str">
            <v/>
          </cell>
          <cell r="BT771" t="str">
            <v>Résineux</v>
          </cell>
          <cell r="BU771">
            <v>0</v>
          </cell>
          <cell r="BV771">
            <v>1</v>
          </cell>
          <cell r="BW771">
            <v>0</v>
          </cell>
          <cell r="BX771">
            <v>0.43</v>
          </cell>
          <cell r="BY771">
            <v>0</v>
          </cell>
          <cell r="BZ771">
            <v>0</v>
          </cell>
          <cell r="CB771">
            <v>0.6</v>
          </cell>
          <cell r="CC771">
            <v>0.4</v>
          </cell>
          <cell r="CD771">
            <v>0</v>
          </cell>
          <cell r="CE771">
            <v>0</v>
          </cell>
          <cell r="CF771">
            <v>0</v>
          </cell>
          <cell r="CG771">
            <v>0</v>
          </cell>
          <cell r="CH771">
            <v>0</v>
          </cell>
          <cell r="CI771">
            <v>0</v>
          </cell>
          <cell r="CJ771">
            <v>0</v>
          </cell>
          <cell r="CK771">
            <v>0</v>
          </cell>
          <cell r="CL771">
            <v>0</v>
          </cell>
          <cell r="CM771">
            <v>0</v>
          </cell>
          <cell r="CN771">
            <v>0</v>
          </cell>
          <cell r="CO771">
            <v>0</v>
          </cell>
        </row>
        <row r="772">
          <cell r="BK772" t="str">
            <v>Sapin pectiné_F2_Cas général_GS Arc Jurassien_99_</v>
          </cell>
          <cell r="BM772">
            <v>91.483706787913306</v>
          </cell>
          <cell r="BN772">
            <v>461.94711006211003</v>
          </cell>
          <cell r="BO772" t="str">
            <v/>
          </cell>
          <cell r="BP772">
            <v>306.131842885666</v>
          </cell>
          <cell r="BQ772">
            <v>10.4897194700476</v>
          </cell>
          <cell r="BT772" t="str">
            <v>Résineux</v>
          </cell>
          <cell r="BU772">
            <v>0</v>
          </cell>
          <cell r="BV772">
            <v>1</v>
          </cell>
          <cell r="BW772">
            <v>0</v>
          </cell>
          <cell r="BX772">
            <v>0.43</v>
          </cell>
          <cell r="BY772">
            <v>0</v>
          </cell>
          <cell r="BZ772">
            <v>0</v>
          </cell>
          <cell r="CB772">
            <v>0.6</v>
          </cell>
          <cell r="CC772">
            <v>0.4</v>
          </cell>
          <cell r="CD772">
            <v>0</v>
          </cell>
          <cell r="CE772">
            <v>0</v>
          </cell>
          <cell r="CF772">
            <v>0</v>
          </cell>
          <cell r="CG772">
            <v>0</v>
          </cell>
          <cell r="CH772">
            <v>0</v>
          </cell>
          <cell r="CI772">
            <v>0</v>
          </cell>
          <cell r="CJ772">
            <v>0</v>
          </cell>
          <cell r="CK772">
            <v>0</v>
          </cell>
          <cell r="CL772">
            <v>0</v>
          </cell>
          <cell r="CM772">
            <v>0</v>
          </cell>
          <cell r="CN772">
            <v>0</v>
          </cell>
          <cell r="CO772">
            <v>0</v>
          </cell>
        </row>
        <row r="773">
          <cell r="BK773" t="str">
            <v>Sapin pectiné_F2_Cas général_GS Arc Jurassien_99_</v>
          </cell>
          <cell r="BM773">
            <v>77.176035985438403</v>
          </cell>
          <cell r="BN773">
            <v>382.776491914041</v>
          </cell>
          <cell r="BO773">
            <v>79.170618148069025</v>
          </cell>
          <cell r="BP773">
            <v>306.131842885666</v>
          </cell>
          <cell r="BQ773">
            <v>10.4897194700476</v>
          </cell>
          <cell r="BT773" t="str">
            <v>Résineux</v>
          </cell>
          <cell r="BU773">
            <v>0</v>
          </cell>
          <cell r="BV773">
            <v>1</v>
          </cell>
          <cell r="BW773">
            <v>0</v>
          </cell>
          <cell r="BX773">
            <v>0.43</v>
          </cell>
          <cell r="BY773">
            <v>0</v>
          </cell>
          <cell r="BZ773">
            <v>0</v>
          </cell>
          <cell r="CB773">
            <v>0.6</v>
          </cell>
          <cell r="CC773">
            <v>0.4</v>
          </cell>
          <cell r="CD773">
            <v>0</v>
          </cell>
          <cell r="CE773">
            <v>0</v>
          </cell>
          <cell r="CF773">
            <v>0</v>
          </cell>
          <cell r="CG773">
            <v>0</v>
          </cell>
          <cell r="CH773">
            <v>0</v>
          </cell>
          <cell r="CI773">
            <v>0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</row>
        <row r="774">
          <cell r="BK774" t="str">
            <v>Sapin pectiné_F2_Cas général_GS Arc Jurassien_100_</v>
          </cell>
          <cell r="BM774">
            <v>79.1135813102117</v>
          </cell>
          <cell r="BN774">
            <v>393.452833269476</v>
          </cell>
          <cell r="BO774" t="str">
            <v/>
          </cell>
          <cell r="BP774">
            <v>306.131842885666</v>
          </cell>
          <cell r="BQ774" t="str">
            <v/>
          </cell>
          <cell r="BT774" t="str">
            <v>Résineux</v>
          </cell>
          <cell r="BU774">
            <v>0</v>
          </cell>
          <cell r="BV774">
            <v>1</v>
          </cell>
          <cell r="BW774">
            <v>0</v>
          </cell>
          <cell r="BX774">
            <v>0.43</v>
          </cell>
          <cell r="BY774">
            <v>0</v>
          </cell>
          <cell r="BZ774">
            <v>0</v>
          </cell>
          <cell r="CB774">
            <v>0.6</v>
          </cell>
          <cell r="CC774">
            <v>0.4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</row>
        <row r="775">
          <cell r="BK775" t="str">
            <v>Sapin pectiné_F2_Cas général_GS Arc Jurassien_101_</v>
          </cell>
          <cell r="BM775">
            <v>81.051126634985096</v>
          </cell>
          <cell r="BN775">
            <v>404.129174624911</v>
          </cell>
          <cell r="BO775" t="str">
            <v/>
          </cell>
          <cell r="BP775">
            <v>306.131842885666</v>
          </cell>
          <cell r="BQ775" t="str">
            <v/>
          </cell>
          <cell r="BT775" t="str">
            <v>Résineux</v>
          </cell>
          <cell r="BU775">
            <v>0</v>
          </cell>
          <cell r="BV775">
            <v>1</v>
          </cell>
          <cell r="BW775">
            <v>0</v>
          </cell>
          <cell r="BX775">
            <v>0.43</v>
          </cell>
          <cell r="BY775">
            <v>0</v>
          </cell>
          <cell r="BZ775">
            <v>0</v>
          </cell>
          <cell r="CB775">
            <v>0.6</v>
          </cell>
          <cell r="CC775">
            <v>0.4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</row>
        <row r="776">
          <cell r="BK776" t="str">
            <v>Sapin pectiné_F2_Cas général_GS Arc Jurassien_102_</v>
          </cell>
          <cell r="BM776">
            <v>82.988671959758506</v>
          </cell>
          <cell r="BN776">
            <v>414.805515980346</v>
          </cell>
          <cell r="BO776" t="str">
            <v/>
          </cell>
          <cell r="BP776">
            <v>306.131842885666</v>
          </cell>
          <cell r="BQ776" t="str">
            <v/>
          </cell>
          <cell r="BT776" t="str">
            <v>Résineux</v>
          </cell>
          <cell r="BU776">
            <v>0</v>
          </cell>
          <cell r="BV776">
            <v>1</v>
          </cell>
          <cell r="BW776">
            <v>0</v>
          </cell>
          <cell r="BX776">
            <v>0.43</v>
          </cell>
          <cell r="BY776">
            <v>0</v>
          </cell>
          <cell r="BZ776">
            <v>0</v>
          </cell>
          <cell r="CB776">
            <v>0.6</v>
          </cell>
          <cell r="CC776">
            <v>0.4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</row>
        <row r="777">
          <cell r="BK777" t="str">
            <v>Sapin pectiné_F2_Cas général_GS Arc Jurassien_103_</v>
          </cell>
          <cell r="BM777">
            <v>84.926217284531802</v>
          </cell>
          <cell r="BN777">
            <v>425.48185733577998</v>
          </cell>
          <cell r="BO777" t="str">
            <v/>
          </cell>
          <cell r="BP777">
            <v>306.131842885666</v>
          </cell>
          <cell r="BQ777">
            <v>10.2619787402967</v>
          </cell>
          <cell r="BT777" t="str">
            <v>Résineux</v>
          </cell>
          <cell r="BU777">
            <v>0</v>
          </cell>
          <cell r="BV777">
            <v>1</v>
          </cell>
          <cell r="BW777">
            <v>0</v>
          </cell>
          <cell r="BX777">
            <v>0.43</v>
          </cell>
          <cell r="BY777">
            <v>0</v>
          </cell>
          <cell r="BZ777">
            <v>0</v>
          </cell>
          <cell r="CB777">
            <v>0.6</v>
          </cell>
          <cell r="CC777">
            <v>0.4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</row>
        <row r="778">
          <cell r="BK778" t="str">
            <v>Sapin pectiné_F2_Cas général_GS Arc Jurassien_104_</v>
          </cell>
          <cell r="BM778">
            <v>86.7986022531814</v>
          </cell>
          <cell r="BN778">
            <v>435.91146154458897</v>
          </cell>
          <cell r="BO778" t="str">
            <v/>
          </cell>
          <cell r="BP778">
            <v>306.131842885666</v>
          </cell>
          <cell r="BQ778" t="str">
            <v/>
          </cell>
          <cell r="BT778" t="str">
            <v>Résineux</v>
          </cell>
          <cell r="BU778">
            <v>0</v>
          </cell>
          <cell r="BV778">
            <v>1</v>
          </cell>
          <cell r="BW778">
            <v>0</v>
          </cell>
          <cell r="BX778">
            <v>0.43</v>
          </cell>
          <cell r="BY778">
            <v>0</v>
          </cell>
          <cell r="BZ778">
            <v>0</v>
          </cell>
          <cell r="CB778">
            <v>0.6</v>
          </cell>
          <cell r="CC778">
            <v>0.4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</row>
        <row r="779">
          <cell r="BK779" t="str">
            <v>Sapin pectiné_F2_Cas général_GS Arc Jurassien_105_</v>
          </cell>
          <cell r="BM779">
            <v>88.670987221830899</v>
          </cell>
          <cell r="BN779">
            <v>446.34106575339803</v>
          </cell>
          <cell r="BO779" t="str">
            <v/>
          </cell>
          <cell r="BP779">
            <v>306.131842885666</v>
          </cell>
          <cell r="BQ779" t="str">
            <v/>
          </cell>
          <cell r="BT779" t="str">
            <v>Résineux</v>
          </cell>
          <cell r="BU779">
            <v>0</v>
          </cell>
          <cell r="BV779">
            <v>1</v>
          </cell>
          <cell r="BW779">
            <v>0</v>
          </cell>
          <cell r="BX779">
            <v>0.43</v>
          </cell>
          <cell r="BY779">
            <v>0</v>
          </cell>
          <cell r="BZ779">
            <v>0</v>
          </cell>
          <cell r="CB779">
            <v>0.6</v>
          </cell>
          <cell r="CC779">
            <v>0.4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</row>
        <row r="780">
          <cell r="BK780" t="str">
            <v>Sapin pectiné_F2_Cas général_GS Arc Jurassien_106_</v>
          </cell>
          <cell r="BM780">
            <v>90.543372190480497</v>
          </cell>
          <cell r="BN780">
            <v>456.770669962206</v>
          </cell>
          <cell r="BO780" t="str">
            <v/>
          </cell>
          <cell r="BP780">
            <v>306.131842885666</v>
          </cell>
          <cell r="BQ780" t="str">
            <v/>
          </cell>
          <cell r="BT780" t="str">
            <v>Résineux</v>
          </cell>
          <cell r="BU780">
            <v>0</v>
          </cell>
          <cell r="BV780">
            <v>1</v>
          </cell>
          <cell r="BW780">
            <v>0</v>
          </cell>
          <cell r="BX780">
            <v>0.43</v>
          </cell>
          <cell r="BY780">
            <v>0</v>
          </cell>
          <cell r="BZ780">
            <v>0</v>
          </cell>
          <cell r="CB780">
            <v>0.6</v>
          </cell>
          <cell r="CC780">
            <v>0.4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</row>
        <row r="781">
          <cell r="BK781" t="str">
            <v>Sapin pectiné_F2_Cas général_GS Arc Jurassien_107_</v>
          </cell>
          <cell r="BM781">
            <v>92.415757159129996</v>
          </cell>
          <cell r="BN781">
            <v>467.200274171015</v>
          </cell>
          <cell r="BO781" t="str">
            <v/>
          </cell>
          <cell r="BP781">
            <v>306.131842885666</v>
          </cell>
          <cell r="BQ781" t="str">
            <v/>
          </cell>
          <cell r="BT781" t="str">
            <v>Résineux</v>
          </cell>
          <cell r="BU781">
            <v>0</v>
          </cell>
          <cell r="BV781">
            <v>1</v>
          </cell>
          <cell r="BW781">
            <v>0</v>
          </cell>
          <cell r="BX781">
            <v>0.43</v>
          </cell>
          <cell r="BY781">
            <v>0</v>
          </cell>
          <cell r="BZ781">
            <v>0</v>
          </cell>
          <cell r="CB781">
            <v>0.6</v>
          </cell>
          <cell r="CC781">
            <v>0.4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</row>
        <row r="782">
          <cell r="BK782" t="str">
            <v>Sapin pectiné_F2_Cas général_GS Arc Jurassien_108_</v>
          </cell>
          <cell r="BM782">
            <v>94.288142127779594</v>
          </cell>
          <cell r="BN782">
            <v>477.62987837982303</v>
          </cell>
          <cell r="BO782" t="str">
            <v/>
          </cell>
          <cell r="BP782">
            <v>306.131842885666</v>
          </cell>
          <cell r="BQ782">
            <v>9.5401274239851794</v>
          </cell>
          <cell r="BT782" t="str">
            <v>Résineux</v>
          </cell>
          <cell r="BU782">
            <v>0</v>
          </cell>
          <cell r="BV782">
            <v>1</v>
          </cell>
          <cell r="BW782">
            <v>0</v>
          </cell>
          <cell r="BX782">
            <v>0.43</v>
          </cell>
          <cell r="BY782">
            <v>0</v>
          </cell>
          <cell r="BZ782">
            <v>0</v>
          </cell>
          <cell r="CB782">
            <v>0.6</v>
          </cell>
          <cell r="CC782">
            <v>0.4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</row>
        <row r="783">
          <cell r="BK783" t="str">
            <v>Sapin pectiné_F2_Cas général_GS Arc Jurassien_108_</v>
          </cell>
          <cell r="BM783">
            <v>81.265010467030507</v>
          </cell>
          <cell r="BN783">
            <v>405.25287709713501</v>
          </cell>
          <cell r="BO783">
            <v>72.377001282688013</v>
          </cell>
          <cell r="BP783">
            <v>306.131842885666</v>
          </cell>
          <cell r="BQ783">
            <v>9.5401274239851794</v>
          </cell>
          <cell r="BT783" t="str">
            <v>Résineux</v>
          </cell>
          <cell r="BU783">
            <v>0</v>
          </cell>
          <cell r="BV783">
            <v>1</v>
          </cell>
          <cell r="BW783">
            <v>0</v>
          </cell>
          <cell r="BX783">
            <v>0.43</v>
          </cell>
          <cell r="BY783">
            <v>0</v>
          </cell>
          <cell r="BZ783">
            <v>0</v>
          </cell>
          <cell r="CB783">
            <v>0.6</v>
          </cell>
          <cell r="CC783">
            <v>0.4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</row>
        <row r="784">
          <cell r="BK784" t="str">
            <v>Sapin pectiné_F2_Cas général_GS Arc Jurassien_109_</v>
          </cell>
          <cell r="BM784">
            <v>83.019939079079705</v>
          </cell>
          <cell r="BN784">
            <v>414.97001881237901</v>
          </cell>
          <cell r="BO784" t="str">
            <v/>
          </cell>
          <cell r="BP784">
            <v>306.131842885666</v>
          </cell>
          <cell r="BQ784" t="str">
            <v/>
          </cell>
          <cell r="BT784" t="str">
            <v>Résineux</v>
          </cell>
          <cell r="BU784">
            <v>0</v>
          </cell>
          <cell r="BV784">
            <v>1</v>
          </cell>
          <cell r="BW784">
            <v>0</v>
          </cell>
          <cell r="BX784">
            <v>0.43</v>
          </cell>
          <cell r="BY784">
            <v>0</v>
          </cell>
          <cell r="BZ784">
            <v>0</v>
          </cell>
          <cell r="CB784">
            <v>0.6</v>
          </cell>
          <cell r="CC784">
            <v>0.4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</row>
        <row r="785">
          <cell r="BK785" t="str">
            <v>Sapin pectiné_F2_Cas général_GS Arc Jurassien_110_</v>
          </cell>
          <cell r="BM785">
            <v>84.774867691129003</v>
          </cell>
          <cell r="BN785">
            <v>424.68716052762301</v>
          </cell>
          <cell r="BO785" t="str">
            <v/>
          </cell>
          <cell r="BP785">
            <v>306.131842885666</v>
          </cell>
          <cell r="BQ785" t="str">
            <v/>
          </cell>
          <cell r="BT785" t="str">
            <v>Résineux</v>
          </cell>
          <cell r="BU785">
            <v>0</v>
          </cell>
          <cell r="BV785">
            <v>1</v>
          </cell>
          <cell r="BW785">
            <v>0</v>
          </cell>
          <cell r="BX785">
            <v>0.43</v>
          </cell>
          <cell r="BY785">
            <v>0</v>
          </cell>
          <cell r="BZ785">
            <v>0</v>
          </cell>
          <cell r="CB785">
            <v>0.6</v>
          </cell>
          <cell r="CC785">
            <v>0.4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</row>
        <row r="786">
          <cell r="BK786" t="str">
            <v>Sapin pectiné_F2_Cas général_GS Arc Jurassien_111_</v>
          </cell>
          <cell r="BM786">
            <v>86.529796303178301</v>
          </cell>
          <cell r="BN786">
            <v>434.404302242867</v>
          </cell>
          <cell r="BO786" t="str">
            <v/>
          </cell>
          <cell r="BP786">
            <v>306.131842885666</v>
          </cell>
          <cell r="BQ786" t="str">
            <v/>
          </cell>
          <cell r="BT786" t="str">
            <v>Résineux</v>
          </cell>
          <cell r="BU786">
            <v>0</v>
          </cell>
          <cell r="BV786">
            <v>1</v>
          </cell>
          <cell r="BW786">
            <v>0</v>
          </cell>
          <cell r="BX786">
            <v>0.43</v>
          </cell>
          <cell r="BY786">
            <v>0</v>
          </cell>
          <cell r="BZ786">
            <v>0</v>
          </cell>
          <cell r="CB786">
            <v>0.6</v>
          </cell>
          <cell r="CC786">
            <v>0.4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</row>
        <row r="787">
          <cell r="BK787" t="str">
            <v>Sapin pectiné_F2_Cas général_GS Arc Jurassien_112_</v>
          </cell>
          <cell r="BM787">
            <v>88.2847249152275</v>
          </cell>
          <cell r="BN787">
            <v>444.121443958111</v>
          </cell>
          <cell r="BO787" t="str">
            <v/>
          </cell>
          <cell r="BP787">
            <v>306.131842885666</v>
          </cell>
          <cell r="BQ787">
            <v>9.3794783221389899</v>
          </cell>
          <cell r="BT787" t="str">
            <v>Résineux</v>
          </cell>
          <cell r="BU787">
            <v>0</v>
          </cell>
          <cell r="BV787">
            <v>1</v>
          </cell>
          <cell r="BW787">
            <v>0</v>
          </cell>
          <cell r="BX787">
            <v>0.43</v>
          </cell>
          <cell r="BY787">
            <v>0</v>
          </cell>
          <cell r="BZ787">
            <v>0</v>
          </cell>
          <cell r="CB787">
            <v>0.6</v>
          </cell>
          <cell r="CC787">
            <v>0.4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</row>
        <row r="788">
          <cell r="BK788" t="str">
            <v>Sapin pectiné_F2_Cas général_GS Arc Jurassien_113_</v>
          </cell>
          <cell r="BM788">
            <v>89.991625909854093</v>
          </cell>
          <cell r="BN788">
            <v>453.662655234174</v>
          </cell>
          <cell r="BO788" t="str">
            <v/>
          </cell>
          <cell r="BP788">
            <v>306.131842885666</v>
          </cell>
          <cell r="BQ788" t="str">
            <v/>
          </cell>
          <cell r="BT788" t="str">
            <v>Résineux</v>
          </cell>
          <cell r="BU788">
            <v>0</v>
          </cell>
          <cell r="BV788">
            <v>1</v>
          </cell>
          <cell r="BW788">
            <v>0</v>
          </cell>
          <cell r="BX788">
            <v>0.43</v>
          </cell>
          <cell r="BY788">
            <v>0</v>
          </cell>
          <cell r="BZ788">
            <v>0</v>
          </cell>
          <cell r="CB788">
            <v>0.6</v>
          </cell>
          <cell r="CC788">
            <v>0.4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</row>
        <row r="789">
          <cell r="BK789" t="str">
            <v>Sapin pectiné_F2_Cas général_GS Arc Jurassien_114_</v>
          </cell>
          <cell r="BM789">
            <v>91.698526904480602</v>
          </cell>
          <cell r="BN789">
            <v>463.20386651023699</v>
          </cell>
          <cell r="BO789" t="str">
            <v/>
          </cell>
          <cell r="BP789">
            <v>306.131842885666</v>
          </cell>
          <cell r="BQ789" t="str">
            <v/>
          </cell>
          <cell r="BT789" t="str">
            <v>Résineux</v>
          </cell>
          <cell r="BU789">
            <v>0</v>
          </cell>
          <cell r="BV789">
            <v>1</v>
          </cell>
          <cell r="BW789">
            <v>0</v>
          </cell>
          <cell r="BX789">
            <v>0.43</v>
          </cell>
          <cell r="BY789">
            <v>0</v>
          </cell>
          <cell r="BZ789">
            <v>0</v>
          </cell>
          <cell r="CB789">
            <v>0.6</v>
          </cell>
          <cell r="CC789">
            <v>0.4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</row>
        <row r="790">
          <cell r="BK790" t="str">
            <v>Sapin pectiné_F2_Cas général_GS Arc Jurassien_115_</v>
          </cell>
          <cell r="BM790">
            <v>93.405427899107195</v>
          </cell>
          <cell r="BN790">
            <v>472.74507778629999</v>
          </cell>
          <cell r="BO790" t="str">
            <v/>
          </cell>
          <cell r="BP790">
            <v>306.131842885666</v>
          </cell>
          <cell r="BQ790" t="str">
            <v/>
          </cell>
          <cell r="BT790" t="str">
            <v>Résineux</v>
          </cell>
          <cell r="BU790">
            <v>0</v>
          </cell>
          <cell r="BV790">
            <v>1</v>
          </cell>
          <cell r="BW790">
            <v>0</v>
          </cell>
          <cell r="BX790">
            <v>0.43</v>
          </cell>
          <cell r="BY790">
            <v>0</v>
          </cell>
          <cell r="BZ790">
            <v>0</v>
          </cell>
          <cell r="CB790">
            <v>0.6</v>
          </cell>
          <cell r="CC790">
            <v>0.4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</row>
        <row r="791">
          <cell r="BK791" t="str">
            <v>Sapin pectiné_F2_Cas général_GS Arc Jurassien_116_</v>
          </cell>
          <cell r="BM791">
            <v>95.112328893733704</v>
          </cell>
          <cell r="BN791">
            <v>482.28628906236298</v>
          </cell>
          <cell r="BO791" t="str">
            <v/>
          </cell>
          <cell r="BP791">
            <v>306.131842885666</v>
          </cell>
          <cell r="BQ791" t="str">
            <v/>
          </cell>
          <cell r="BT791" t="str">
            <v>Résineux</v>
          </cell>
          <cell r="BU791">
            <v>0</v>
          </cell>
          <cell r="BV791">
            <v>1</v>
          </cell>
          <cell r="BW791">
            <v>0</v>
          </cell>
          <cell r="BX791">
            <v>0.43</v>
          </cell>
          <cell r="BY791">
            <v>0</v>
          </cell>
          <cell r="BZ791">
            <v>0</v>
          </cell>
          <cell r="CB791">
            <v>0.6</v>
          </cell>
          <cell r="CC791">
            <v>0.4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</row>
        <row r="792">
          <cell r="BK792" t="str">
            <v>Sapin pectiné_F2_Cas général_GS Arc Jurassien_117_</v>
          </cell>
          <cell r="BM792">
            <v>96.819229888360297</v>
          </cell>
          <cell r="BN792">
            <v>491.827500338427</v>
          </cell>
          <cell r="BO792" t="str">
            <v/>
          </cell>
          <cell r="BP792">
            <v>306.131842885666</v>
          </cell>
          <cell r="BQ792">
            <v>9.3013677005080808</v>
          </cell>
          <cell r="BT792" t="str">
            <v>Résineux</v>
          </cell>
          <cell r="BU792">
            <v>0</v>
          </cell>
          <cell r="BV792">
            <v>1</v>
          </cell>
          <cell r="BW792">
            <v>0</v>
          </cell>
          <cell r="BX792">
            <v>0.43</v>
          </cell>
          <cell r="BY792">
            <v>0</v>
          </cell>
          <cell r="BZ792">
            <v>0</v>
          </cell>
          <cell r="CB792">
            <v>0.6</v>
          </cell>
          <cell r="CC792">
            <v>0.4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</row>
        <row r="793">
          <cell r="BK793" t="str">
            <v>Sapin pectiné_F2_Cas général_GS Arc Jurassien_118_</v>
          </cell>
          <cell r="BM793">
            <v>98.500761449424601</v>
          </cell>
          <cell r="BN793">
            <v>501.28201883390398</v>
          </cell>
          <cell r="BO793" t="str">
            <v/>
          </cell>
          <cell r="BP793">
            <v>306.131842885666</v>
          </cell>
          <cell r="BQ793">
            <v>8.9313515509179506</v>
          </cell>
          <cell r="BT793" t="str">
            <v>Résineux</v>
          </cell>
          <cell r="BU793">
            <v>0</v>
          </cell>
          <cell r="BV793">
            <v>1</v>
          </cell>
          <cell r="BW793">
            <v>0</v>
          </cell>
          <cell r="BX793">
            <v>0.43</v>
          </cell>
          <cell r="BY793">
            <v>0</v>
          </cell>
          <cell r="BZ793">
            <v>0</v>
          </cell>
          <cell r="CB793">
            <v>0.6</v>
          </cell>
          <cell r="CC793">
            <v>0.4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</row>
        <row r="794">
          <cell r="BK794" t="str">
            <v>Sapin pectiné_F2_Cas général_GS Arc Jurassien_118_</v>
          </cell>
          <cell r="BM794">
            <v>85.636051629656606</v>
          </cell>
          <cell r="BN794">
            <v>429.414882739029</v>
          </cell>
          <cell r="BO794">
            <v>71.867136094874979</v>
          </cell>
          <cell r="BP794">
            <v>306.131842885666</v>
          </cell>
          <cell r="BQ794">
            <v>8.9313515509179506</v>
          </cell>
          <cell r="BT794" t="str">
            <v>Résineux</v>
          </cell>
          <cell r="BU794">
            <v>0</v>
          </cell>
          <cell r="BV794">
            <v>1</v>
          </cell>
          <cell r="BW794">
            <v>0</v>
          </cell>
          <cell r="BX794">
            <v>0.43</v>
          </cell>
          <cell r="BY794">
            <v>0</v>
          </cell>
          <cell r="BZ794">
            <v>0</v>
          </cell>
          <cell r="CB794">
            <v>0.6</v>
          </cell>
          <cell r="CC794">
            <v>0.4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</row>
        <row r="795">
          <cell r="BK795" t="str">
            <v>Sapin pectiné_F2_Cas général_GS Arc Jurassien_119_</v>
          </cell>
          <cell r="BM795">
            <v>87.273309858490705</v>
          </cell>
          <cell r="BN795">
            <v>438.51826436879497</v>
          </cell>
          <cell r="BO795" t="str">
            <v/>
          </cell>
          <cell r="BP795">
            <v>306.131842885666</v>
          </cell>
          <cell r="BQ795" t="str">
            <v/>
          </cell>
          <cell r="BT795" t="str">
            <v>Résineux</v>
          </cell>
          <cell r="BU795">
            <v>0</v>
          </cell>
          <cell r="BV795">
            <v>1</v>
          </cell>
          <cell r="BW795">
            <v>0</v>
          </cell>
          <cell r="BX795">
            <v>0.43</v>
          </cell>
          <cell r="BY795">
            <v>0</v>
          </cell>
          <cell r="BZ795">
            <v>0</v>
          </cell>
          <cell r="CB795">
            <v>0.6</v>
          </cell>
          <cell r="CC795">
            <v>0.4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</row>
        <row r="796">
          <cell r="BK796" t="str">
            <v>Sapin pectiné_F2_Cas général_GS Arc Jurassien_120_</v>
          </cell>
          <cell r="BM796">
            <v>88.910568087324805</v>
          </cell>
          <cell r="BN796">
            <v>447.62164599856197</v>
          </cell>
          <cell r="BO796" t="str">
            <v/>
          </cell>
          <cell r="BP796">
            <v>306.131842885666</v>
          </cell>
          <cell r="BQ796" t="str">
            <v/>
          </cell>
          <cell r="BT796" t="str">
            <v>Résineux</v>
          </cell>
          <cell r="BU796">
            <v>0</v>
          </cell>
          <cell r="BV796">
            <v>1</v>
          </cell>
          <cell r="BW796">
            <v>0</v>
          </cell>
          <cell r="BX796">
            <v>0.43</v>
          </cell>
          <cell r="BY796">
            <v>0</v>
          </cell>
          <cell r="BZ796">
            <v>0</v>
          </cell>
          <cell r="CB796">
            <v>0.6</v>
          </cell>
          <cell r="CC796">
            <v>0.4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</row>
        <row r="797">
          <cell r="BK797" t="str">
            <v>Sapin pectiné_F2_Cas général_GS Arc Jurassien_121_</v>
          </cell>
          <cell r="BM797">
            <v>90.547826316158904</v>
          </cell>
          <cell r="BN797">
            <v>456.72502762832801</v>
          </cell>
          <cell r="BO797" t="str">
            <v/>
          </cell>
          <cell r="BP797">
            <v>306.131842885666</v>
          </cell>
          <cell r="BQ797">
            <v>8.5520071148577692</v>
          </cell>
          <cell r="BT797" t="str">
            <v>Résineux</v>
          </cell>
          <cell r="BU797">
            <v>0</v>
          </cell>
          <cell r="BV797">
            <v>1</v>
          </cell>
          <cell r="BW797">
            <v>0</v>
          </cell>
          <cell r="BX797">
            <v>0.43</v>
          </cell>
          <cell r="BY797">
            <v>0</v>
          </cell>
          <cell r="BZ797">
            <v>0</v>
          </cell>
          <cell r="CB797">
            <v>0.6</v>
          </cell>
          <cell r="CC797">
            <v>0.4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</row>
        <row r="798">
          <cell r="BK798" t="str">
            <v>Sapin pectiné_F2_Cas général_GS Arc Jurassien_122_</v>
          </cell>
          <cell r="BM798">
            <v>92.102200340455497</v>
          </cell>
          <cell r="BN798">
            <v>465.43264687701202</v>
          </cell>
          <cell r="BO798" t="str">
            <v/>
          </cell>
          <cell r="BP798">
            <v>306.131842885666</v>
          </cell>
          <cell r="BQ798" t="str">
            <v/>
          </cell>
          <cell r="BT798" t="str">
            <v>Résineux</v>
          </cell>
          <cell r="BU798">
            <v>0</v>
          </cell>
          <cell r="BV798">
            <v>1</v>
          </cell>
          <cell r="BW798">
            <v>0</v>
          </cell>
          <cell r="BX798">
            <v>0.43</v>
          </cell>
          <cell r="BY798">
            <v>0</v>
          </cell>
          <cell r="BZ798">
            <v>0</v>
          </cell>
          <cell r="CB798">
            <v>0.6</v>
          </cell>
          <cell r="CC798">
            <v>0.4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</row>
        <row r="799">
          <cell r="BK799" t="str">
            <v>Sapin pectiné_F2_Cas général_GS Arc Jurassien_123_</v>
          </cell>
          <cell r="BM799">
            <v>93.656574364752103</v>
          </cell>
          <cell r="BN799">
            <v>474.140266125697</v>
          </cell>
          <cell r="BO799" t="str">
            <v/>
          </cell>
          <cell r="BP799">
            <v>306.131842885666</v>
          </cell>
          <cell r="BQ799" t="str">
            <v/>
          </cell>
          <cell r="BT799" t="str">
            <v>Résineux</v>
          </cell>
          <cell r="BU799">
            <v>0</v>
          </cell>
          <cell r="BV799">
            <v>1</v>
          </cell>
          <cell r="BW799">
            <v>0</v>
          </cell>
          <cell r="BX799">
            <v>0.43</v>
          </cell>
          <cell r="BY799">
            <v>0</v>
          </cell>
          <cell r="BZ799">
            <v>0</v>
          </cell>
          <cell r="CB799">
            <v>0.6</v>
          </cell>
          <cell r="CC799">
            <v>0.4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</row>
        <row r="800">
          <cell r="BK800" t="str">
            <v>Sapin pectiné_F2_Cas général_GS Arc Jurassien_124_</v>
          </cell>
          <cell r="BM800">
            <v>95.210948389048596</v>
          </cell>
          <cell r="BN800">
            <v>482.84788537438197</v>
          </cell>
          <cell r="BO800" t="str">
            <v/>
          </cell>
          <cell r="BP800">
            <v>306.131842885666</v>
          </cell>
          <cell r="BQ800" t="str">
            <v/>
          </cell>
          <cell r="BT800" t="str">
            <v>Résineux</v>
          </cell>
          <cell r="BU800">
            <v>0</v>
          </cell>
          <cell r="BV800">
            <v>1</v>
          </cell>
          <cell r="BW800">
            <v>0</v>
          </cell>
          <cell r="BX800">
            <v>0.43</v>
          </cell>
          <cell r="BY800">
            <v>0</v>
          </cell>
          <cell r="BZ800">
            <v>0</v>
          </cell>
          <cell r="CB800">
            <v>0.6</v>
          </cell>
          <cell r="CC800">
            <v>0.4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</row>
        <row r="801">
          <cell r="BK801" t="str">
            <v>Sapin pectiné_F2_Cas général_GS Arc Jurassien_125_</v>
          </cell>
          <cell r="BM801">
            <v>96.765322413345203</v>
          </cell>
          <cell r="BN801">
            <v>491.55550462306701</v>
          </cell>
          <cell r="BO801" t="str">
            <v/>
          </cell>
          <cell r="BP801">
            <v>306.131842885666</v>
          </cell>
          <cell r="BQ801" t="str">
            <v/>
          </cell>
          <cell r="BT801" t="str">
            <v>Résineux</v>
          </cell>
          <cell r="BU801">
            <v>0</v>
          </cell>
          <cell r="BV801">
            <v>1</v>
          </cell>
          <cell r="BW801">
            <v>0</v>
          </cell>
          <cell r="BX801">
            <v>0.43</v>
          </cell>
          <cell r="BY801">
            <v>0</v>
          </cell>
          <cell r="BZ801">
            <v>0</v>
          </cell>
          <cell r="CB801">
            <v>0.6</v>
          </cell>
          <cell r="CC801">
            <v>0.4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</row>
        <row r="802">
          <cell r="BK802" t="str">
            <v>Sapin pectiné_F2_Cas général_GS Arc Jurassien_126_</v>
          </cell>
          <cell r="BM802">
            <v>98.319696437641795</v>
          </cell>
          <cell r="BN802">
            <v>500.26312387175102</v>
          </cell>
          <cell r="BO802" t="str">
            <v/>
          </cell>
          <cell r="BP802">
            <v>306.131842885666</v>
          </cell>
          <cell r="BQ802">
            <v>8.4486887661828405</v>
          </cell>
          <cell r="BT802" t="str">
            <v>Résineux</v>
          </cell>
          <cell r="BU802">
            <v>0</v>
          </cell>
          <cell r="BV802">
            <v>1</v>
          </cell>
          <cell r="BW802">
            <v>0</v>
          </cell>
          <cell r="BX802">
            <v>0.43</v>
          </cell>
          <cell r="BY802">
            <v>0</v>
          </cell>
          <cell r="BZ802">
            <v>0</v>
          </cell>
          <cell r="CB802">
            <v>0.6</v>
          </cell>
          <cell r="CC802">
            <v>0.4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</row>
        <row r="803">
          <cell r="BK803" t="str">
            <v>Sapin pectiné_F2_Cas général_GS Arc Jurassien_127_</v>
          </cell>
          <cell r="BM803">
            <v>99.844772533145402</v>
          </cell>
          <cell r="BN803">
            <v>508.85851706609401</v>
          </cell>
          <cell r="BO803" t="str">
            <v/>
          </cell>
          <cell r="BP803">
            <v>306.131842885666</v>
          </cell>
          <cell r="BQ803" t="str">
            <v/>
          </cell>
          <cell r="BT803" t="str">
            <v>Résineux</v>
          </cell>
          <cell r="BU803">
            <v>0</v>
          </cell>
          <cell r="BV803">
            <v>1</v>
          </cell>
          <cell r="BW803">
            <v>0</v>
          </cell>
          <cell r="BX803">
            <v>0.43</v>
          </cell>
          <cell r="BY803">
            <v>0</v>
          </cell>
          <cell r="BZ803">
            <v>0</v>
          </cell>
          <cell r="CB803">
            <v>0.6</v>
          </cell>
          <cell r="CC803">
            <v>0.4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</row>
        <row r="804">
          <cell r="BK804" t="str">
            <v>Sapin pectiné_F2_Cas général_GS Arc Jurassien_128_</v>
          </cell>
          <cell r="BM804">
            <v>101.369848628649</v>
          </cell>
          <cell r="BN804">
            <v>517.45391026043706</v>
          </cell>
          <cell r="BO804" t="str">
            <v/>
          </cell>
          <cell r="BP804">
            <v>306.131842885666</v>
          </cell>
          <cell r="BQ804" t="str">
            <v/>
          </cell>
          <cell r="BT804" t="str">
            <v>Résineux</v>
          </cell>
          <cell r="BU804">
            <v>0</v>
          </cell>
          <cell r="BV804">
            <v>1</v>
          </cell>
          <cell r="BW804">
            <v>0</v>
          </cell>
          <cell r="BX804">
            <v>0.43</v>
          </cell>
          <cell r="BY804">
            <v>0</v>
          </cell>
          <cell r="BZ804">
            <v>0</v>
          </cell>
          <cell r="CB804">
            <v>0.6</v>
          </cell>
          <cell r="CC804">
            <v>0.4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</row>
        <row r="805">
          <cell r="BK805" t="str">
            <v>Sapin pectiné_F2_Cas général_GS Arc Jurassien_128_</v>
          </cell>
          <cell r="BM805">
            <v>0</v>
          </cell>
          <cell r="BN805">
            <v>0</v>
          </cell>
          <cell r="BO805">
            <v>517.45391026043706</v>
          </cell>
          <cell r="BP805">
            <v>306.131842885666</v>
          </cell>
          <cell r="BQ805" t="str">
            <v/>
          </cell>
          <cell r="BT805" t="str">
            <v>Résineux</v>
          </cell>
          <cell r="BU805">
            <v>0</v>
          </cell>
          <cell r="BV805">
            <v>1</v>
          </cell>
          <cell r="BW805">
            <v>0</v>
          </cell>
          <cell r="BX805">
            <v>0.43</v>
          </cell>
          <cell r="BY805">
            <v>0</v>
          </cell>
          <cell r="BZ805">
            <v>0</v>
          </cell>
          <cell r="CB805">
            <v>0.6</v>
          </cell>
          <cell r="CC805">
            <v>0.4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</row>
        <row r="806">
          <cell r="BK806" t="str">
            <v>Sapin pectiné_F1_Cas général_GS Arc Jurassien_30_</v>
          </cell>
          <cell r="BM806">
            <v>52.3681168382832</v>
          </cell>
          <cell r="BN806">
            <v>249.40724115835701</v>
          </cell>
          <cell r="BP806">
            <v>359.743735612752</v>
          </cell>
          <cell r="BT806" t="str">
            <v>Résineux</v>
          </cell>
          <cell r="BU806">
            <v>0</v>
          </cell>
          <cell r="BV806">
            <v>1</v>
          </cell>
          <cell r="BW806">
            <v>0</v>
          </cell>
          <cell r="BX806">
            <v>0.43</v>
          </cell>
          <cell r="BY806">
            <v>0</v>
          </cell>
          <cell r="BZ806">
            <v>0</v>
          </cell>
          <cell r="CB806">
            <v>0.6</v>
          </cell>
          <cell r="CC806">
            <v>0.4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</row>
        <row r="807">
          <cell r="BK807" t="str">
            <v>Sapin pectiné_F1_Cas général_GS Arc Jurassien_45_</v>
          </cell>
          <cell r="BM807">
            <v>74.930942176134906</v>
          </cell>
          <cell r="BN807">
            <v>370.489628656246</v>
          </cell>
          <cell r="BP807">
            <v>359.743735612752</v>
          </cell>
          <cell r="BQ807">
            <v>19.903930441032099</v>
          </cell>
          <cell r="BT807" t="str">
            <v>Résineux</v>
          </cell>
          <cell r="BU807">
            <v>0</v>
          </cell>
          <cell r="BV807">
            <v>1</v>
          </cell>
          <cell r="BW807">
            <v>0</v>
          </cell>
          <cell r="BX807">
            <v>0.43</v>
          </cell>
          <cell r="BY807">
            <v>0</v>
          </cell>
          <cell r="BZ807">
            <v>0</v>
          </cell>
          <cell r="CB807">
            <v>0.6</v>
          </cell>
          <cell r="CC807">
            <v>0.4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</row>
        <row r="808">
          <cell r="BK808" t="str">
            <v>Sapin pectiné_F1_Cas général_GS Arc Jurassien_45_</v>
          </cell>
          <cell r="BM808">
            <v>45.895244135862399</v>
          </cell>
          <cell r="BN808">
            <v>215.60427147876601</v>
          </cell>
          <cell r="BO808">
            <v>154.88535717747999</v>
          </cell>
          <cell r="BP808">
            <v>359.743735612752</v>
          </cell>
          <cell r="BQ808">
            <v>19.903930441032099</v>
          </cell>
          <cell r="BT808" t="str">
            <v>Résineux</v>
          </cell>
          <cell r="BU808">
            <v>0</v>
          </cell>
          <cell r="BV808">
            <v>1</v>
          </cell>
          <cell r="BW808">
            <v>0</v>
          </cell>
          <cell r="BX808">
            <v>0.43</v>
          </cell>
          <cell r="BY808">
            <v>0</v>
          </cell>
          <cell r="BZ808">
            <v>0</v>
          </cell>
          <cell r="CB808">
            <v>0.6</v>
          </cell>
          <cell r="CC808">
            <v>0.4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</row>
        <row r="809">
          <cell r="BK809" t="str">
            <v>Sapin pectiné_F1_Cas général_GS Arc Jurassien_46_</v>
          </cell>
          <cell r="BM809">
            <v>49.698095296601402</v>
          </cell>
          <cell r="BN809">
            <v>235.711931514376</v>
          </cell>
          <cell r="BO809" t="str">
            <v/>
          </cell>
          <cell r="BP809">
            <v>359.743735612752</v>
          </cell>
          <cell r="BQ809" t="str">
            <v/>
          </cell>
          <cell r="BT809" t="str">
            <v>Résineux</v>
          </cell>
          <cell r="BU809">
            <v>0</v>
          </cell>
          <cell r="BV809">
            <v>1</v>
          </cell>
          <cell r="BW809">
            <v>0</v>
          </cell>
          <cell r="BX809">
            <v>0.43</v>
          </cell>
          <cell r="BY809">
            <v>0</v>
          </cell>
          <cell r="BZ809">
            <v>0</v>
          </cell>
          <cell r="CB809">
            <v>0.6</v>
          </cell>
          <cell r="CC809">
            <v>0.4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</row>
        <row r="810">
          <cell r="BK810" t="str">
            <v>Sapin pectiné_F1_Cas général_GS Arc Jurassien_47_</v>
          </cell>
          <cell r="BM810">
            <v>53.500946457340397</v>
          </cell>
          <cell r="BN810">
            <v>255.81959154998501</v>
          </cell>
          <cell r="BO810" t="str">
            <v/>
          </cell>
          <cell r="BP810">
            <v>359.743735612752</v>
          </cell>
          <cell r="BQ810" t="str">
            <v/>
          </cell>
          <cell r="BT810" t="str">
            <v>Résineux</v>
          </cell>
          <cell r="BU810">
            <v>0</v>
          </cell>
          <cell r="BV810">
            <v>1</v>
          </cell>
          <cell r="BW810">
            <v>0</v>
          </cell>
          <cell r="BX810">
            <v>0.43</v>
          </cell>
          <cell r="BY810">
            <v>0</v>
          </cell>
          <cell r="BZ810">
            <v>0</v>
          </cell>
          <cell r="CB810">
            <v>0.6</v>
          </cell>
          <cell r="CC810">
            <v>0.4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</row>
        <row r="811">
          <cell r="BK811" t="str">
            <v>Sapin pectiné_F1_Cas général_GS Arc Jurassien_48_</v>
          </cell>
          <cell r="BM811">
            <v>57.3037976180794</v>
          </cell>
          <cell r="BN811">
            <v>275.92725158559398</v>
          </cell>
          <cell r="BO811" t="str">
            <v/>
          </cell>
          <cell r="BP811">
            <v>359.743735612752</v>
          </cell>
          <cell r="BQ811" t="str">
            <v/>
          </cell>
          <cell r="BT811" t="str">
            <v>Résineux</v>
          </cell>
          <cell r="BU811">
            <v>0</v>
          </cell>
          <cell r="BV811">
            <v>1</v>
          </cell>
          <cell r="BW811">
            <v>0</v>
          </cell>
          <cell r="BX811">
            <v>0.43</v>
          </cell>
          <cell r="BY811">
            <v>0</v>
          </cell>
          <cell r="BZ811">
            <v>0</v>
          </cell>
          <cell r="CB811">
            <v>0.6</v>
          </cell>
          <cell r="CC811">
            <v>0.4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</row>
        <row r="812">
          <cell r="BK812" t="str">
            <v>Sapin pectiné_F1_Cas général_GS Arc Jurassien_49_</v>
          </cell>
          <cell r="BM812">
            <v>61.106648778818403</v>
          </cell>
          <cell r="BN812">
            <v>296.03491162120298</v>
          </cell>
          <cell r="BO812" t="str">
            <v/>
          </cell>
          <cell r="BP812">
            <v>359.743735612752</v>
          </cell>
          <cell r="BQ812" t="str">
            <v/>
          </cell>
          <cell r="BT812" t="str">
            <v>Résineux</v>
          </cell>
          <cell r="BU812">
            <v>0</v>
          </cell>
          <cell r="BV812">
            <v>1</v>
          </cell>
          <cell r="BW812">
            <v>0</v>
          </cell>
          <cell r="BX812">
            <v>0.43</v>
          </cell>
          <cell r="BY812">
            <v>0</v>
          </cell>
          <cell r="BZ812">
            <v>0</v>
          </cell>
          <cell r="CB812">
            <v>0.6</v>
          </cell>
          <cell r="CC812">
            <v>0.4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</row>
        <row r="813">
          <cell r="BK813" t="str">
            <v>Sapin pectiné_F1_Cas général_GS Arc Jurassien_50_</v>
          </cell>
          <cell r="BM813">
            <v>64.909499939557406</v>
          </cell>
          <cell r="BN813">
            <v>316.14257165681198</v>
          </cell>
          <cell r="BO813" t="str">
            <v/>
          </cell>
          <cell r="BP813">
            <v>359.743735612752</v>
          </cell>
          <cell r="BQ813">
            <v>19.9575073074394</v>
          </cell>
          <cell r="BT813" t="str">
            <v>Résineux</v>
          </cell>
          <cell r="BU813">
            <v>0</v>
          </cell>
          <cell r="BV813">
            <v>1</v>
          </cell>
          <cell r="BW813">
            <v>0</v>
          </cell>
          <cell r="BX813">
            <v>0.43</v>
          </cell>
          <cell r="BY813">
            <v>0</v>
          </cell>
          <cell r="BZ813">
            <v>0</v>
          </cell>
          <cell r="CB813">
            <v>0.6</v>
          </cell>
          <cell r="CC813">
            <v>0.4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</row>
        <row r="814">
          <cell r="BK814" t="str">
            <v>Sapin pectiné_F1_Cas général_GS Arc Jurassien_51_</v>
          </cell>
          <cell r="BM814">
            <v>68.6270299004929</v>
          </cell>
          <cell r="BN814">
            <v>336.26332650444101</v>
          </cell>
          <cell r="BO814" t="str">
            <v/>
          </cell>
          <cell r="BP814">
            <v>359.743735612752</v>
          </cell>
          <cell r="BQ814" t="str">
            <v/>
          </cell>
          <cell r="BT814" t="str">
            <v>Résineux</v>
          </cell>
          <cell r="BU814">
            <v>0</v>
          </cell>
          <cell r="BV814">
            <v>1</v>
          </cell>
          <cell r="BW814">
            <v>0</v>
          </cell>
          <cell r="BX814">
            <v>0.43</v>
          </cell>
          <cell r="BY814">
            <v>0</v>
          </cell>
          <cell r="BZ814">
            <v>0</v>
          </cell>
          <cell r="CB814">
            <v>0.6</v>
          </cell>
          <cell r="CC814">
            <v>0.4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</row>
        <row r="815">
          <cell r="BK815" t="str">
            <v>Sapin pectiné_F1_Cas général_GS Arc Jurassien_52_</v>
          </cell>
          <cell r="BM815">
            <v>72.344559861428493</v>
          </cell>
          <cell r="BN815">
            <v>356.38408135206998</v>
          </cell>
          <cell r="BO815" t="str">
            <v/>
          </cell>
          <cell r="BP815">
            <v>359.743735612752</v>
          </cell>
          <cell r="BQ815">
            <v>18.4399876762626</v>
          </cell>
          <cell r="BT815" t="str">
            <v>Résineux</v>
          </cell>
          <cell r="BU815">
            <v>0</v>
          </cell>
          <cell r="BV815">
            <v>1</v>
          </cell>
          <cell r="BW815">
            <v>0</v>
          </cell>
          <cell r="BX815">
            <v>0.43</v>
          </cell>
          <cell r="BY815">
            <v>0</v>
          </cell>
          <cell r="BZ815">
            <v>0</v>
          </cell>
          <cell r="CB815">
            <v>0.6</v>
          </cell>
          <cell r="CC815">
            <v>0.4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</row>
        <row r="816">
          <cell r="BK816" t="str">
            <v>Sapin pectiné_F1_Cas général_GS Arc Jurassien_52_</v>
          </cell>
          <cell r="BM816">
            <v>57.5068092550882</v>
          </cell>
          <cell r="BN816">
            <v>276.56528829797702</v>
          </cell>
          <cell r="BO816">
            <v>79.818793054092964</v>
          </cell>
          <cell r="BP816">
            <v>359.743735612752</v>
          </cell>
          <cell r="BQ816">
            <v>18.4399876762626</v>
          </cell>
          <cell r="BT816" t="str">
            <v>Résineux</v>
          </cell>
          <cell r="BU816">
            <v>0</v>
          </cell>
          <cell r="BV816">
            <v>1</v>
          </cell>
          <cell r="BW816">
            <v>0</v>
          </cell>
          <cell r="BX816">
            <v>0.43</v>
          </cell>
          <cell r="BY816">
            <v>0</v>
          </cell>
          <cell r="BZ816">
            <v>0</v>
          </cell>
          <cell r="CB816">
            <v>0.6</v>
          </cell>
          <cell r="CC816">
            <v>0.4</v>
          </cell>
          <cell r="CD816">
            <v>0</v>
          </cell>
          <cell r="CE816">
            <v>0</v>
          </cell>
          <cell r="CF816">
            <v>0</v>
          </cell>
          <cell r="CG816">
            <v>0</v>
          </cell>
          <cell r="CH816">
            <v>0</v>
          </cell>
          <cell r="CI816">
            <v>0</v>
          </cell>
          <cell r="CJ816">
            <v>0</v>
          </cell>
          <cell r="CK816">
            <v>0</v>
          </cell>
          <cell r="CL816">
            <v>0</v>
          </cell>
          <cell r="CM816">
            <v>0</v>
          </cell>
          <cell r="CN816">
            <v>0</v>
          </cell>
          <cell r="CO816">
            <v>0</v>
          </cell>
        </row>
        <row r="817">
          <cell r="BK817" t="str">
            <v>Sapin pectiné_F1_Cas général_GS Arc Jurassien_53_</v>
          </cell>
          <cell r="BM817">
            <v>61.000981148611302</v>
          </cell>
          <cell r="BN817">
            <v>295.23963817595501</v>
          </cell>
          <cell r="BO817" t="str">
            <v/>
          </cell>
          <cell r="BP817">
            <v>359.743735612752</v>
          </cell>
          <cell r="BQ817" t="str">
            <v/>
          </cell>
          <cell r="BT817" t="str">
            <v>Résineux</v>
          </cell>
          <cell r="BU817">
            <v>0</v>
          </cell>
          <cell r="BV817">
            <v>1</v>
          </cell>
          <cell r="BW817">
            <v>0</v>
          </cell>
          <cell r="BX817">
            <v>0.43</v>
          </cell>
          <cell r="BY817">
            <v>0</v>
          </cell>
          <cell r="BZ817">
            <v>0</v>
          </cell>
          <cell r="CB817">
            <v>0.6</v>
          </cell>
          <cell r="CC817">
            <v>0.4</v>
          </cell>
          <cell r="CD817">
            <v>0</v>
          </cell>
          <cell r="CE817">
            <v>0</v>
          </cell>
          <cell r="CF817">
            <v>0</v>
          </cell>
          <cell r="CG817">
            <v>0</v>
          </cell>
          <cell r="CH817">
            <v>0</v>
          </cell>
          <cell r="CI817">
            <v>0</v>
          </cell>
          <cell r="CJ817">
            <v>0</v>
          </cell>
          <cell r="CK817">
            <v>0</v>
          </cell>
          <cell r="CL817">
            <v>0</v>
          </cell>
          <cell r="CM817">
            <v>0</v>
          </cell>
          <cell r="CN817">
            <v>0</v>
          </cell>
          <cell r="CO817">
            <v>0</v>
          </cell>
        </row>
        <row r="818">
          <cell r="BK818" t="str">
            <v>Sapin pectiné_F1_Cas général_GS Arc Jurassien_54_</v>
          </cell>
          <cell r="BM818">
            <v>64.495153042134405</v>
          </cell>
          <cell r="BN818">
            <v>313.91398805393197</v>
          </cell>
          <cell r="BO818" t="str">
            <v/>
          </cell>
          <cell r="BP818">
            <v>359.743735612752</v>
          </cell>
          <cell r="BQ818">
            <v>18.953927624537201</v>
          </cell>
          <cell r="BT818" t="str">
            <v>Résineux</v>
          </cell>
          <cell r="BU818">
            <v>0</v>
          </cell>
          <cell r="BV818">
            <v>1</v>
          </cell>
          <cell r="BW818">
            <v>0</v>
          </cell>
          <cell r="BX818">
            <v>0.43</v>
          </cell>
          <cell r="BY818">
            <v>0</v>
          </cell>
          <cell r="BZ818">
            <v>0</v>
          </cell>
          <cell r="CB818">
            <v>0.6</v>
          </cell>
          <cell r="CC818">
            <v>0.4</v>
          </cell>
          <cell r="CD818">
            <v>0</v>
          </cell>
          <cell r="CE818">
            <v>0</v>
          </cell>
          <cell r="CF818">
            <v>0</v>
          </cell>
          <cell r="CG818">
            <v>0</v>
          </cell>
          <cell r="CH818">
            <v>0</v>
          </cell>
          <cell r="CI818">
            <v>0</v>
          </cell>
          <cell r="CJ818">
            <v>0</v>
          </cell>
          <cell r="CK818">
            <v>0</v>
          </cell>
          <cell r="CL818">
            <v>0</v>
          </cell>
          <cell r="CM818">
            <v>0</v>
          </cell>
          <cell r="CN818">
            <v>0</v>
          </cell>
          <cell r="CO818">
            <v>0</v>
          </cell>
        </row>
        <row r="819">
          <cell r="BK819" t="str">
            <v>Sapin pectiné_F1_Cas général_GS Arc Jurassien_55_</v>
          </cell>
          <cell r="BM819">
            <v>68.010267641910602</v>
          </cell>
          <cell r="BN819">
            <v>333.07046076240101</v>
          </cell>
          <cell r="BO819" t="str">
            <v/>
          </cell>
          <cell r="BP819">
            <v>359.743735612752</v>
          </cell>
          <cell r="BQ819" t="str">
            <v/>
          </cell>
          <cell r="BT819" t="str">
            <v>Résineux</v>
          </cell>
          <cell r="BU819">
            <v>0</v>
          </cell>
          <cell r="BV819">
            <v>1</v>
          </cell>
          <cell r="BW819">
            <v>0</v>
          </cell>
          <cell r="BX819">
            <v>0.43</v>
          </cell>
          <cell r="BY819">
            <v>0</v>
          </cell>
          <cell r="BZ819">
            <v>0</v>
          </cell>
          <cell r="CB819">
            <v>0.6</v>
          </cell>
          <cell r="CC819">
            <v>0.4</v>
          </cell>
          <cell r="CD819">
            <v>0</v>
          </cell>
          <cell r="CE819">
            <v>0</v>
          </cell>
          <cell r="CF819">
            <v>0</v>
          </cell>
          <cell r="CG819">
            <v>0</v>
          </cell>
          <cell r="CH819">
            <v>0</v>
          </cell>
          <cell r="CI819">
            <v>0</v>
          </cell>
          <cell r="CJ819">
            <v>0</v>
          </cell>
          <cell r="CK819">
            <v>0</v>
          </cell>
          <cell r="CL819">
            <v>0</v>
          </cell>
          <cell r="CM819">
            <v>0</v>
          </cell>
          <cell r="CN819">
            <v>0</v>
          </cell>
          <cell r="CO819">
            <v>0</v>
          </cell>
        </row>
        <row r="820">
          <cell r="BK820" t="str">
            <v>Sapin pectiné_F1_Cas général_GS Arc Jurassien_56_</v>
          </cell>
          <cell r="BM820">
            <v>71.5253822416867</v>
          </cell>
          <cell r="BN820">
            <v>352.22693347086999</v>
          </cell>
          <cell r="BO820" t="str">
            <v/>
          </cell>
          <cell r="BP820">
            <v>359.743735612752</v>
          </cell>
          <cell r="BQ820" t="str">
            <v/>
          </cell>
          <cell r="BT820" t="str">
            <v>Résineux</v>
          </cell>
          <cell r="BU820">
            <v>0</v>
          </cell>
          <cell r="BV820">
            <v>1</v>
          </cell>
          <cell r="BW820">
            <v>0</v>
          </cell>
          <cell r="BX820">
            <v>0.43</v>
          </cell>
          <cell r="BY820">
            <v>0</v>
          </cell>
          <cell r="BZ820">
            <v>0</v>
          </cell>
          <cell r="CB820">
            <v>0.6</v>
          </cell>
          <cell r="CC820">
            <v>0.4</v>
          </cell>
          <cell r="CD820">
            <v>0</v>
          </cell>
          <cell r="CE820">
            <v>0</v>
          </cell>
          <cell r="CF820">
            <v>0</v>
          </cell>
          <cell r="CG820">
            <v>0</v>
          </cell>
          <cell r="CH820">
            <v>0</v>
          </cell>
          <cell r="CI820">
            <v>0</v>
          </cell>
          <cell r="CJ820">
            <v>0</v>
          </cell>
          <cell r="CK820">
            <v>0</v>
          </cell>
          <cell r="CL820">
            <v>0</v>
          </cell>
          <cell r="CM820">
            <v>0</v>
          </cell>
          <cell r="CN820">
            <v>0</v>
          </cell>
          <cell r="CO820">
            <v>0</v>
          </cell>
        </row>
        <row r="821">
          <cell r="BK821" t="str">
            <v>Sapin pectiné_F1_Cas général_GS Arc Jurassien_57_</v>
          </cell>
          <cell r="BM821">
            <v>75.040496841462897</v>
          </cell>
          <cell r="BN821">
            <v>371.38340617933898</v>
          </cell>
          <cell r="BO821" t="str">
            <v/>
          </cell>
          <cell r="BP821">
            <v>359.743735612752</v>
          </cell>
          <cell r="BQ821" t="str">
            <v/>
          </cell>
          <cell r="BT821" t="str">
            <v>Résineux</v>
          </cell>
          <cell r="BU821">
            <v>0</v>
          </cell>
          <cell r="BV821">
            <v>1</v>
          </cell>
          <cell r="BW821">
            <v>0</v>
          </cell>
          <cell r="BX821">
            <v>0.43</v>
          </cell>
          <cell r="BY821">
            <v>0</v>
          </cell>
          <cell r="BZ821">
            <v>0</v>
          </cell>
          <cell r="CB821">
            <v>0.6</v>
          </cell>
          <cell r="CC821">
            <v>0.4</v>
          </cell>
          <cell r="CD821">
            <v>0</v>
          </cell>
          <cell r="CE821">
            <v>0</v>
          </cell>
          <cell r="CF821">
            <v>0</v>
          </cell>
          <cell r="CG821">
            <v>0</v>
          </cell>
          <cell r="CH821">
            <v>0</v>
          </cell>
          <cell r="CI821">
            <v>0</v>
          </cell>
          <cell r="CJ821">
            <v>0</v>
          </cell>
          <cell r="CK821">
            <v>0</v>
          </cell>
          <cell r="CL821">
            <v>0</v>
          </cell>
          <cell r="CM821">
            <v>0</v>
          </cell>
          <cell r="CN821">
            <v>0</v>
          </cell>
          <cell r="CO821">
            <v>0</v>
          </cell>
        </row>
        <row r="822">
          <cell r="BK822" t="str">
            <v>Sapin pectiné_F1_Cas général_GS Arc Jurassien_58_</v>
          </cell>
          <cell r="BM822">
            <v>78.555611441239094</v>
          </cell>
          <cell r="BN822">
            <v>390.53987888780699</v>
          </cell>
          <cell r="BO822" t="str">
            <v/>
          </cell>
          <cell r="BP822">
            <v>359.743735612752</v>
          </cell>
          <cell r="BQ822" t="str">
            <v/>
          </cell>
          <cell r="BT822" t="str">
            <v>Résineux</v>
          </cell>
          <cell r="BU822">
            <v>0</v>
          </cell>
          <cell r="BV822">
            <v>1</v>
          </cell>
          <cell r="BW822">
            <v>0</v>
          </cell>
          <cell r="BX822">
            <v>0.43</v>
          </cell>
          <cell r="BY822">
            <v>0</v>
          </cell>
          <cell r="BZ822">
            <v>0</v>
          </cell>
          <cell r="CB822">
            <v>0.6</v>
          </cell>
          <cell r="CC822">
            <v>0.4</v>
          </cell>
          <cell r="CD822">
            <v>0</v>
          </cell>
          <cell r="CE822">
            <v>0</v>
          </cell>
          <cell r="CF822">
            <v>0</v>
          </cell>
          <cell r="CG822">
            <v>0</v>
          </cell>
          <cell r="CH822">
            <v>0</v>
          </cell>
          <cell r="CI822">
            <v>0</v>
          </cell>
          <cell r="CJ822">
            <v>0</v>
          </cell>
          <cell r="CK822">
            <v>0</v>
          </cell>
          <cell r="CL822">
            <v>0</v>
          </cell>
          <cell r="CM822">
            <v>0</v>
          </cell>
          <cell r="CN822">
            <v>0</v>
          </cell>
          <cell r="CO822">
            <v>0</v>
          </cell>
        </row>
        <row r="823">
          <cell r="BK823" t="str">
            <v>Sapin pectiné_F1_Cas général_GS Arc Jurassien_59_</v>
          </cell>
          <cell r="BM823">
            <v>82.070726041015206</v>
          </cell>
          <cell r="BN823">
            <v>409.69635159627597</v>
          </cell>
          <cell r="BO823" t="str">
            <v/>
          </cell>
          <cell r="BP823">
            <v>359.743735612752</v>
          </cell>
          <cell r="BQ823">
            <v>17.444005365234901</v>
          </cell>
          <cell r="BT823" t="str">
            <v>Résineux</v>
          </cell>
          <cell r="BU823">
            <v>0</v>
          </cell>
          <cell r="BV823">
            <v>1</v>
          </cell>
          <cell r="BW823">
            <v>0</v>
          </cell>
          <cell r="BX823">
            <v>0.43</v>
          </cell>
          <cell r="BY823">
            <v>0</v>
          </cell>
          <cell r="BZ823">
            <v>0</v>
          </cell>
          <cell r="CB823">
            <v>0.6</v>
          </cell>
          <cell r="CC823">
            <v>0.4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</row>
        <row r="824">
          <cell r="BK824" t="str">
            <v>Sapin pectiné_F1_Cas général_GS Arc Jurassien_59_</v>
          </cell>
          <cell r="BM824">
            <v>63.901657946721798</v>
          </cell>
          <cell r="BN824">
            <v>310.72452350567499</v>
          </cell>
          <cell r="BO824">
            <v>98.97182809060098</v>
          </cell>
          <cell r="BP824">
            <v>359.743735612752</v>
          </cell>
          <cell r="BQ824">
            <v>17.444005365234901</v>
          </cell>
          <cell r="BT824" t="str">
            <v>Résineux</v>
          </cell>
          <cell r="BU824">
            <v>0</v>
          </cell>
          <cell r="BV824">
            <v>1</v>
          </cell>
          <cell r="BW824">
            <v>0</v>
          </cell>
          <cell r="BX824">
            <v>0.43</v>
          </cell>
          <cell r="BY824">
            <v>0</v>
          </cell>
          <cell r="BZ824">
            <v>0</v>
          </cell>
          <cell r="CB824">
            <v>0.6</v>
          </cell>
          <cell r="CC824">
            <v>0.4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</row>
        <row r="825">
          <cell r="BK825" t="str">
            <v>Sapin pectiné_F1_Cas général_GS Arc Jurassien_60_</v>
          </cell>
          <cell r="BM825">
            <v>67.162173294459606</v>
          </cell>
          <cell r="BN825">
            <v>328.41921087444098</v>
          </cell>
          <cell r="BO825" t="str">
            <v/>
          </cell>
          <cell r="BP825">
            <v>359.743735612752</v>
          </cell>
          <cell r="BQ825" t="str">
            <v/>
          </cell>
          <cell r="BT825" t="str">
            <v>Résineux</v>
          </cell>
          <cell r="BU825">
            <v>0</v>
          </cell>
          <cell r="BV825">
            <v>1</v>
          </cell>
          <cell r="BW825">
            <v>0</v>
          </cell>
          <cell r="BX825">
            <v>0.43</v>
          </cell>
          <cell r="BY825">
            <v>0</v>
          </cell>
          <cell r="BZ825">
            <v>0</v>
          </cell>
          <cell r="CB825">
            <v>0.6</v>
          </cell>
          <cell r="CC825">
            <v>0.4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</row>
        <row r="826">
          <cell r="BK826" t="str">
            <v>Sapin pectiné_F1_Cas général_GS Arc Jurassien_61_</v>
          </cell>
          <cell r="BM826">
            <v>70.4226886421974</v>
          </cell>
          <cell r="BN826">
            <v>346.11389824320702</v>
          </cell>
          <cell r="BO826" t="str">
            <v/>
          </cell>
          <cell r="BP826">
            <v>359.743735612752</v>
          </cell>
          <cell r="BQ826" t="str">
            <v/>
          </cell>
          <cell r="BT826" t="str">
            <v>Résineux</v>
          </cell>
          <cell r="BU826">
            <v>0</v>
          </cell>
          <cell r="BV826">
            <v>1</v>
          </cell>
          <cell r="BW826">
            <v>0</v>
          </cell>
          <cell r="BX826">
            <v>0.43</v>
          </cell>
          <cell r="BY826">
            <v>0</v>
          </cell>
          <cell r="BZ826">
            <v>0</v>
          </cell>
          <cell r="CB826">
            <v>0.6</v>
          </cell>
          <cell r="CC826">
            <v>0.4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</row>
        <row r="827">
          <cell r="BK827" t="str">
            <v>Sapin pectiné_F1_Cas général_GS Arc Jurassien_62_</v>
          </cell>
          <cell r="BM827">
            <v>73.683203989935194</v>
          </cell>
          <cell r="BN827">
            <v>363.80858561197198</v>
          </cell>
          <cell r="BO827" t="str">
            <v/>
          </cell>
          <cell r="BP827">
            <v>359.743735612752</v>
          </cell>
          <cell r="BQ827" t="str">
            <v/>
          </cell>
          <cell r="BT827" t="str">
            <v>Résineux</v>
          </cell>
          <cell r="BU827">
            <v>0</v>
          </cell>
          <cell r="BV827">
            <v>1</v>
          </cell>
          <cell r="BW827">
            <v>0</v>
          </cell>
          <cell r="BX827">
            <v>0.43</v>
          </cell>
          <cell r="BY827">
            <v>0</v>
          </cell>
          <cell r="BZ827">
            <v>0</v>
          </cell>
          <cell r="CB827">
            <v>0.6</v>
          </cell>
          <cell r="CC827">
            <v>0.4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</row>
        <row r="828">
          <cell r="BK828" t="str">
            <v>Sapin pectiné_F1_Cas général_GS Arc Jurassien_63_</v>
          </cell>
          <cell r="BM828">
            <v>76.943719337673002</v>
          </cell>
          <cell r="BN828">
            <v>381.50327298073802</v>
          </cell>
          <cell r="BO828" t="str">
            <v/>
          </cell>
          <cell r="BP828">
            <v>359.743735612752</v>
          </cell>
          <cell r="BQ828">
            <v>17.660977177126099</v>
          </cell>
          <cell r="BT828" t="str">
            <v>Résineux</v>
          </cell>
          <cell r="BU828">
            <v>0</v>
          </cell>
          <cell r="BV828">
            <v>1</v>
          </cell>
          <cell r="BW828">
            <v>0</v>
          </cell>
          <cell r="BX828">
            <v>0.43</v>
          </cell>
          <cell r="BY828">
            <v>0</v>
          </cell>
          <cell r="BZ828">
            <v>0</v>
          </cell>
          <cell r="CB828">
            <v>0.6</v>
          </cell>
          <cell r="CC828">
            <v>0.4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</row>
        <row r="829">
          <cell r="BK829" t="str">
            <v>Sapin pectiné_F1_Cas général_GS Arc Jurassien_64_</v>
          </cell>
          <cell r="BM829">
            <v>80.178355865862599</v>
          </cell>
          <cell r="BN829">
            <v>399.38116382438102</v>
          </cell>
          <cell r="BO829" t="str">
            <v/>
          </cell>
          <cell r="BP829">
            <v>359.743735612752</v>
          </cell>
          <cell r="BQ829" t="str">
            <v/>
          </cell>
          <cell r="BT829" t="str">
            <v>Résineux</v>
          </cell>
          <cell r="BU829">
            <v>0</v>
          </cell>
          <cell r="BV829">
            <v>1</v>
          </cell>
          <cell r="BW829">
            <v>0</v>
          </cell>
          <cell r="BX829">
            <v>0.43</v>
          </cell>
          <cell r="BY829">
            <v>0</v>
          </cell>
          <cell r="BZ829">
            <v>0</v>
          </cell>
          <cell r="CB829">
            <v>0.6</v>
          </cell>
          <cell r="CC829">
            <v>0.4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</row>
        <row r="830">
          <cell r="BK830" t="str">
            <v>Sapin pectiné_F1_Cas général_GS Arc Jurassien_65_</v>
          </cell>
          <cell r="BM830">
            <v>83.412992394052296</v>
          </cell>
          <cell r="BN830">
            <v>417.25905466802499</v>
          </cell>
          <cell r="BO830" t="str">
            <v/>
          </cell>
          <cell r="BP830">
            <v>359.743735612752</v>
          </cell>
          <cell r="BQ830" t="str">
            <v/>
          </cell>
          <cell r="BT830" t="str">
            <v>Résineux</v>
          </cell>
          <cell r="BU830">
            <v>0</v>
          </cell>
          <cell r="BV830">
            <v>1</v>
          </cell>
          <cell r="BW830">
            <v>0</v>
          </cell>
          <cell r="BX830">
            <v>0.43</v>
          </cell>
          <cell r="BY830">
            <v>0</v>
          </cell>
          <cell r="BZ830">
            <v>0</v>
          </cell>
          <cell r="CB830">
            <v>0.6</v>
          </cell>
          <cell r="CC830">
            <v>0.4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</row>
        <row r="831">
          <cell r="BK831" t="str">
            <v>Sapin pectiné_F1_Cas général_GS Arc Jurassien_66_</v>
          </cell>
          <cell r="BM831">
            <v>86.647628922242006</v>
          </cell>
          <cell r="BN831">
            <v>435.13694551166799</v>
          </cell>
          <cell r="BO831" t="str">
            <v/>
          </cell>
          <cell r="BP831">
            <v>359.743735612752</v>
          </cell>
          <cell r="BQ831" t="str">
            <v/>
          </cell>
          <cell r="BT831" t="str">
            <v>Résineux</v>
          </cell>
          <cell r="BU831">
            <v>0</v>
          </cell>
          <cell r="BV831">
            <v>1</v>
          </cell>
          <cell r="BW831">
            <v>0</v>
          </cell>
          <cell r="BX831">
            <v>0.43</v>
          </cell>
          <cell r="BY831">
            <v>0</v>
          </cell>
          <cell r="BZ831">
            <v>0</v>
          </cell>
          <cell r="CB831">
            <v>0.6</v>
          </cell>
          <cell r="CC831">
            <v>0.4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</row>
        <row r="832">
          <cell r="BK832" t="str">
            <v>Sapin pectiné_F1_Cas général_GS Arc Jurassien_67_</v>
          </cell>
          <cell r="BM832">
            <v>89.882265450431603</v>
          </cell>
          <cell r="BN832">
            <v>453.01483635531201</v>
          </cell>
          <cell r="BO832" t="str">
            <v/>
          </cell>
          <cell r="BP832">
            <v>359.743735612752</v>
          </cell>
          <cell r="BQ832">
            <v>16.156576561363199</v>
          </cell>
          <cell r="BT832" t="str">
            <v>Résineux</v>
          </cell>
          <cell r="BU832">
            <v>0</v>
          </cell>
          <cell r="BV832">
            <v>1</v>
          </cell>
          <cell r="BW832">
            <v>0</v>
          </cell>
          <cell r="BX832">
            <v>0.43</v>
          </cell>
          <cell r="BY832">
            <v>0</v>
          </cell>
          <cell r="BZ832">
            <v>0</v>
          </cell>
          <cell r="CB832">
            <v>0.6</v>
          </cell>
          <cell r="CC832">
            <v>0.4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</row>
        <row r="833">
          <cell r="BK833" t="str">
            <v>Sapin pectiné_F1_Cas général_GS Arc Jurassien_67_</v>
          </cell>
          <cell r="BM833">
            <v>72.309606052687599</v>
          </cell>
          <cell r="BN833">
            <v>356.193818097975</v>
          </cell>
          <cell r="BO833">
            <v>96.821018257337016</v>
          </cell>
          <cell r="BP833">
            <v>359.743735612752</v>
          </cell>
          <cell r="BQ833">
            <v>16.156576561363199</v>
          </cell>
          <cell r="BT833" t="str">
            <v>Résineux</v>
          </cell>
          <cell r="BU833">
            <v>0</v>
          </cell>
          <cell r="BV833">
            <v>1</v>
          </cell>
          <cell r="BW833">
            <v>0</v>
          </cell>
          <cell r="BX833">
            <v>0.43</v>
          </cell>
          <cell r="BY833">
            <v>0</v>
          </cell>
          <cell r="BZ833">
            <v>0</v>
          </cell>
          <cell r="CB833">
            <v>0.6</v>
          </cell>
          <cell r="CC833">
            <v>0.4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</row>
        <row r="834">
          <cell r="BK834" t="str">
            <v>Sapin pectiné_F1_Cas général_GS Arc Jurassien_68_</v>
          </cell>
          <cell r="BM834">
            <v>75.292165346085596</v>
          </cell>
          <cell r="BN834">
            <v>372.59848885640503</v>
          </cell>
          <cell r="BO834" t="str">
            <v/>
          </cell>
          <cell r="BP834">
            <v>359.743735612752</v>
          </cell>
          <cell r="BQ834" t="str">
            <v/>
          </cell>
          <cell r="BT834" t="str">
            <v>Résineux</v>
          </cell>
          <cell r="BU834">
            <v>0</v>
          </cell>
          <cell r="BV834">
            <v>1</v>
          </cell>
          <cell r="BW834">
            <v>0</v>
          </cell>
          <cell r="BX834">
            <v>0.43</v>
          </cell>
          <cell r="BY834">
            <v>0</v>
          </cell>
          <cell r="BZ834">
            <v>0</v>
          </cell>
          <cell r="CB834">
            <v>0.6</v>
          </cell>
          <cell r="CC834">
            <v>0.4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</row>
        <row r="835">
          <cell r="BK835" t="str">
            <v>Sapin pectiné_F1_Cas général_GS Arc Jurassien_69_</v>
          </cell>
          <cell r="BM835">
            <v>78.274724639483694</v>
          </cell>
          <cell r="BN835">
            <v>389.003159614835</v>
          </cell>
          <cell r="BO835" t="str">
            <v/>
          </cell>
          <cell r="BP835">
            <v>359.743735612752</v>
          </cell>
          <cell r="BQ835" t="str">
            <v/>
          </cell>
          <cell r="BT835" t="str">
            <v>Résineux</v>
          </cell>
          <cell r="BU835">
            <v>0</v>
          </cell>
          <cell r="BV835">
            <v>1</v>
          </cell>
          <cell r="BW835">
            <v>0</v>
          </cell>
          <cell r="BX835">
            <v>0.43</v>
          </cell>
          <cell r="BY835">
            <v>0</v>
          </cell>
          <cell r="BZ835">
            <v>0</v>
          </cell>
          <cell r="CB835">
            <v>0.6</v>
          </cell>
          <cell r="CC835">
            <v>0.4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</row>
        <row r="836">
          <cell r="BK836" t="str">
            <v>Sapin pectiné_F1_Cas général_GS Arc Jurassien_70_</v>
          </cell>
          <cell r="BM836">
            <v>81.257283932881705</v>
          </cell>
          <cell r="BN836">
            <v>405.40783037326503</v>
          </cell>
          <cell r="BO836" t="str">
            <v/>
          </cell>
          <cell r="BP836">
            <v>359.743735612752</v>
          </cell>
          <cell r="BQ836" t="str">
            <v/>
          </cell>
          <cell r="BT836" t="str">
            <v>Résineux</v>
          </cell>
          <cell r="BU836">
            <v>0</v>
          </cell>
          <cell r="BV836">
            <v>1</v>
          </cell>
          <cell r="BW836">
            <v>0</v>
          </cell>
          <cell r="BX836">
            <v>0.43</v>
          </cell>
          <cell r="BY836">
            <v>0</v>
          </cell>
          <cell r="BZ836">
            <v>0</v>
          </cell>
          <cell r="CB836">
            <v>0.6</v>
          </cell>
          <cell r="CC836">
            <v>0.4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</row>
        <row r="837">
          <cell r="BK837" t="str">
            <v>Sapin pectiné_F1_Cas général_GS Arc Jurassien_71_</v>
          </cell>
          <cell r="BM837">
            <v>84.239843226279703</v>
          </cell>
          <cell r="BN837">
            <v>421.81250113169398</v>
          </cell>
          <cell r="BO837" t="str">
            <v/>
          </cell>
          <cell r="BP837">
            <v>359.743735612752</v>
          </cell>
          <cell r="BQ837" t="str">
            <v/>
          </cell>
          <cell r="BT837" t="str">
            <v>Résineux</v>
          </cell>
          <cell r="BU837">
            <v>0</v>
          </cell>
          <cell r="BV837">
            <v>1</v>
          </cell>
          <cell r="BW837">
            <v>0</v>
          </cell>
          <cell r="BX837">
            <v>0.43</v>
          </cell>
          <cell r="BY837">
            <v>0</v>
          </cell>
          <cell r="BZ837">
            <v>0</v>
          </cell>
          <cell r="CB837">
            <v>0.6</v>
          </cell>
          <cell r="CC837">
            <v>0.4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</row>
        <row r="838">
          <cell r="BK838" t="str">
            <v>Sapin pectiné_F1_Cas général_GS Arc Jurassien_72_</v>
          </cell>
          <cell r="BM838">
            <v>87.2224025196778</v>
          </cell>
          <cell r="BN838">
            <v>438.21717189012401</v>
          </cell>
          <cell r="BO838" t="str">
            <v/>
          </cell>
          <cell r="BP838">
            <v>359.743735612752</v>
          </cell>
          <cell r="BQ838">
            <v>16.083216752831301</v>
          </cell>
          <cell r="BT838" t="str">
            <v>Résineux</v>
          </cell>
          <cell r="BU838">
            <v>0</v>
          </cell>
          <cell r="BV838">
            <v>1</v>
          </cell>
          <cell r="BW838">
            <v>0</v>
          </cell>
          <cell r="BX838">
            <v>0.43</v>
          </cell>
          <cell r="BY838">
            <v>0</v>
          </cell>
          <cell r="BZ838">
            <v>0</v>
          </cell>
          <cell r="CB838">
            <v>0.6</v>
          </cell>
          <cell r="CC838">
            <v>0.4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</row>
        <row r="839">
          <cell r="BK839" t="str">
            <v>Sapin pectiné_F1_Cas général_GS Arc Jurassien_73_</v>
          </cell>
          <cell r="BM839">
            <v>90.141875730049307</v>
          </cell>
          <cell r="BN839">
            <v>454.51815436821897</v>
          </cell>
          <cell r="BO839" t="str">
            <v/>
          </cell>
          <cell r="BP839">
            <v>359.743735612752</v>
          </cell>
          <cell r="BQ839" t="str">
            <v/>
          </cell>
          <cell r="BT839" t="str">
            <v>Résineux</v>
          </cell>
          <cell r="BU839">
            <v>0</v>
          </cell>
          <cell r="BV839">
            <v>1</v>
          </cell>
          <cell r="BW839">
            <v>0</v>
          </cell>
          <cell r="BX839">
            <v>0.43</v>
          </cell>
          <cell r="BY839">
            <v>0</v>
          </cell>
          <cell r="BZ839">
            <v>0</v>
          </cell>
          <cell r="CB839">
            <v>0.6</v>
          </cell>
          <cell r="CC839">
            <v>0.4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</row>
        <row r="840">
          <cell r="BK840" t="str">
            <v>Sapin pectiné_F1_Cas général_GS Arc Jurassien_74_</v>
          </cell>
          <cell r="BM840">
            <v>93.0613489404207</v>
          </cell>
          <cell r="BN840">
            <v>470.819136846314</v>
          </cell>
          <cell r="BO840" t="str">
            <v/>
          </cell>
          <cell r="BP840">
            <v>359.743735612752</v>
          </cell>
          <cell r="BQ840" t="str">
            <v/>
          </cell>
          <cell r="BT840" t="str">
            <v>Résineux</v>
          </cell>
          <cell r="BU840">
            <v>0</v>
          </cell>
          <cell r="BV840">
            <v>1</v>
          </cell>
          <cell r="BW840">
            <v>0</v>
          </cell>
          <cell r="BX840">
            <v>0.43</v>
          </cell>
          <cell r="BY840">
            <v>0</v>
          </cell>
          <cell r="BZ840">
            <v>0</v>
          </cell>
          <cell r="CB840">
            <v>0.6</v>
          </cell>
          <cell r="CC840">
            <v>0.4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</row>
        <row r="841">
          <cell r="BK841" t="str">
            <v>Sapin pectiné_F1_Cas général_GS Arc Jurassien_75_</v>
          </cell>
          <cell r="BM841">
            <v>95.980822150792207</v>
          </cell>
          <cell r="BN841">
            <v>487.12011932440902</v>
          </cell>
          <cell r="BO841" t="str">
            <v/>
          </cell>
          <cell r="BP841">
            <v>359.743735612752</v>
          </cell>
          <cell r="BQ841">
            <v>15.2605775239319</v>
          </cell>
          <cell r="BT841" t="str">
            <v>Résineux</v>
          </cell>
          <cell r="BU841">
            <v>0</v>
          </cell>
          <cell r="BV841">
            <v>1</v>
          </cell>
          <cell r="BW841">
            <v>0</v>
          </cell>
          <cell r="BX841">
            <v>0.43</v>
          </cell>
          <cell r="BY841">
            <v>0</v>
          </cell>
          <cell r="BZ841">
            <v>0</v>
          </cell>
          <cell r="CB841">
            <v>0.6</v>
          </cell>
          <cell r="CC841">
            <v>0.4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</row>
        <row r="842">
          <cell r="BK842" t="str">
            <v>Sapin pectiné_F1_Cas général_GS Arc Jurassien_75_</v>
          </cell>
          <cell r="BM842">
            <v>79.564715913517105</v>
          </cell>
          <cell r="BN842">
            <v>395.89148454148898</v>
          </cell>
          <cell r="BO842">
            <v>91.228634782920039</v>
          </cell>
          <cell r="BP842">
            <v>359.743735612752</v>
          </cell>
          <cell r="BQ842">
            <v>15.2605775239319</v>
          </cell>
          <cell r="BT842" t="str">
            <v>Résineux</v>
          </cell>
          <cell r="BU842">
            <v>0</v>
          </cell>
          <cell r="BV842">
            <v>1</v>
          </cell>
          <cell r="BW842">
            <v>0</v>
          </cell>
          <cell r="BX842">
            <v>0.43</v>
          </cell>
          <cell r="BY842">
            <v>0</v>
          </cell>
          <cell r="BZ842">
            <v>0</v>
          </cell>
          <cell r="CB842">
            <v>0.6</v>
          </cell>
          <cell r="CC842">
            <v>0.4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</row>
        <row r="843">
          <cell r="BK843" t="str">
            <v>Sapin pectiné_F1_Cas général_GS Arc Jurassien_76_</v>
          </cell>
          <cell r="BM843">
            <v>82.382110766263693</v>
          </cell>
          <cell r="BN843">
            <v>411.41488369862299</v>
          </cell>
          <cell r="BO843" t="str">
            <v/>
          </cell>
          <cell r="BP843">
            <v>359.743735612752</v>
          </cell>
          <cell r="BQ843">
            <v>14.599071791344301</v>
          </cell>
          <cell r="BT843" t="str">
            <v>Résineux</v>
          </cell>
          <cell r="BU843">
            <v>0</v>
          </cell>
          <cell r="BV843">
            <v>1</v>
          </cell>
          <cell r="BW843">
            <v>0</v>
          </cell>
          <cell r="BX843">
            <v>0.43</v>
          </cell>
          <cell r="BY843">
            <v>0</v>
          </cell>
          <cell r="BZ843">
            <v>0</v>
          </cell>
          <cell r="CB843">
            <v>0.6</v>
          </cell>
          <cell r="CC843">
            <v>0.4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</row>
        <row r="844">
          <cell r="BK844" t="str">
            <v>Sapin pectiné_F1_Cas général_GS Arc Jurassien_77_</v>
          </cell>
          <cell r="BM844">
            <v>85.046596440841597</v>
          </cell>
          <cell r="BN844">
            <v>426.24587796861601</v>
          </cell>
          <cell r="BO844" t="str">
            <v/>
          </cell>
          <cell r="BP844">
            <v>359.743735612752</v>
          </cell>
          <cell r="BQ844" t="str">
            <v/>
          </cell>
          <cell r="BT844" t="str">
            <v>Résineux</v>
          </cell>
          <cell r="BU844">
            <v>0</v>
          </cell>
          <cell r="BV844">
            <v>1</v>
          </cell>
          <cell r="BW844">
            <v>0</v>
          </cell>
          <cell r="BX844">
            <v>0.43</v>
          </cell>
          <cell r="BY844">
            <v>0</v>
          </cell>
          <cell r="BZ844">
            <v>0</v>
          </cell>
          <cell r="CB844">
            <v>0.6</v>
          </cell>
          <cell r="CC844">
            <v>0.4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</row>
        <row r="845">
          <cell r="BK845" t="str">
            <v>Sapin pectiné_F1_Cas général_GS Arc Jurassien_78_</v>
          </cell>
          <cell r="BM845">
            <v>87.711082115419501</v>
          </cell>
          <cell r="BN845">
            <v>441.07687223860898</v>
          </cell>
          <cell r="BO845" t="str">
            <v/>
          </cell>
          <cell r="BP845">
            <v>359.743735612752</v>
          </cell>
          <cell r="BQ845" t="str">
            <v/>
          </cell>
          <cell r="BT845" t="str">
            <v>Résineux</v>
          </cell>
          <cell r="BU845">
            <v>0</v>
          </cell>
          <cell r="BV845">
            <v>1</v>
          </cell>
          <cell r="BW845">
            <v>0</v>
          </cell>
          <cell r="BX845">
            <v>0.43</v>
          </cell>
          <cell r="BY845">
            <v>0</v>
          </cell>
          <cell r="BZ845">
            <v>0</v>
          </cell>
          <cell r="CB845">
            <v>0.6</v>
          </cell>
          <cell r="CC845">
            <v>0.4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</row>
        <row r="846">
          <cell r="BK846" t="str">
            <v>Sapin pectiné_F1_Cas général_GS Arc Jurassien_79_</v>
          </cell>
          <cell r="BM846">
            <v>90.375567789997405</v>
          </cell>
          <cell r="BN846">
            <v>455.90786650860201</v>
          </cell>
          <cell r="BO846" t="str">
            <v/>
          </cell>
          <cell r="BP846">
            <v>359.743735612752</v>
          </cell>
          <cell r="BQ846" t="str">
            <v/>
          </cell>
          <cell r="BT846" t="str">
            <v>Résineux</v>
          </cell>
          <cell r="BU846">
            <v>0</v>
          </cell>
          <cell r="BV846">
            <v>1</v>
          </cell>
          <cell r="BW846">
            <v>0</v>
          </cell>
          <cell r="BX846">
            <v>0.43</v>
          </cell>
          <cell r="BY846">
            <v>0</v>
          </cell>
          <cell r="BZ846">
            <v>0</v>
          </cell>
          <cell r="CB846">
            <v>0.6</v>
          </cell>
          <cell r="CC846">
            <v>0.4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</row>
        <row r="847">
          <cell r="BK847" t="str">
            <v>Sapin pectiné_F1_Cas général_GS Arc Jurassien_80_</v>
          </cell>
          <cell r="BM847">
            <v>93.040053464575294</v>
          </cell>
          <cell r="BN847">
            <v>470.73886077859498</v>
          </cell>
          <cell r="BO847" t="str">
            <v/>
          </cell>
          <cell r="BP847">
            <v>359.743735612752</v>
          </cell>
          <cell r="BQ847" t="str">
            <v/>
          </cell>
          <cell r="BT847" t="str">
            <v>Résineux</v>
          </cell>
          <cell r="BU847">
            <v>0</v>
          </cell>
          <cell r="BV847">
            <v>1</v>
          </cell>
          <cell r="BW847">
            <v>0</v>
          </cell>
          <cell r="BX847">
            <v>0.43</v>
          </cell>
          <cell r="BY847">
            <v>0</v>
          </cell>
          <cell r="BZ847">
            <v>0</v>
          </cell>
          <cell r="CB847">
            <v>0.6</v>
          </cell>
          <cell r="CC847">
            <v>0.4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</row>
        <row r="848">
          <cell r="BK848" t="str">
            <v>Sapin pectiné_F1_Cas général_GS Arc Jurassien_81_</v>
          </cell>
          <cell r="BM848">
            <v>95.704539139153198</v>
          </cell>
          <cell r="BN848">
            <v>485.56985504858699</v>
          </cell>
          <cell r="BO848" t="str">
            <v/>
          </cell>
          <cell r="BP848">
            <v>359.743735612752</v>
          </cell>
          <cell r="BQ848">
            <v>14.4946096745805</v>
          </cell>
          <cell r="BT848" t="str">
            <v>Résineux</v>
          </cell>
          <cell r="BU848">
            <v>0</v>
          </cell>
          <cell r="BV848">
            <v>1</v>
          </cell>
          <cell r="BW848">
            <v>0</v>
          </cell>
          <cell r="BX848">
            <v>0.43</v>
          </cell>
          <cell r="BY848">
            <v>0</v>
          </cell>
          <cell r="BZ848">
            <v>0</v>
          </cell>
          <cell r="CB848">
            <v>0.6</v>
          </cell>
          <cell r="CC848">
            <v>0.4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</row>
        <row r="849">
          <cell r="BK849" t="str">
            <v>Sapin pectiné_F1_Cas général_GS Arc Jurassien_82_</v>
          </cell>
          <cell r="BM849">
            <v>98.318086256836693</v>
          </cell>
          <cell r="BN849">
            <v>500.27523796335299</v>
          </cell>
          <cell r="BO849" t="str">
            <v/>
          </cell>
          <cell r="BP849">
            <v>359.743735612752</v>
          </cell>
          <cell r="BQ849" t="str">
            <v/>
          </cell>
          <cell r="BT849" t="str">
            <v>Résineux</v>
          </cell>
          <cell r="BU849">
            <v>0</v>
          </cell>
          <cell r="BV849">
            <v>1</v>
          </cell>
          <cell r="BW849">
            <v>0</v>
          </cell>
          <cell r="BX849">
            <v>0.43</v>
          </cell>
          <cell r="BY849">
            <v>0</v>
          </cell>
          <cell r="BZ849">
            <v>0</v>
          </cell>
          <cell r="CB849">
            <v>0.6</v>
          </cell>
          <cell r="CC849">
            <v>0.4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</row>
        <row r="850">
          <cell r="BK850" t="str">
            <v>Sapin pectiné_F1_Cas général_GS Arc Jurassien_83_</v>
          </cell>
          <cell r="BM850">
            <v>100.93163337452</v>
          </cell>
          <cell r="BN850">
            <v>514.98062087812002</v>
          </cell>
          <cell r="BO850" t="str">
            <v/>
          </cell>
          <cell r="BP850">
            <v>359.743735612752</v>
          </cell>
          <cell r="BQ850">
            <v>13.295275544536301</v>
          </cell>
          <cell r="BT850" t="str">
            <v>Résineux</v>
          </cell>
          <cell r="BU850">
            <v>0</v>
          </cell>
          <cell r="BV850">
            <v>1</v>
          </cell>
          <cell r="BW850">
            <v>0</v>
          </cell>
          <cell r="BX850">
            <v>0.43</v>
          </cell>
          <cell r="BY850">
            <v>0</v>
          </cell>
          <cell r="BZ850">
            <v>0</v>
          </cell>
          <cell r="CB850">
            <v>0.6</v>
          </cell>
          <cell r="CC850">
            <v>0.4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</row>
        <row r="851">
          <cell r="BK851" t="str">
            <v>Sapin pectiné_F1_Cas général_GS Arc Jurassien_83_</v>
          </cell>
          <cell r="BM851">
            <v>83.838828381599896</v>
          </cell>
          <cell r="BN851">
            <v>419.463778411465</v>
          </cell>
          <cell r="BO851">
            <v>95.516842466655021</v>
          </cell>
          <cell r="BP851">
            <v>359.743735612752</v>
          </cell>
          <cell r="BQ851">
            <v>13.295275544536301</v>
          </cell>
          <cell r="BT851" t="str">
            <v>Résineux</v>
          </cell>
          <cell r="BU851">
            <v>0</v>
          </cell>
          <cell r="BV851">
            <v>1</v>
          </cell>
          <cell r="BW851">
            <v>0</v>
          </cell>
          <cell r="BX851">
            <v>0.43</v>
          </cell>
          <cell r="BY851">
            <v>0</v>
          </cell>
          <cell r="BZ851">
            <v>0</v>
          </cell>
          <cell r="CB851">
            <v>0.6</v>
          </cell>
          <cell r="CC851">
            <v>0.4</v>
          </cell>
          <cell r="CD851">
            <v>0</v>
          </cell>
          <cell r="CE851">
            <v>0</v>
          </cell>
          <cell r="CF851">
            <v>0</v>
          </cell>
          <cell r="CG851">
            <v>0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</row>
        <row r="852">
          <cell r="BK852" t="str">
            <v>Sapin pectiné_F1_Cas général_GS Arc Jurassien_84_</v>
          </cell>
          <cell r="BM852">
            <v>86.279033072061694</v>
          </cell>
          <cell r="BN852">
            <v>433.00120771821599</v>
          </cell>
          <cell r="BO852" t="str">
            <v/>
          </cell>
          <cell r="BP852">
            <v>359.743735612752</v>
          </cell>
          <cell r="BQ852" t="str">
            <v/>
          </cell>
          <cell r="BT852" t="str">
            <v>Résineux</v>
          </cell>
          <cell r="BU852">
            <v>0</v>
          </cell>
          <cell r="BV852">
            <v>1</v>
          </cell>
          <cell r="BW852">
            <v>0</v>
          </cell>
          <cell r="BX852">
            <v>0.43</v>
          </cell>
          <cell r="BY852">
            <v>0</v>
          </cell>
          <cell r="BZ852">
            <v>0</v>
          </cell>
          <cell r="CB852">
            <v>0.6</v>
          </cell>
          <cell r="CC852">
            <v>0.4</v>
          </cell>
          <cell r="CD852">
            <v>0</v>
          </cell>
          <cell r="CE852">
            <v>0</v>
          </cell>
          <cell r="CF852">
            <v>0</v>
          </cell>
          <cell r="CG852">
            <v>0</v>
          </cell>
          <cell r="CH852">
            <v>0</v>
          </cell>
          <cell r="CI852">
            <v>0</v>
          </cell>
          <cell r="CJ852">
            <v>0</v>
          </cell>
          <cell r="CK852">
            <v>0</v>
          </cell>
          <cell r="CL852">
            <v>0</v>
          </cell>
          <cell r="CM852">
            <v>0</v>
          </cell>
          <cell r="CN852">
            <v>0</v>
          </cell>
          <cell r="CO852">
            <v>0</v>
          </cell>
        </row>
        <row r="853">
          <cell r="BK853" t="str">
            <v>Sapin pectiné_F1_Cas général_GS Arc Jurassien_85_</v>
          </cell>
          <cell r="BM853">
            <v>88.719237762523505</v>
          </cell>
          <cell r="BN853">
            <v>446.53863702496699</v>
          </cell>
          <cell r="BO853" t="str">
            <v/>
          </cell>
          <cell r="BP853">
            <v>359.743735612752</v>
          </cell>
          <cell r="BQ853">
            <v>13.0239949985734</v>
          </cell>
          <cell r="BT853" t="str">
            <v>Résineux</v>
          </cell>
          <cell r="BU853">
            <v>0</v>
          </cell>
          <cell r="BV853">
            <v>1</v>
          </cell>
          <cell r="BW853">
            <v>0</v>
          </cell>
          <cell r="BX853">
            <v>0.43</v>
          </cell>
          <cell r="BY853">
            <v>0</v>
          </cell>
          <cell r="BZ853">
            <v>0</v>
          </cell>
          <cell r="CB853">
            <v>0.6</v>
          </cell>
          <cell r="CC853">
            <v>0.4</v>
          </cell>
          <cell r="CD853">
            <v>0</v>
          </cell>
          <cell r="CE853">
            <v>0</v>
          </cell>
          <cell r="CF853">
            <v>0</v>
          </cell>
          <cell r="CG853">
            <v>0</v>
          </cell>
          <cell r="CH853">
            <v>0</v>
          </cell>
          <cell r="CI853">
            <v>0</v>
          </cell>
          <cell r="CJ853">
            <v>0</v>
          </cell>
          <cell r="CK853">
            <v>0</v>
          </cell>
          <cell r="CL853">
            <v>0</v>
          </cell>
          <cell r="CM853">
            <v>0</v>
          </cell>
          <cell r="CN853">
            <v>0</v>
          </cell>
          <cell r="CO853">
            <v>0</v>
          </cell>
        </row>
        <row r="854">
          <cell r="BK854" t="str">
            <v>Sapin pectiné_F1_Cas général_GS Arc Jurassien_86_</v>
          </cell>
          <cell r="BM854">
            <v>91.0828716126031</v>
          </cell>
          <cell r="BN854">
            <v>459.782229462092</v>
          </cell>
          <cell r="BO854" t="str">
            <v/>
          </cell>
          <cell r="BP854">
            <v>359.743735612752</v>
          </cell>
          <cell r="BQ854" t="str">
            <v/>
          </cell>
          <cell r="BT854" t="str">
            <v>Résineux</v>
          </cell>
          <cell r="BU854">
            <v>0</v>
          </cell>
          <cell r="BV854">
            <v>1</v>
          </cell>
          <cell r="BW854">
            <v>0</v>
          </cell>
          <cell r="BX854">
            <v>0.43</v>
          </cell>
          <cell r="BY854">
            <v>0</v>
          </cell>
          <cell r="BZ854">
            <v>0</v>
          </cell>
          <cell r="CB854">
            <v>0.6</v>
          </cell>
          <cell r="CC854">
            <v>0.4</v>
          </cell>
          <cell r="CD854">
            <v>0</v>
          </cell>
          <cell r="CE854">
            <v>0</v>
          </cell>
          <cell r="CF854">
            <v>0</v>
          </cell>
          <cell r="CG854">
            <v>0</v>
          </cell>
          <cell r="CH854">
            <v>0</v>
          </cell>
          <cell r="CI854">
            <v>0</v>
          </cell>
          <cell r="CJ854">
            <v>0</v>
          </cell>
          <cell r="CK854">
            <v>0</v>
          </cell>
          <cell r="CL854">
            <v>0</v>
          </cell>
          <cell r="CM854">
            <v>0</v>
          </cell>
          <cell r="CN854">
            <v>0</v>
          </cell>
          <cell r="CO854">
            <v>0</v>
          </cell>
        </row>
        <row r="855">
          <cell r="BK855" t="str">
            <v>Sapin pectiné_F1_Cas général_GS Arc Jurassien_87_</v>
          </cell>
          <cell r="BM855">
            <v>93.446505462682595</v>
          </cell>
          <cell r="BN855">
            <v>473.025821899216</v>
          </cell>
          <cell r="BO855" t="str">
            <v/>
          </cell>
          <cell r="BP855">
            <v>359.743735612752</v>
          </cell>
          <cell r="BQ855" t="str">
            <v/>
          </cell>
          <cell r="BT855" t="str">
            <v>Résineux</v>
          </cell>
          <cell r="BU855">
            <v>0</v>
          </cell>
          <cell r="BV855">
            <v>1</v>
          </cell>
          <cell r="BW855">
            <v>0</v>
          </cell>
          <cell r="BX855">
            <v>0.43</v>
          </cell>
          <cell r="BY855">
            <v>0</v>
          </cell>
          <cell r="BZ855">
            <v>0</v>
          </cell>
          <cell r="CB855">
            <v>0.6</v>
          </cell>
          <cell r="CC855">
            <v>0.4</v>
          </cell>
          <cell r="CD855">
            <v>0</v>
          </cell>
          <cell r="CE855">
            <v>0</v>
          </cell>
          <cell r="CF855">
            <v>0</v>
          </cell>
          <cell r="CG855">
            <v>0</v>
          </cell>
          <cell r="CH855">
            <v>0</v>
          </cell>
          <cell r="CI855">
            <v>0</v>
          </cell>
          <cell r="CJ855">
            <v>0</v>
          </cell>
          <cell r="CK855">
            <v>0</v>
          </cell>
          <cell r="CL855">
            <v>0</v>
          </cell>
          <cell r="CM855">
            <v>0</v>
          </cell>
          <cell r="CN855">
            <v>0</v>
          </cell>
          <cell r="CO855">
            <v>0</v>
          </cell>
        </row>
        <row r="856">
          <cell r="BK856" t="str">
            <v>Sapin pectiné_F1_Cas général_GS Arc Jurassien_88_</v>
          </cell>
          <cell r="BM856">
            <v>95.810139312762203</v>
          </cell>
          <cell r="BN856">
            <v>486.26941433634101</v>
          </cell>
          <cell r="BO856" t="str">
            <v/>
          </cell>
          <cell r="BP856">
            <v>359.743735612752</v>
          </cell>
          <cell r="BQ856" t="str">
            <v/>
          </cell>
          <cell r="BT856" t="str">
            <v>Résineux</v>
          </cell>
          <cell r="BU856">
            <v>0</v>
          </cell>
          <cell r="BV856">
            <v>1</v>
          </cell>
          <cell r="BW856">
            <v>0</v>
          </cell>
          <cell r="BX856">
            <v>0.43</v>
          </cell>
          <cell r="BY856">
            <v>0</v>
          </cell>
          <cell r="BZ856">
            <v>0</v>
          </cell>
          <cell r="CB856">
            <v>0.6</v>
          </cell>
          <cell r="CC856">
            <v>0.4</v>
          </cell>
          <cell r="CD856">
            <v>0</v>
          </cell>
          <cell r="CE856">
            <v>0</v>
          </cell>
          <cell r="CF856">
            <v>0</v>
          </cell>
          <cell r="CG856">
            <v>0</v>
          </cell>
          <cell r="CH856">
            <v>0</v>
          </cell>
          <cell r="CI856">
            <v>0</v>
          </cell>
          <cell r="CJ856">
            <v>0</v>
          </cell>
          <cell r="CK856">
            <v>0</v>
          </cell>
          <cell r="CL856">
            <v>0</v>
          </cell>
          <cell r="CM856">
            <v>0</v>
          </cell>
          <cell r="CN856">
            <v>0</v>
          </cell>
          <cell r="CO856">
            <v>0</v>
          </cell>
        </row>
        <row r="857">
          <cell r="BK857" t="str">
            <v>Sapin pectiné_F1_Cas général_GS Arc Jurassien_89_</v>
          </cell>
          <cell r="BM857">
            <v>98.173773162841698</v>
          </cell>
          <cell r="BN857">
            <v>499.51300677346501</v>
          </cell>
          <cell r="BO857" t="str">
            <v/>
          </cell>
          <cell r="BP857">
            <v>359.743735612752</v>
          </cell>
          <cell r="BQ857" t="str">
            <v/>
          </cell>
          <cell r="BT857" t="str">
            <v>Résineux</v>
          </cell>
          <cell r="BU857">
            <v>0</v>
          </cell>
          <cell r="BV857">
            <v>1</v>
          </cell>
          <cell r="BW857">
            <v>0</v>
          </cell>
          <cell r="BX857">
            <v>0.43</v>
          </cell>
          <cell r="BY857">
            <v>0</v>
          </cell>
          <cell r="BZ857">
            <v>0</v>
          </cell>
          <cell r="CB857">
            <v>0.6</v>
          </cell>
          <cell r="CC857">
            <v>0.4</v>
          </cell>
          <cell r="CD857">
            <v>0</v>
          </cell>
          <cell r="CE857">
            <v>0</v>
          </cell>
          <cell r="CF857">
            <v>0</v>
          </cell>
          <cell r="CG857">
            <v>0</v>
          </cell>
          <cell r="CH857">
            <v>0</v>
          </cell>
          <cell r="CI857">
            <v>0</v>
          </cell>
          <cell r="CJ857">
            <v>0</v>
          </cell>
          <cell r="CK857">
            <v>0</v>
          </cell>
          <cell r="CL857">
            <v>0</v>
          </cell>
          <cell r="CM857">
            <v>0</v>
          </cell>
          <cell r="CN857">
            <v>0</v>
          </cell>
          <cell r="CO857">
            <v>0</v>
          </cell>
        </row>
        <row r="858">
          <cell r="BK858" t="str">
            <v>Sapin pectiné_F1_Cas général_GS Arc Jurassien_90_</v>
          </cell>
          <cell r="BM858">
            <v>100.53740701292099</v>
          </cell>
          <cell r="BN858">
            <v>512.75659921059002</v>
          </cell>
          <cell r="BO858" t="str">
            <v/>
          </cell>
          <cell r="BP858">
            <v>359.743735612752</v>
          </cell>
          <cell r="BQ858">
            <v>12.8752121023581</v>
          </cell>
          <cell r="BT858" t="str">
            <v>Résineux</v>
          </cell>
          <cell r="BU858">
            <v>0</v>
          </cell>
          <cell r="BV858">
            <v>1</v>
          </cell>
          <cell r="BW858">
            <v>0</v>
          </cell>
          <cell r="BX858">
            <v>0.43</v>
          </cell>
          <cell r="BY858">
            <v>0</v>
          </cell>
          <cell r="BZ858">
            <v>0</v>
          </cell>
          <cell r="CB858">
            <v>0.6</v>
          </cell>
          <cell r="CC858">
            <v>0.4</v>
          </cell>
          <cell r="CD858">
            <v>0</v>
          </cell>
          <cell r="CE858">
            <v>0</v>
          </cell>
          <cell r="CF858">
            <v>0</v>
          </cell>
          <cell r="CG858">
            <v>0</v>
          </cell>
          <cell r="CH858">
            <v>0</v>
          </cell>
          <cell r="CI858">
            <v>0</v>
          </cell>
          <cell r="CJ858">
            <v>0</v>
          </cell>
          <cell r="CK858">
            <v>0</v>
          </cell>
          <cell r="CL858">
            <v>0</v>
          </cell>
          <cell r="CM858">
            <v>0</v>
          </cell>
          <cell r="CN858">
            <v>0</v>
          </cell>
          <cell r="CO858">
            <v>0</v>
          </cell>
        </row>
        <row r="859">
          <cell r="BK859" t="str">
            <v>Sapin pectiné_F1_Cas général_GS Arc Jurassien_91_</v>
          </cell>
          <cell r="BM859">
            <v>102.853408477039</v>
          </cell>
          <cell r="BN859">
            <v>525.83571060975896</v>
          </cell>
          <cell r="BO859" t="str">
            <v/>
          </cell>
          <cell r="BP859">
            <v>359.743735612752</v>
          </cell>
          <cell r="BQ859">
            <v>11.8762035798912</v>
          </cell>
          <cell r="BT859" t="str">
            <v>Résineux</v>
          </cell>
          <cell r="BU859">
            <v>0</v>
          </cell>
          <cell r="BV859">
            <v>1</v>
          </cell>
          <cell r="BW859">
            <v>0</v>
          </cell>
          <cell r="BX859">
            <v>0.43</v>
          </cell>
          <cell r="BY859">
            <v>0</v>
          </cell>
          <cell r="BZ859">
            <v>0</v>
          </cell>
          <cell r="CB859">
            <v>0.6</v>
          </cell>
          <cell r="CC859">
            <v>0.4</v>
          </cell>
          <cell r="CD859">
            <v>0</v>
          </cell>
          <cell r="CE859">
            <v>0</v>
          </cell>
          <cell r="CF859">
            <v>0</v>
          </cell>
          <cell r="CG859">
            <v>0</v>
          </cell>
          <cell r="CH859">
            <v>0</v>
          </cell>
          <cell r="CI859">
            <v>0</v>
          </cell>
          <cell r="CJ859">
            <v>0</v>
          </cell>
          <cell r="CK859">
            <v>0</v>
          </cell>
          <cell r="CL859">
            <v>0</v>
          </cell>
          <cell r="CM859">
            <v>0</v>
          </cell>
          <cell r="CN859">
            <v>0</v>
          </cell>
          <cell r="CO859">
            <v>0</v>
          </cell>
        </row>
        <row r="860">
          <cell r="BK860" t="str">
            <v>Sapin pectiné_F1_Cas général_GS Arc Jurassien_91_</v>
          </cell>
          <cell r="BM860">
            <v>86.426630110601707</v>
          </cell>
          <cell r="BN860">
            <v>433.79943643103201</v>
          </cell>
          <cell r="BO860">
            <v>92.036274178726956</v>
          </cell>
          <cell r="BP860">
            <v>359.743735612752</v>
          </cell>
          <cell r="BQ860">
            <v>11.8762035798912</v>
          </cell>
          <cell r="BT860" t="str">
            <v>Résineux</v>
          </cell>
          <cell r="BU860">
            <v>0</v>
          </cell>
          <cell r="BV860">
            <v>1</v>
          </cell>
          <cell r="BW860">
            <v>0</v>
          </cell>
          <cell r="BX860">
            <v>0.43</v>
          </cell>
          <cell r="BY860">
            <v>0</v>
          </cell>
          <cell r="BZ860">
            <v>0</v>
          </cell>
          <cell r="CB860">
            <v>0.6</v>
          </cell>
          <cell r="CC860">
            <v>0.4</v>
          </cell>
          <cell r="CD860">
            <v>0</v>
          </cell>
          <cell r="CE860">
            <v>0</v>
          </cell>
          <cell r="CF860">
            <v>0</v>
          </cell>
          <cell r="CG860">
            <v>0</v>
          </cell>
          <cell r="CH860">
            <v>0</v>
          </cell>
          <cell r="CI860">
            <v>0</v>
          </cell>
          <cell r="CJ860">
            <v>0</v>
          </cell>
          <cell r="CK860">
            <v>0</v>
          </cell>
          <cell r="CL860">
            <v>0</v>
          </cell>
          <cell r="CM860">
            <v>0</v>
          </cell>
          <cell r="CN860">
            <v>0</v>
          </cell>
          <cell r="CO860">
            <v>0</v>
          </cell>
        </row>
        <row r="861">
          <cell r="BK861" t="str">
            <v>Sapin pectiné_F1_Cas général_GS Arc Jurassien_92_</v>
          </cell>
          <cell r="BM861">
            <v>88.599538870443993</v>
          </cell>
          <cell r="BN861">
            <v>445.90444265775199</v>
          </cell>
          <cell r="BO861" t="str">
            <v/>
          </cell>
          <cell r="BP861">
            <v>359.743735612752</v>
          </cell>
          <cell r="BQ861" t="str">
            <v/>
          </cell>
          <cell r="BT861" t="str">
            <v>Résineux</v>
          </cell>
          <cell r="BU861">
            <v>0</v>
          </cell>
          <cell r="BV861">
            <v>1</v>
          </cell>
          <cell r="BW861">
            <v>0</v>
          </cell>
          <cell r="BX861">
            <v>0.43</v>
          </cell>
          <cell r="BY861">
            <v>0</v>
          </cell>
          <cell r="BZ861">
            <v>0</v>
          </cell>
          <cell r="CB861">
            <v>0.6</v>
          </cell>
          <cell r="CC861">
            <v>0.4</v>
          </cell>
          <cell r="CD861">
            <v>0</v>
          </cell>
          <cell r="CE861">
            <v>0</v>
          </cell>
          <cell r="CF861">
            <v>0</v>
          </cell>
          <cell r="CG861">
            <v>0</v>
          </cell>
          <cell r="CH861">
            <v>0</v>
          </cell>
          <cell r="CI861">
            <v>0</v>
          </cell>
          <cell r="CJ861">
            <v>0</v>
          </cell>
          <cell r="CK861">
            <v>0</v>
          </cell>
          <cell r="CL861">
            <v>0</v>
          </cell>
          <cell r="CM861">
            <v>0</v>
          </cell>
          <cell r="CN861">
            <v>0</v>
          </cell>
          <cell r="CO861">
            <v>0</v>
          </cell>
        </row>
        <row r="862">
          <cell r="BK862" t="str">
            <v>Sapin pectiné_F1_Cas général_GS Arc Jurassien_93_</v>
          </cell>
          <cell r="BM862">
            <v>90.772447630286393</v>
          </cell>
          <cell r="BN862">
            <v>458.00944888447202</v>
          </cell>
          <cell r="BO862" t="str">
            <v/>
          </cell>
          <cell r="BP862">
            <v>359.743735612752</v>
          </cell>
          <cell r="BQ862" t="str">
            <v/>
          </cell>
          <cell r="BT862" t="str">
            <v>Résineux</v>
          </cell>
          <cell r="BU862">
            <v>0</v>
          </cell>
          <cell r="BV862">
            <v>1</v>
          </cell>
          <cell r="BW862">
            <v>0</v>
          </cell>
          <cell r="BX862">
            <v>0.43</v>
          </cell>
          <cell r="BY862">
            <v>0</v>
          </cell>
          <cell r="BZ862">
            <v>0</v>
          </cell>
          <cell r="CB862">
            <v>0.6</v>
          </cell>
          <cell r="CC862">
            <v>0.4</v>
          </cell>
          <cell r="CD862">
            <v>0</v>
          </cell>
          <cell r="CE862">
            <v>0</v>
          </cell>
          <cell r="CF862">
            <v>0</v>
          </cell>
          <cell r="CG862">
            <v>0</v>
          </cell>
          <cell r="CH862">
            <v>0</v>
          </cell>
          <cell r="CI862">
            <v>0</v>
          </cell>
          <cell r="CJ862">
            <v>0</v>
          </cell>
          <cell r="CK862">
            <v>0</v>
          </cell>
          <cell r="CL862">
            <v>0</v>
          </cell>
          <cell r="CM862">
            <v>0</v>
          </cell>
          <cell r="CN862">
            <v>0</v>
          </cell>
          <cell r="CO862">
            <v>0</v>
          </cell>
        </row>
        <row r="863">
          <cell r="BK863" t="str">
            <v>Sapin pectiné_F1_Cas général_GS Arc Jurassien_94_</v>
          </cell>
          <cell r="BM863">
            <v>92.945356390128694</v>
          </cell>
          <cell r="BN863">
            <v>470.114455111192</v>
          </cell>
          <cell r="BO863" t="str">
            <v/>
          </cell>
          <cell r="BP863">
            <v>359.743735612752</v>
          </cell>
          <cell r="BQ863">
            <v>11.538606533487499</v>
          </cell>
          <cell r="BT863" t="str">
            <v>Résineux</v>
          </cell>
          <cell r="BU863">
            <v>0</v>
          </cell>
          <cell r="BV863">
            <v>1</v>
          </cell>
          <cell r="BW863">
            <v>0</v>
          </cell>
          <cell r="BX863">
            <v>0.43</v>
          </cell>
          <cell r="BY863">
            <v>0</v>
          </cell>
          <cell r="BZ863">
            <v>0</v>
          </cell>
          <cell r="CB863">
            <v>0.6</v>
          </cell>
          <cell r="CC863">
            <v>0.4</v>
          </cell>
          <cell r="CD863">
            <v>0</v>
          </cell>
          <cell r="CE863">
            <v>0</v>
          </cell>
          <cell r="CF863">
            <v>0</v>
          </cell>
          <cell r="CG863">
            <v>0</v>
          </cell>
          <cell r="CH863">
            <v>0</v>
          </cell>
          <cell r="CI863">
            <v>0</v>
          </cell>
          <cell r="CJ863">
            <v>0</v>
          </cell>
          <cell r="CK863">
            <v>0</v>
          </cell>
          <cell r="CL863">
            <v>0</v>
          </cell>
          <cell r="CM863">
            <v>0</v>
          </cell>
          <cell r="CN863">
            <v>0</v>
          </cell>
          <cell r="CO863">
            <v>0</v>
          </cell>
        </row>
        <row r="864">
          <cell r="BK864" t="str">
            <v>Sapin pectiné_F1_Cas général_GS Arc Jurassien_95_</v>
          </cell>
          <cell r="BM864">
            <v>95.033192443687796</v>
          </cell>
          <cell r="BN864">
            <v>481.85949825413599</v>
          </cell>
          <cell r="BO864" t="str">
            <v/>
          </cell>
          <cell r="BP864">
            <v>359.743735612752</v>
          </cell>
          <cell r="BQ864" t="str">
            <v/>
          </cell>
          <cell r="BT864" t="str">
            <v>Résineux</v>
          </cell>
          <cell r="BU864">
            <v>0</v>
          </cell>
          <cell r="BV864">
            <v>1</v>
          </cell>
          <cell r="BW864">
            <v>0</v>
          </cell>
          <cell r="BX864">
            <v>0.43</v>
          </cell>
          <cell r="BY864">
            <v>0</v>
          </cell>
          <cell r="BZ864">
            <v>0</v>
          </cell>
          <cell r="CB864">
            <v>0.6</v>
          </cell>
          <cell r="CC864">
            <v>0.4</v>
          </cell>
          <cell r="CD864">
            <v>0</v>
          </cell>
          <cell r="CE864">
            <v>0</v>
          </cell>
          <cell r="CF864">
            <v>0</v>
          </cell>
          <cell r="CG864">
            <v>0</v>
          </cell>
          <cell r="CH864">
            <v>0</v>
          </cell>
          <cell r="CI864">
            <v>0</v>
          </cell>
          <cell r="CJ864">
            <v>0</v>
          </cell>
          <cell r="CK864">
            <v>0</v>
          </cell>
          <cell r="CL864">
            <v>0</v>
          </cell>
          <cell r="CM864">
            <v>0</v>
          </cell>
          <cell r="CN864">
            <v>0</v>
          </cell>
          <cell r="CO864">
            <v>0</v>
          </cell>
        </row>
        <row r="865">
          <cell r="BK865" t="str">
            <v>Sapin pectiné_F1_Cas général_GS Arc Jurassien_96_</v>
          </cell>
          <cell r="BM865">
            <v>97.121028497246996</v>
          </cell>
          <cell r="BN865">
            <v>493.60454139708099</v>
          </cell>
          <cell r="BO865" t="str">
            <v/>
          </cell>
          <cell r="BP865">
            <v>359.743735612752</v>
          </cell>
          <cell r="BQ865" t="str">
            <v/>
          </cell>
          <cell r="BT865" t="str">
            <v>Résineux</v>
          </cell>
          <cell r="BU865">
            <v>0</v>
          </cell>
          <cell r="BV865">
            <v>1</v>
          </cell>
          <cell r="BW865">
            <v>0</v>
          </cell>
          <cell r="BX865">
            <v>0.43</v>
          </cell>
          <cell r="BY865">
            <v>0</v>
          </cell>
          <cell r="BZ865">
            <v>0</v>
          </cell>
          <cell r="CB865">
            <v>0.6</v>
          </cell>
          <cell r="CC865">
            <v>0.4</v>
          </cell>
          <cell r="CD865">
            <v>0</v>
          </cell>
          <cell r="CE865">
            <v>0</v>
          </cell>
          <cell r="CF865">
            <v>0</v>
          </cell>
          <cell r="CG865">
            <v>0</v>
          </cell>
          <cell r="CH865">
            <v>0</v>
          </cell>
          <cell r="CI865">
            <v>0</v>
          </cell>
          <cell r="CJ865">
            <v>0</v>
          </cell>
          <cell r="CK865">
            <v>0</v>
          </cell>
          <cell r="CL865">
            <v>0</v>
          </cell>
          <cell r="CM865">
            <v>0</v>
          </cell>
          <cell r="CN865">
            <v>0</v>
          </cell>
          <cell r="CO865">
            <v>0</v>
          </cell>
        </row>
        <row r="866">
          <cell r="BK866" t="str">
            <v>Sapin pectiné_F1_Cas général_GS Arc Jurassien_97_</v>
          </cell>
          <cell r="BM866">
            <v>99.208864550806197</v>
          </cell>
          <cell r="BN866">
            <v>505.34958454002498</v>
          </cell>
          <cell r="BO866" t="str">
            <v/>
          </cell>
          <cell r="BP866">
            <v>359.743735612752</v>
          </cell>
          <cell r="BQ866" t="str">
            <v/>
          </cell>
          <cell r="BT866" t="str">
            <v>Résineux</v>
          </cell>
          <cell r="BU866">
            <v>0</v>
          </cell>
          <cell r="BV866">
            <v>1</v>
          </cell>
          <cell r="BW866">
            <v>0</v>
          </cell>
          <cell r="BX866">
            <v>0.43</v>
          </cell>
          <cell r="BY866">
            <v>0</v>
          </cell>
          <cell r="BZ866">
            <v>0</v>
          </cell>
          <cell r="CB866">
            <v>0.6</v>
          </cell>
          <cell r="CC866">
            <v>0.4</v>
          </cell>
          <cell r="CD866">
            <v>0</v>
          </cell>
          <cell r="CE866">
            <v>0</v>
          </cell>
          <cell r="CF866">
            <v>0</v>
          </cell>
          <cell r="CG866">
            <v>0</v>
          </cell>
          <cell r="CH866">
            <v>0</v>
          </cell>
          <cell r="CI866">
            <v>0</v>
          </cell>
          <cell r="CJ866">
            <v>0</v>
          </cell>
          <cell r="CK866">
            <v>0</v>
          </cell>
          <cell r="CL866">
            <v>0</v>
          </cell>
          <cell r="CM866">
            <v>0</v>
          </cell>
          <cell r="CN866">
            <v>0</v>
          </cell>
          <cell r="CO866">
            <v>0</v>
          </cell>
        </row>
        <row r="867">
          <cell r="BK867" t="str">
            <v>Sapin pectiné_F1_Cas général_GS Arc Jurassien_98_</v>
          </cell>
          <cell r="BM867">
            <v>101.296700604365</v>
          </cell>
          <cell r="BN867">
            <v>517.09462768296896</v>
          </cell>
          <cell r="BO867" t="str">
            <v/>
          </cell>
          <cell r="BP867">
            <v>359.743735612752</v>
          </cell>
          <cell r="BQ867" t="str">
            <v/>
          </cell>
          <cell r="BT867" t="str">
            <v>Résineux</v>
          </cell>
          <cell r="BU867">
            <v>0</v>
          </cell>
          <cell r="BV867">
            <v>1</v>
          </cell>
          <cell r="BW867">
            <v>0</v>
          </cell>
          <cell r="BX867">
            <v>0.43</v>
          </cell>
          <cell r="BY867">
            <v>0</v>
          </cell>
          <cell r="BZ867">
            <v>0</v>
          </cell>
          <cell r="CB867">
            <v>0.6</v>
          </cell>
          <cell r="CC867">
            <v>0.4</v>
          </cell>
          <cell r="CD867">
            <v>0</v>
          </cell>
          <cell r="CE867">
            <v>0</v>
          </cell>
          <cell r="CF867">
            <v>0</v>
          </cell>
          <cell r="CG867">
            <v>0</v>
          </cell>
          <cell r="CH867">
            <v>0</v>
          </cell>
          <cell r="CI867">
            <v>0</v>
          </cell>
          <cell r="CJ867">
            <v>0</v>
          </cell>
          <cell r="CK867">
            <v>0</v>
          </cell>
          <cell r="CL867">
            <v>0</v>
          </cell>
          <cell r="CM867">
            <v>0</v>
          </cell>
          <cell r="CN867">
            <v>0</v>
          </cell>
          <cell r="CO867">
            <v>0</v>
          </cell>
        </row>
        <row r="868">
          <cell r="BK868" t="str">
            <v>Sapin pectiné_F1_Cas général_GS Arc Jurassien_99_</v>
          </cell>
          <cell r="BM868">
            <v>103.384536657925</v>
          </cell>
          <cell r="BN868">
            <v>528.83967082591403</v>
          </cell>
          <cell r="BO868" t="str">
            <v/>
          </cell>
          <cell r="BP868">
            <v>359.743735612752</v>
          </cell>
          <cell r="BQ868">
            <v>10.6807487173828</v>
          </cell>
          <cell r="BT868" t="str">
            <v>Résineux</v>
          </cell>
          <cell r="BU868">
            <v>0</v>
          </cell>
          <cell r="BV868">
            <v>1</v>
          </cell>
          <cell r="BW868">
            <v>0</v>
          </cell>
          <cell r="BX868">
            <v>0.43</v>
          </cell>
          <cell r="BY868">
            <v>0</v>
          </cell>
          <cell r="BZ868">
            <v>0</v>
          </cell>
          <cell r="CB868">
            <v>0.6</v>
          </cell>
          <cell r="CC868">
            <v>0.4</v>
          </cell>
          <cell r="CD868">
            <v>0</v>
          </cell>
          <cell r="CE868">
            <v>0</v>
          </cell>
          <cell r="CF868">
            <v>0</v>
          </cell>
          <cell r="CG868">
            <v>0</v>
          </cell>
          <cell r="CH868">
            <v>0</v>
          </cell>
          <cell r="CI868">
            <v>0</v>
          </cell>
          <cell r="CJ868">
            <v>0</v>
          </cell>
          <cell r="CK868">
            <v>0</v>
          </cell>
          <cell r="CL868">
            <v>0</v>
          </cell>
          <cell r="CM868">
            <v>0</v>
          </cell>
          <cell r="CN868">
            <v>0</v>
          </cell>
          <cell r="CO868">
            <v>0</v>
          </cell>
        </row>
        <row r="869">
          <cell r="BK869" t="str">
            <v>Sapin pectiné_F1_Cas général_GS Arc Jurassien_99_</v>
          </cell>
          <cell r="BM869">
            <v>90.397172423072206</v>
          </cell>
          <cell r="BN869">
            <v>455.88494353461101</v>
          </cell>
          <cell r="BO869">
            <v>72.954727291303016</v>
          </cell>
          <cell r="BP869">
            <v>359.743735612752</v>
          </cell>
          <cell r="BQ869">
            <v>10.6807487173828</v>
          </cell>
          <cell r="BT869" t="str">
            <v>Résineux</v>
          </cell>
          <cell r="BU869">
            <v>0</v>
          </cell>
          <cell r="BV869">
            <v>1</v>
          </cell>
          <cell r="BW869">
            <v>0</v>
          </cell>
          <cell r="BX869">
            <v>0.43</v>
          </cell>
          <cell r="BY869">
            <v>0</v>
          </cell>
          <cell r="BZ869">
            <v>0</v>
          </cell>
          <cell r="CB869">
            <v>0.6</v>
          </cell>
          <cell r="CC869">
            <v>0.4</v>
          </cell>
          <cell r="CD869">
            <v>0</v>
          </cell>
          <cell r="CE869">
            <v>0</v>
          </cell>
          <cell r="CF869">
            <v>0</v>
          </cell>
          <cell r="CG869">
            <v>0</v>
          </cell>
          <cell r="CH869">
            <v>0</v>
          </cell>
          <cell r="CI869">
            <v>0</v>
          </cell>
          <cell r="CJ869">
            <v>0</v>
          </cell>
          <cell r="CK869">
            <v>0</v>
          </cell>
          <cell r="CL869">
            <v>0</v>
          </cell>
          <cell r="CM869">
            <v>0</v>
          </cell>
          <cell r="CN869">
            <v>0</v>
          </cell>
          <cell r="CO869">
            <v>0</v>
          </cell>
        </row>
        <row r="870">
          <cell r="BK870" t="str">
            <v>Sapin pectiné_F1_Cas général_GS Arc Jurassien_100_</v>
          </cell>
          <cell r="BM870">
            <v>92.341581008498295</v>
          </cell>
          <cell r="BN870">
            <v>466.775693233053</v>
          </cell>
          <cell r="BO870" t="str">
            <v/>
          </cell>
          <cell r="BP870">
            <v>359.743735612752</v>
          </cell>
          <cell r="BQ870" t="str">
            <v/>
          </cell>
          <cell r="BT870" t="str">
            <v>Résineux</v>
          </cell>
          <cell r="BU870">
            <v>0</v>
          </cell>
          <cell r="BV870">
            <v>1</v>
          </cell>
          <cell r="BW870">
            <v>0</v>
          </cell>
          <cell r="BX870">
            <v>0.43</v>
          </cell>
          <cell r="BY870">
            <v>0</v>
          </cell>
          <cell r="BZ870">
            <v>0</v>
          </cell>
          <cell r="CB870">
            <v>0.6</v>
          </cell>
          <cell r="CC870">
            <v>0.4</v>
          </cell>
          <cell r="CD870">
            <v>0</v>
          </cell>
          <cell r="CE870">
            <v>0</v>
          </cell>
          <cell r="CF870">
            <v>0</v>
          </cell>
          <cell r="CG870">
            <v>0</v>
          </cell>
          <cell r="CH870">
            <v>0</v>
          </cell>
          <cell r="CI870">
            <v>0</v>
          </cell>
          <cell r="CJ870">
            <v>0</v>
          </cell>
          <cell r="CK870">
            <v>0</v>
          </cell>
          <cell r="CL870">
            <v>0</v>
          </cell>
          <cell r="CM870">
            <v>0</v>
          </cell>
          <cell r="CN870">
            <v>0</v>
          </cell>
          <cell r="CO870">
            <v>0</v>
          </cell>
        </row>
        <row r="871">
          <cell r="BK871" t="str">
            <v>Sapin pectiné_F1_Cas général_GS Arc Jurassien_101_</v>
          </cell>
          <cell r="BM871">
            <v>94.285989593924498</v>
          </cell>
          <cell r="BN871">
            <v>477.66644293149602</v>
          </cell>
          <cell r="BO871" t="str">
            <v/>
          </cell>
          <cell r="BP871">
            <v>359.743735612752</v>
          </cell>
          <cell r="BQ871" t="str">
            <v/>
          </cell>
          <cell r="BT871" t="str">
            <v>Résineux</v>
          </cell>
          <cell r="BU871">
            <v>0</v>
          </cell>
          <cell r="BV871">
            <v>1</v>
          </cell>
          <cell r="BW871">
            <v>0</v>
          </cell>
          <cell r="BX871">
            <v>0.43</v>
          </cell>
          <cell r="BY871">
            <v>0</v>
          </cell>
          <cell r="BZ871">
            <v>0</v>
          </cell>
          <cell r="CB871">
            <v>0.6</v>
          </cell>
          <cell r="CC871">
            <v>0.4</v>
          </cell>
          <cell r="CD871">
            <v>0</v>
          </cell>
          <cell r="CE871">
            <v>0</v>
          </cell>
          <cell r="CF871">
            <v>0</v>
          </cell>
          <cell r="CG871">
            <v>0</v>
          </cell>
          <cell r="CH871">
            <v>0</v>
          </cell>
          <cell r="CI871">
            <v>0</v>
          </cell>
          <cell r="CJ871">
            <v>0</v>
          </cell>
          <cell r="CK871">
            <v>0</v>
          </cell>
          <cell r="CL871">
            <v>0</v>
          </cell>
          <cell r="CM871">
            <v>0</v>
          </cell>
          <cell r="CN871">
            <v>0</v>
          </cell>
          <cell r="CO871">
            <v>0</v>
          </cell>
        </row>
        <row r="872">
          <cell r="BK872" t="str">
            <v>Sapin pectiné_F1_Cas général_GS Arc Jurassien_102_</v>
          </cell>
          <cell r="BM872">
            <v>96.230398179350701</v>
          </cell>
          <cell r="BN872">
            <v>488.55719262993898</v>
          </cell>
          <cell r="BO872" t="str">
            <v/>
          </cell>
          <cell r="BP872">
            <v>359.743735612752</v>
          </cell>
          <cell r="BQ872" t="str">
            <v/>
          </cell>
          <cell r="BT872" t="str">
            <v>Résineux</v>
          </cell>
          <cell r="BU872">
            <v>0</v>
          </cell>
          <cell r="BV872">
            <v>1</v>
          </cell>
          <cell r="BW872">
            <v>0</v>
          </cell>
          <cell r="BX872">
            <v>0.43</v>
          </cell>
          <cell r="BY872">
            <v>0</v>
          </cell>
          <cell r="BZ872">
            <v>0</v>
          </cell>
          <cell r="CB872">
            <v>0.6</v>
          </cell>
          <cell r="CC872">
            <v>0.4</v>
          </cell>
          <cell r="CD872">
            <v>0</v>
          </cell>
          <cell r="CE872">
            <v>0</v>
          </cell>
          <cell r="CF872">
            <v>0</v>
          </cell>
          <cell r="CG872">
            <v>0</v>
          </cell>
          <cell r="CH872">
            <v>0</v>
          </cell>
          <cell r="CI872">
            <v>0</v>
          </cell>
          <cell r="CJ872">
            <v>0</v>
          </cell>
          <cell r="CK872">
            <v>0</v>
          </cell>
          <cell r="CL872">
            <v>0</v>
          </cell>
          <cell r="CM872">
            <v>0</v>
          </cell>
          <cell r="CN872">
            <v>0</v>
          </cell>
          <cell r="CO872">
            <v>0</v>
          </cell>
        </row>
        <row r="873">
          <cell r="BK873" t="str">
            <v>Sapin pectiné_F1_Cas général_GS Arc Jurassien_103_</v>
          </cell>
          <cell r="BM873">
            <v>98.174806764776903</v>
          </cell>
          <cell r="BN873">
            <v>499.447942328382</v>
          </cell>
          <cell r="BO873" t="str">
            <v/>
          </cell>
          <cell r="BP873">
            <v>359.743735612752</v>
          </cell>
          <cell r="BQ873">
            <v>10.362249396584</v>
          </cell>
          <cell r="BT873" t="str">
            <v>Résineux</v>
          </cell>
          <cell r="BU873">
            <v>0</v>
          </cell>
          <cell r="BV873">
            <v>1</v>
          </cell>
          <cell r="BW873">
            <v>0</v>
          </cell>
          <cell r="BX873">
            <v>0.43</v>
          </cell>
          <cell r="BY873">
            <v>0</v>
          </cell>
          <cell r="BZ873">
            <v>0</v>
          </cell>
          <cell r="CB873">
            <v>0.6</v>
          </cell>
          <cell r="CC873">
            <v>0.4</v>
          </cell>
          <cell r="CD873">
            <v>0</v>
          </cell>
          <cell r="CE873">
            <v>0</v>
          </cell>
          <cell r="CF873">
            <v>0</v>
          </cell>
          <cell r="CG873">
            <v>0</v>
          </cell>
          <cell r="CH873">
            <v>0</v>
          </cell>
          <cell r="CI873">
            <v>0</v>
          </cell>
          <cell r="CJ873">
            <v>0</v>
          </cell>
          <cell r="CK873">
            <v>0</v>
          </cell>
          <cell r="CL873">
            <v>0</v>
          </cell>
          <cell r="CM873">
            <v>0</v>
          </cell>
          <cell r="CN873">
            <v>0</v>
          </cell>
          <cell r="CO873">
            <v>0</v>
          </cell>
        </row>
        <row r="874">
          <cell r="BK874" t="str">
            <v>Sapin pectiné_F1_Cas général_GS Arc Jurassien_104_</v>
          </cell>
          <cell r="BM874">
            <v>100.043186747888</v>
          </cell>
          <cell r="BN874">
            <v>510.00143719540699</v>
          </cell>
          <cell r="BO874" t="str">
            <v/>
          </cell>
          <cell r="BP874">
            <v>359.743735612752</v>
          </cell>
          <cell r="BQ874" t="str">
            <v/>
          </cell>
          <cell r="BT874" t="str">
            <v>Résineux</v>
          </cell>
          <cell r="BU874">
            <v>0</v>
          </cell>
          <cell r="BV874">
            <v>1</v>
          </cell>
          <cell r="BW874">
            <v>0</v>
          </cell>
          <cell r="BX874">
            <v>0.43</v>
          </cell>
          <cell r="BY874">
            <v>0</v>
          </cell>
          <cell r="BZ874">
            <v>0</v>
          </cell>
          <cell r="CB874">
            <v>0.6</v>
          </cell>
          <cell r="CC874">
            <v>0.4</v>
          </cell>
          <cell r="CD874">
            <v>0</v>
          </cell>
          <cell r="CE874">
            <v>0</v>
          </cell>
          <cell r="CF874">
            <v>0</v>
          </cell>
          <cell r="CG874">
            <v>0</v>
          </cell>
          <cell r="CH874">
            <v>0</v>
          </cell>
          <cell r="CI874">
            <v>0</v>
          </cell>
          <cell r="CJ874">
            <v>0</v>
          </cell>
          <cell r="CK874">
            <v>0</v>
          </cell>
          <cell r="CL874">
            <v>0</v>
          </cell>
          <cell r="CM874">
            <v>0</v>
          </cell>
          <cell r="CN874">
            <v>0</v>
          </cell>
          <cell r="CO874">
            <v>0</v>
          </cell>
        </row>
        <row r="875">
          <cell r="BK875" t="str">
            <v>Sapin pectiné_F1_Cas général_GS Arc Jurassien_105_</v>
          </cell>
          <cell r="BM875">
            <v>101.911566730999</v>
          </cell>
          <cell r="BN875">
            <v>520.55493206243102</v>
          </cell>
          <cell r="BO875" t="str">
            <v/>
          </cell>
          <cell r="BP875">
            <v>359.743735612752</v>
          </cell>
          <cell r="BQ875" t="str">
            <v/>
          </cell>
          <cell r="BT875" t="str">
            <v>Résineux</v>
          </cell>
          <cell r="BU875">
            <v>0</v>
          </cell>
          <cell r="BV875">
            <v>1</v>
          </cell>
          <cell r="BW875">
            <v>0</v>
          </cell>
          <cell r="BX875">
            <v>0.43</v>
          </cell>
          <cell r="BY875">
            <v>0</v>
          </cell>
          <cell r="BZ875">
            <v>0</v>
          </cell>
          <cell r="CB875">
            <v>0.6</v>
          </cell>
          <cell r="CC875">
            <v>0.4</v>
          </cell>
          <cell r="CD875">
            <v>0</v>
          </cell>
          <cell r="CE875">
            <v>0</v>
          </cell>
          <cell r="CF875">
            <v>0</v>
          </cell>
          <cell r="CG875">
            <v>0</v>
          </cell>
          <cell r="CH875">
            <v>0</v>
          </cell>
          <cell r="CI875">
            <v>0</v>
          </cell>
          <cell r="CJ875">
            <v>0</v>
          </cell>
          <cell r="CK875">
            <v>0</v>
          </cell>
          <cell r="CL875">
            <v>0</v>
          </cell>
          <cell r="CM875">
            <v>0</v>
          </cell>
          <cell r="CN875">
            <v>0</v>
          </cell>
          <cell r="CO875">
            <v>0</v>
          </cell>
        </row>
        <row r="876">
          <cell r="BK876" t="str">
            <v>Sapin pectiné_F1_Cas général_GS Arc Jurassien_106_</v>
          </cell>
          <cell r="BM876">
            <v>103.77994671411101</v>
          </cell>
          <cell r="BN876">
            <v>531.10842692945596</v>
          </cell>
          <cell r="BO876" t="str">
            <v/>
          </cell>
          <cell r="BP876">
            <v>359.743735612752</v>
          </cell>
          <cell r="BQ876" t="str">
            <v/>
          </cell>
          <cell r="BT876" t="str">
            <v>Résineux</v>
          </cell>
          <cell r="BU876">
            <v>0</v>
          </cell>
          <cell r="BV876">
            <v>1</v>
          </cell>
          <cell r="BW876">
            <v>0</v>
          </cell>
          <cell r="BX876">
            <v>0.43</v>
          </cell>
          <cell r="BY876">
            <v>0</v>
          </cell>
          <cell r="BZ876">
            <v>0</v>
          </cell>
          <cell r="CB876">
            <v>0.6</v>
          </cell>
          <cell r="CC876">
            <v>0.4</v>
          </cell>
          <cell r="CD876">
            <v>0</v>
          </cell>
          <cell r="CE876">
            <v>0</v>
          </cell>
          <cell r="CF876">
            <v>0</v>
          </cell>
          <cell r="CG876">
            <v>0</v>
          </cell>
          <cell r="CH876">
            <v>0</v>
          </cell>
          <cell r="CI876">
            <v>0</v>
          </cell>
          <cell r="CJ876">
            <v>0</v>
          </cell>
          <cell r="CK876">
            <v>0</v>
          </cell>
          <cell r="CL876">
            <v>0</v>
          </cell>
          <cell r="CM876">
            <v>0</v>
          </cell>
          <cell r="CN876">
            <v>0</v>
          </cell>
          <cell r="CO876">
            <v>0</v>
          </cell>
        </row>
        <row r="877">
          <cell r="BK877" t="str">
            <v>Sapin pectiné_F1_Cas général_GS Arc Jurassien_107_</v>
          </cell>
          <cell r="BM877">
            <v>105.648326697222</v>
          </cell>
          <cell r="BN877">
            <v>541.66192179648101</v>
          </cell>
          <cell r="BO877" t="str">
            <v/>
          </cell>
          <cell r="BP877">
            <v>359.743735612752</v>
          </cell>
          <cell r="BQ877">
            <v>9.5579347165946302</v>
          </cell>
          <cell r="BT877" t="str">
            <v>Résineux</v>
          </cell>
          <cell r="BU877">
            <v>0</v>
          </cell>
          <cell r="BV877">
            <v>1</v>
          </cell>
          <cell r="BW877">
            <v>0</v>
          </cell>
          <cell r="BX877">
            <v>0.43</v>
          </cell>
          <cell r="BY877">
            <v>0</v>
          </cell>
          <cell r="BZ877">
            <v>0</v>
          </cell>
          <cell r="CB877">
            <v>0.6</v>
          </cell>
          <cell r="CC877">
            <v>0.4</v>
          </cell>
          <cell r="CD877">
            <v>0</v>
          </cell>
          <cell r="CE877">
            <v>0</v>
          </cell>
          <cell r="CF877">
            <v>0</v>
          </cell>
          <cell r="CG877">
            <v>0</v>
          </cell>
          <cell r="CH877">
            <v>0</v>
          </cell>
          <cell r="CI877">
            <v>0</v>
          </cell>
          <cell r="CJ877">
            <v>0</v>
          </cell>
          <cell r="CK877">
            <v>0</v>
          </cell>
          <cell r="CL877">
            <v>0</v>
          </cell>
          <cell r="CM877">
            <v>0</v>
          </cell>
          <cell r="CN877">
            <v>0</v>
          </cell>
          <cell r="CO877">
            <v>0</v>
          </cell>
        </row>
        <row r="878">
          <cell r="BK878" t="str">
            <v>Sapin pectiné_F1_Cas général_GS Arc Jurassien_107_</v>
          </cell>
          <cell r="BM878">
            <v>91.465054219340303</v>
          </cell>
          <cell r="BN878">
            <v>461.84297470830001</v>
          </cell>
          <cell r="BO878">
            <v>79.818947088181005</v>
          </cell>
          <cell r="BP878">
            <v>359.743735612752</v>
          </cell>
          <cell r="BQ878">
            <v>9.5579347165946302</v>
          </cell>
          <cell r="BT878" t="str">
            <v>Résineux</v>
          </cell>
          <cell r="BU878">
            <v>0</v>
          </cell>
          <cell r="BV878">
            <v>1</v>
          </cell>
          <cell r="BW878">
            <v>0</v>
          </cell>
          <cell r="BX878">
            <v>0.43</v>
          </cell>
          <cell r="BY878">
            <v>0</v>
          </cell>
          <cell r="BZ878">
            <v>0</v>
          </cell>
          <cell r="CB878">
            <v>0.6</v>
          </cell>
          <cell r="CC878">
            <v>0.4</v>
          </cell>
          <cell r="CD878">
            <v>0</v>
          </cell>
          <cell r="CE878">
            <v>0</v>
          </cell>
          <cell r="CF878">
            <v>0</v>
          </cell>
          <cell r="CG878">
            <v>0</v>
          </cell>
          <cell r="CH878">
            <v>0</v>
          </cell>
          <cell r="CI878">
            <v>0</v>
          </cell>
          <cell r="CJ878">
            <v>0</v>
          </cell>
          <cell r="CK878">
            <v>0</v>
          </cell>
          <cell r="CL878">
            <v>0</v>
          </cell>
          <cell r="CM878">
            <v>0</v>
          </cell>
          <cell r="CN878">
            <v>0</v>
          </cell>
          <cell r="CO878">
            <v>0</v>
          </cell>
        </row>
        <row r="879">
          <cell r="BK879" t="str">
            <v>Sapin pectiné_F1_Cas général_GS Arc Jurassien_108_</v>
          </cell>
          <cell r="BM879">
            <v>93.203639526398206</v>
          </cell>
          <cell r="BN879">
            <v>471.59777265615401</v>
          </cell>
          <cell r="BO879" t="str">
            <v/>
          </cell>
          <cell r="BP879">
            <v>359.743735612752</v>
          </cell>
          <cell r="BQ879" t="str">
            <v/>
          </cell>
          <cell r="BT879" t="str">
            <v>Résineux</v>
          </cell>
          <cell r="BU879">
            <v>0</v>
          </cell>
          <cell r="BV879">
            <v>1</v>
          </cell>
          <cell r="BW879">
            <v>0</v>
          </cell>
          <cell r="BX879">
            <v>0.43</v>
          </cell>
          <cell r="BY879">
            <v>0</v>
          </cell>
          <cell r="BZ879">
            <v>0</v>
          </cell>
          <cell r="CB879">
            <v>0.6</v>
          </cell>
          <cell r="CC879">
            <v>0.4</v>
          </cell>
          <cell r="CD879">
            <v>0</v>
          </cell>
          <cell r="CE879">
            <v>0</v>
          </cell>
          <cell r="CF879">
            <v>0</v>
          </cell>
          <cell r="CG879">
            <v>0</v>
          </cell>
          <cell r="CH879">
            <v>0</v>
          </cell>
          <cell r="CI879">
            <v>0</v>
          </cell>
          <cell r="CJ879">
            <v>0</v>
          </cell>
          <cell r="CK879">
            <v>0</v>
          </cell>
          <cell r="CL879">
            <v>0</v>
          </cell>
          <cell r="CM879">
            <v>0</v>
          </cell>
          <cell r="CN879">
            <v>0</v>
          </cell>
          <cell r="CO879">
            <v>0</v>
          </cell>
        </row>
        <row r="880">
          <cell r="BK880" t="str">
            <v>Sapin pectiné_F1_Cas général_GS Arc Jurassien_109_</v>
          </cell>
          <cell r="BM880">
            <v>94.942224833456095</v>
          </cell>
          <cell r="BN880">
            <v>481.35257060400801</v>
          </cell>
          <cell r="BO880" t="str">
            <v/>
          </cell>
          <cell r="BP880">
            <v>359.743735612752</v>
          </cell>
          <cell r="BQ880" t="str">
            <v/>
          </cell>
          <cell r="BT880" t="str">
            <v>Résineux</v>
          </cell>
          <cell r="BU880">
            <v>0</v>
          </cell>
          <cell r="BV880">
            <v>1</v>
          </cell>
          <cell r="BW880">
            <v>0</v>
          </cell>
          <cell r="BX880">
            <v>0.43</v>
          </cell>
          <cell r="BY880">
            <v>0</v>
          </cell>
          <cell r="BZ880">
            <v>0</v>
          </cell>
          <cell r="CB880">
            <v>0.6</v>
          </cell>
          <cell r="CC880">
            <v>0.4</v>
          </cell>
          <cell r="CD880">
            <v>0</v>
          </cell>
          <cell r="CE880">
            <v>0</v>
          </cell>
          <cell r="CF880">
            <v>0</v>
          </cell>
          <cell r="CG880">
            <v>0</v>
          </cell>
          <cell r="CH880">
            <v>0</v>
          </cell>
          <cell r="CI880">
            <v>0</v>
          </cell>
          <cell r="CJ880">
            <v>0</v>
          </cell>
          <cell r="CK880">
            <v>0</v>
          </cell>
          <cell r="CL880">
            <v>0</v>
          </cell>
          <cell r="CM880">
            <v>0</v>
          </cell>
          <cell r="CN880">
            <v>0</v>
          </cell>
          <cell r="CO880">
            <v>0</v>
          </cell>
        </row>
        <row r="881">
          <cell r="BK881" t="str">
            <v>Sapin pectiné_F1_Cas général_GS Arc Jurassien_110_</v>
          </cell>
          <cell r="BM881">
            <v>96.680810140513998</v>
          </cell>
          <cell r="BN881">
            <v>491.10736855186298</v>
          </cell>
          <cell r="BO881" t="str">
            <v/>
          </cell>
          <cell r="BP881">
            <v>359.743735612752</v>
          </cell>
          <cell r="BQ881" t="str">
            <v/>
          </cell>
          <cell r="BT881" t="str">
            <v>Résineux</v>
          </cell>
          <cell r="BU881">
            <v>0</v>
          </cell>
          <cell r="BV881">
            <v>1</v>
          </cell>
          <cell r="BW881">
            <v>0</v>
          </cell>
          <cell r="BX881">
            <v>0.43</v>
          </cell>
          <cell r="BY881">
            <v>0</v>
          </cell>
          <cell r="BZ881">
            <v>0</v>
          </cell>
          <cell r="CB881">
            <v>0.6</v>
          </cell>
          <cell r="CC881">
            <v>0.4</v>
          </cell>
          <cell r="CD881">
            <v>0</v>
          </cell>
          <cell r="CE881">
            <v>0</v>
          </cell>
          <cell r="CF881">
            <v>0</v>
          </cell>
          <cell r="CG881">
            <v>0</v>
          </cell>
          <cell r="CH881">
            <v>0</v>
          </cell>
          <cell r="CI881">
            <v>0</v>
          </cell>
          <cell r="CJ881">
            <v>0</v>
          </cell>
          <cell r="CK881">
            <v>0</v>
          </cell>
          <cell r="CL881">
            <v>0</v>
          </cell>
          <cell r="CM881">
            <v>0</v>
          </cell>
          <cell r="CN881">
            <v>0</v>
          </cell>
          <cell r="CO881">
            <v>0</v>
          </cell>
        </row>
        <row r="882">
          <cell r="BK882" t="str">
            <v>Sapin pectiné_F1_Cas général_GS Arc Jurassien_111_</v>
          </cell>
          <cell r="BM882">
            <v>98.419395447571901</v>
          </cell>
          <cell r="BN882">
            <v>500.86216649971698</v>
          </cell>
          <cell r="BO882" t="str">
            <v/>
          </cell>
          <cell r="BP882">
            <v>359.743735612752</v>
          </cell>
          <cell r="BQ882" t="str">
            <v/>
          </cell>
          <cell r="BT882" t="str">
            <v>Résineux</v>
          </cell>
          <cell r="BU882">
            <v>0</v>
          </cell>
          <cell r="BV882">
            <v>1</v>
          </cell>
          <cell r="BW882">
            <v>0</v>
          </cell>
          <cell r="BX882">
            <v>0.43</v>
          </cell>
          <cell r="BY882">
            <v>0</v>
          </cell>
          <cell r="BZ882">
            <v>0</v>
          </cell>
          <cell r="CB882">
            <v>0.6</v>
          </cell>
          <cell r="CC882">
            <v>0.4</v>
          </cell>
          <cell r="CD882">
            <v>0</v>
          </cell>
          <cell r="CE882">
            <v>0</v>
          </cell>
          <cell r="CF882">
            <v>0</v>
          </cell>
          <cell r="CG882">
            <v>0</v>
          </cell>
          <cell r="CH882">
            <v>0</v>
          </cell>
          <cell r="CI882">
            <v>0</v>
          </cell>
          <cell r="CJ882">
            <v>0</v>
          </cell>
          <cell r="CK882">
            <v>0</v>
          </cell>
          <cell r="CL882">
            <v>0</v>
          </cell>
          <cell r="CM882">
            <v>0</v>
          </cell>
          <cell r="CN882">
            <v>0</v>
          </cell>
          <cell r="CO882">
            <v>0</v>
          </cell>
        </row>
        <row r="883">
          <cell r="BK883" t="str">
            <v>Sapin pectiné_F1_Cas général_GS Arc Jurassien_112_</v>
          </cell>
          <cell r="BM883">
            <v>100.15798075463</v>
          </cell>
          <cell r="BN883">
            <v>510.616964447572</v>
          </cell>
          <cell r="BO883" t="str">
            <v/>
          </cell>
          <cell r="BP883">
            <v>359.743735612752</v>
          </cell>
          <cell r="BQ883">
            <v>9.1953944372819993</v>
          </cell>
          <cell r="BT883" t="str">
            <v>Résineux</v>
          </cell>
          <cell r="BU883">
            <v>0</v>
          </cell>
          <cell r="BV883">
            <v>1</v>
          </cell>
          <cell r="BW883">
            <v>0</v>
          </cell>
          <cell r="BX883">
            <v>0.43</v>
          </cell>
          <cell r="BY883">
            <v>0</v>
          </cell>
          <cell r="BZ883">
            <v>0</v>
          </cell>
          <cell r="CB883">
            <v>0.6</v>
          </cell>
          <cell r="CC883">
            <v>0.4</v>
          </cell>
          <cell r="CD883">
            <v>0</v>
          </cell>
          <cell r="CE883">
            <v>0</v>
          </cell>
          <cell r="CF883">
            <v>0</v>
          </cell>
          <cell r="CG883">
            <v>0</v>
          </cell>
          <cell r="CH883">
            <v>0</v>
          </cell>
          <cell r="CI883">
            <v>0</v>
          </cell>
          <cell r="CJ883">
            <v>0</v>
          </cell>
          <cell r="CK883">
            <v>0</v>
          </cell>
          <cell r="CL883">
            <v>0</v>
          </cell>
          <cell r="CM883">
            <v>0</v>
          </cell>
          <cell r="CN883">
            <v>0</v>
          </cell>
          <cell r="CO883">
            <v>0</v>
          </cell>
        </row>
        <row r="884">
          <cell r="BK884" t="str">
            <v>Sapin pectiné_F1_Cas général_GS Arc Jurassien_113_</v>
          </cell>
          <cell r="BM884">
            <v>101.814715934158</v>
          </cell>
          <cell r="BN884">
            <v>519.99046249108005</v>
          </cell>
          <cell r="BO884" t="str">
            <v/>
          </cell>
          <cell r="BP884">
            <v>359.743735612752</v>
          </cell>
          <cell r="BQ884" t="str">
            <v/>
          </cell>
          <cell r="BT884" t="str">
            <v>Résineux</v>
          </cell>
          <cell r="BU884">
            <v>0</v>
          </cell>
          <cell r="BV884">
            <v>1</v>
          </cell>
          <cell r="BW884">
            <v>0</v>
          </cell>
          <cell r="BX884">
            <v>0.43</v>
          </cell>
          <cell r="BY884">
            <v>0</v>
          </cell>
          <cell r="BZ884">
            <v>0</v>
          </cell>
          <cell r="CB884">
            <v>0.6</v>
          </cell>
          <cell r="CC884">
            <v>0.4</v>
          </cell>
          <cell r="CD884">
            <v>0</v>
          </cell>
          <cell r="CE884">
            <v>0</v>
          </cell>
          <cell r="CF884">
            <v>0</v>
          </cell>
          <cell r="CG884">
            <v>0</v>
          </cell>
          <cell r="CH884">
            <v>0</v>
          </cell>
          <cell r="CI884">
            <v>0</v>
          </cell>
          <cell r="CJ884">
            <v>0</v>
          </cell>
          <cell r="CK884">
            <v>0</v>
          </cell>
          <cell r="CL884">
            <v>0</v>
          </cell>
          <cell r="CM884">
            <v>0</v>
          </cell>
          <cell r="CN884">
            <v>0</v>
          </cell>
          <cell r="CO884">
            <v>0</v>
          </cell>
        </row>
        <row r="885">
          <cell r="BK885" t="str">
            <v>Sapin pectiné_F1_Cas général_GS Arc Jurassien_114_</v>
          </cell>
          <cell r="BM885">
            <v>103.471451113686</v>
          </cell>
          <cell r="BN885">
            <v>529.36396053458702</v>
          </cell>
          <cell r="BO885" t="str">
            <v/>
          </cell>
          <cell r="BP885">
            <v>359.743735612752</v>
          </cell>
          <cell r="BQ885" t="str">
            <v/>
          </cell>
          <cell r="BT885" t="str">
            <v>Résineux</v>
          </cell>
          <cell r="BU885">
            <v>0</v>
          </cell>
          <cell r="BV885">
            <v>1</v>
          </cell>
          <cell r="BW885">
            <v>0</v>
          </cell>
          <cell r="BX885">
            <v>0.43</v>
          </cell>
          <cell r="BY885">
            <v>0</v>
          </cell>
          <cell r="BZ885">
            <v>0</v>
          </cell>
          <cell r="CB885">
            <v>0.6</v>
          </cell>
          <cell r="CC885">
            <v>0.4</v>
          </cell>
          <cell r="CD885">
            <v>0</v>
          </cell>
          <cell r="CE885">
            <v>0</v>
          </cell>
          <cell r="CF885">
            <v>0</v>
          </cell>
          <cell r="CG885">
            <v>0</v>
          </cell>
          <cell r="CH885">
            <v>0</v>
          </cell>
          <cell r="CI885">
            <v>0</v>
          </cell>
          <cell r="CJ885">
            <v>0</v>
          </cell>
          <cell r="CK885">
            <v>0</v>
          </cell>
          <cell r="CL885">
            <v>0</v>
          </cell>
          <cell r="CM885">
            <v>0</v>
          </cell>
          <cell r="CN885">
            <v>0</v>
          </cell>
          <cell r="CO885">
            <v>0</v>
          </cell>
        </row>
        <row r="886">
          <cell r="BK886" t="str">
            <v>Sapin pectiné_F1_Cas général_GS Arc Jurassien_115_</v>
          </cell>
          <cell r="BM886">
            <v>105.12818629321499</v>
          </cell>
          <cell r="BN886">
            <v>538.73745857809502</v>
          </cell>
          <cell r="BO886" t="str">
            <v/>
          </cell>
          <cell r="BP886">
            <v>359.743735612752</v>
          </cell>
          <cell r="BQ886" t="str">
            <v/>
          </cell>
          <cell r="BT886" t="str">
            <v>Résineux</v>
          </cell>
          <cell r="BU886">
            <v>0</v>
          </cell>
          <cell r="BV886">
            <v>1</v>
          </cell>
          <cell r="BW886">
            <v>0</v>
          </cell>
          <cell r="BX886">
            <v>0.43</v>
          </cell>
          <cell r="BY886">
            <v>0</v>
          </cell>
          <cell r="BZ886">
            <v>0</v>
          </cell>
          <cell r="CB886">
            <v>0.6</v>
          </cell>
          <cell r="CC886">
            <v>0.4</v>
          </cell>
          <cell r="CD886">
            <v>0</v>
          </cell>
          <cell r="CE886">
            <v>0</v>
          </cell>
          <cell r="CF886">
            <v>0</v>
          </cell>
          <cell r="CG886">
            <v>0</v>
          </cell>
          <cell r="CH886">
            <v>0</v>
          </cell>
          <cell r="CI886">
            <v>0</v>
          </cell>
          <cell r="CJ886">
            <v>0</v>
          </cell>
          <cell r="CK886">
            <v>0</v>
          </cell>
          <cell r="CL886">
            <v>0</v>
          </cell>
          <cell r="CM886">
            <v>0</v>
          </cell>
          <cell r="CN886">
            <v>0</v>
          </cell>
          <cell r="CO886">
            <v>0</v>
          </cell>
        </row>
        <row r="887">
          <cell r="BK887" t="str">
            <v>Sapin pectiné_F1_Cas général_GS Arc Jurassien_116_</v>
          </cell>
          <cell r="BM887">
            <v>106.78492147274299</v>
          </cell>
          <cell r="BN887">
            <v>548.11095662160301</v>
          </cell>
          <cell r="BO887" t="str">
            <v/>
          </cell>
          <cell r="BP887">
            <v>359.743735612752</v>
          </cell>
          <cell r="BQ887">
            <v>8.4083960259493296</v>
          </cell>
          <cell r="BT887" t="str">
            <v>Résineux</v>
          </cell>
          <cell r="BU887">
            <v>0</v>
          </cell>
          <cell r="BV887">
            <v>1</v>
          </cell>
          <cell r="BW887">
            <v>0</v>
          </cell>
          <cell r="BX887">
            <v>0.43</v>
          </cell>
          <cell r="BY887">
            <v>0</v>
          </cell>
          <cell r="BZ887">
            <v>0</v>
          </cell>
          <cell r="CB887">
            <v>0.6</v>
          </cell>
          <cell r="CC887">
            <v>0.4</v>
          </cell>
          <cell r="CD887">
            <v>0</v>
          </cell>
          <cell r="CE887">
            <v>0</v>
          </cell>
          <cell r="CF887">
            <v>0</v>
          </cell>
          <cell r="CG887">
            <v>0</v>
          </cell>
          <cell r="CH887">
            <v>0</v>
          </cell>
          <cell r="CI887">
            <v>0</v>
          </cell>
          <cell r="CJ887">
            <v>0</v>
          </cell>
          <cell r="CK887">
            <v>0</v>
          </cell>
          <cell r="CL887">
            <v>0</v>
          </cell>
          <cell r="CM887">
            <v>0</v>
          </cell>
          <cell r="CN887">
            <v>0</v>
          </cell>
          <cell r="CO887">
            <v>0</v>
          </cell>
        </row>
        <row r="888">
          <cell r="BK888" t="str">
            <v>Sapin pectiné_F1_Cas général_GS Arc Jurassien_116_</v>
          </cell>
          <cell r="BM888">
            <v>92.274628425927602</v>
          </cell>
          <cell r="BN888">
            <v>466.36485111684902</v>
          </cell>
          <cell r="BO888">
            <v>81.746105504753984</v>
          </cell>
          <cell r="BP888">
            <v>359.743735612752</v>
          </cell>
          <cell r="BQ888">
            <v>8.4083960259493296</v>
          </cell>
          <cell r="BT888" t="str">
            <v>Résineux</v>
          </cell>
          <cell r="BU888">
            <v>0</v>
          </cell>
          <cell r="BV888">
            <v>1</v>
          </cell>
          <cell r="BW888">
            <v>0</v>
          </cell>
          <cell r="BX888">
            <v>0.43</v>
          </cell>
          <cell r="BY888">
            <v>0</v>
          </cell>
          <cell r="BZ888">
            <v>0</v>
          </cell>
          <cell r="CB888">
            <v>0.6</v>
          </cell>
          <cell r="CC888">
            <v>0.4</v>
          </cell>
          <cell r="CD888">
            <v>0</v>
          </cell>
          <cell r="CE888">
            <v>0</v>
          </cell>
          <cell r="CF888">
            <v>0</v>
          </cell>
          <cell r="CG888">
            <v>0</v>
          </cell>
          <cell r="CH888">
            <v>0</v>
          </cell>
          <cell r="CI888">
            <v>0</v>
          </cell>
          <cell r="CJ888">
            <v>0</v>
          </cell>
          <cell r="CK888">
            <v>0</v>
          </cell>
          <cell r="CL888">
            <v>0</v>
          </cell>
          <cell r="CM888">
            <v>0</v>
          </cell>
          <cell r="CN888">
            <v>0</v>
          </cell>
          <cell r="CO888">
            <v>0</v>
          </cell>
        </row>
        <row r="889">
          <cell r="BK889" t="str">
            <v>Sapin pectiné_F1_Cas général_GS Arc Jurassien_117_</v>
          </cell>
          <cell r="BM889">
            <v>93.805229681907704</v>
          </cell>
          <cell r="BN889">
            <v>474.95556907205201</v>
          </cell>
          <cell r="BO889" t="str">
            <v/>
          </cell>
          <cell r="BP889">
            <v>359.743735612752</v>
          </cell>
          <cell r="BQ889" t="str">
            <v/>
          </cell>
          <cell r="BT889" t="str">
            <v>Résineux</v>
          </cell>
          <cell r="BU889">
            <v>0</v>
          </cell>
          <cell r="BV889">
            <v>1</v>
          </cell>
          <cell r="BW889">
            <v>0</v>
          </cell>
          <cell r="BX889">
            <v>0.43</v>
          </cell>
          <cell r="BY889">
            <v>0</v>
          </cell>
          <cell r="BZ889">
            <v>0</v>
          </cell>
          <cell r="CB889">
            <v>0.6</v>
          </cell>
          <cell r="CC889">
            <v>0.4</v>
          </cell>
          <cell r="CD889">
            <v>0</v>
          </cell>
          <cell r="CE889">
            <v>0</v>
          </cell>
          <cell r="CF889">
            <v>0</v>
          </cell>
          <cell r="CG889">
            <v>0</v>
          </cell>
          <cell r="CH889">
            <v>0</v>
          </cell>
          <cell r="CI889">
            <v>0</v>
          </cell>
          <cell r="CJ889">
            <v>0</v>
          </cell>
          <cell r="CK889">
            <v>0</v>
          </cell>
          <cell r="CL889">
            <v>0</v>
          </cell>
          <cell r="CM889">
            <v>0</v>
          </cell>
          <cell r="CN889">
            <v>0</v>
          </cell>
          <cell r="CO889">
            <v>0</v>
          </cell>
        </row>
        <row r="890">
          <cell r="BK890" t="str">
            <v>Sapin pectiné_F1_Cas général_GS Arc Jurassien_118_</v>
          </cell>
          <cell r="BM890">
            <v>95.335830937887806</v>
          </cell>
          <cell r="BN890">
            <v>483.546287027255</v>
          </cell>
          <cell r="BO890" t="str">
            <v/>
          </cell>
          <cell r="BP890">
            <v>359.743735612752</v>
          </cell>
          <cell r="BQ890" t="str">
            <v/>
          </cell>
          <cell r="BT890" t="str">
            <v>Résineux</v>
          </cell>
          <cell r="BU890">
            <v>0</v>
          </cell>
          <cell r="BV890">
            <v>1</v>
          </cell>
          <cell r="BW890">
            <v>0</v>
          </cell>
          <cell r="BX890">
            <v>0.43</v>
          </cell>
          <cell r="BY890">
            <v>0</v>
          </cell>
          <cell r="BZ890">
            <v>0</v>
          </cell>
          <cell r="CB890">
            <v>0.6</v>
          </cell>
          <cell r="CC890">
            <v>0.4</v>
          </cell>
          <cell r="CD890">
            <v>0</v>
          </cell>
          <cell r="CE890">
            <v>0</v>
          </cell>
          <cell r="CF890">
            <v>0</v>
          </cell>
          <cell r="CG890">
            <v>0</v>
          </cell>
          <cell r="CH890">
            <v>0</v>
          </cell>
          <cell r="CI890">
            <v>0</v>
          </cell>
          <cell r="CJ890">
            <v>0</v>
          </cell>
          <cell r="CK890">
            <v>0</v>
          </cell>
          <cell r="CL890">
            <v>0</v>
          </cell>
          <cell r="CM890">
            <v>0</v>
          </cell>
          <cell r="CN890">
            <v>0</v>
          </cell>
          <cell r="CO890">
            <v>0</v>
          </cell>
        </row>
        <row r="891">
          <cell r="BK891" t="str">
            <v>Sapin pectiné_F1_Cas général_GS Arc Jurassien_119_</v>
          </cell>
          <cell r="BM891">
            <v>96.866432193867993</v>
          </cell>
          <cell r="BN891">
            <v>492.137004982458</v>
          </cell>
          <cell r="BO891" t="str">
            <v/>
          </cell>
          <cell r="BP891">
            <v>359.743735612752</v>
          </cell>
          <cell r="BQ891" t="str">
            <v/>
          </cell>
          <cell r="BT891" t="str">
            <v>Résineux</v>
          </cell>
          <cell r="BU891">
            <v>0</v>
          </cell>
          <cell r="BV891">
            <v>1</v>
          </cell>
          <cell r="BW891">
            <v>0</v>
          </cell>
          <cell r="BX891">
            <v>0.43</v>
          </cell>
          <cell r="BY891">
            <v>0</v>
          </cell>
          <cell r="BZ891">
            <v>0</v>
          </cell>
          <cell r="CB891">
            <v>0.6</v>
          </cell>
          <cell r="CC891">
            <v>0.4</v>
          </cell>
          <cell r="CD891">
            <v>0</v>
          </cell>
          <cell r="CE891">
            <v>0</v>
          </cell>
          <cell r="CF891">
            <v>0</v>
          </cell>
          <cell r="CG891">
            <v>0</v>
          </cell>
          <cell r="CH891">
            <v>0</v>
          </cell>
          <cell r="CI891">
            <v>0</v>
          </cell>
          <cell r="CJ891">
            <v>0</v>
          </cell>
          <cell r="CK891">
            <v>0</v>
          </cell>
          <cell r="CL891">
            <v>0</v>
          </cell>
          <cell r="CM891">
            <v>0</v>
          </cell>
          <cell r="CN891">
            <v>0</v>
          </cell>
          <cell r="CO891">
            <v>0</v>
          </cell>
        </row>
        <row r="892">
          <cell r="BK892" t="str">
            <v>Sapin pectiné_F1_Cas général_GS Arc Jurassien_120_</v>
          </cell>
          <cell r="BM892">
            <v>98.397033449848095</v>
          </cell>
          <cell r="BN892">
            <v>500.72772293766099</v>
          </cell>
          <cell r="BO892" t="str">
            <v/>
          </cell>
          <cell r="BP892">
            <v>359.743735612752</v>
          </cell>
          <cell r="BQ892" t="str">
            <v/>
          </cell>
          <cell r="BT892" t="str">
            <v>Résineux</v>
          </cell>
          <cell r="BU892">
            <v>0</v>
          </cell>
          <cell r="BV892">
            <v>1</v>
          </cell>
          <cell r="BW892">
            <v>0</v>
          </cell>
          <cell r="BX892">
            <v>0.43</v>
          </cell>
          <cell r="BY892">
            <v>0</v>
          </cell>
          <cell r="BZ892">
            <v>0</v>
          </cell>
          <cell r="CB892">
            <v>0.6</v>
          </cell>
          <cell r="CC892">
            <v>0.4</v>
          </cell>
          <cell r="CD892">
            <v>0</v>
          </cell>
          <cell r="CE892">
            <v>0</v>
          </cell>
          <cell r="CF892">
            <v>0</v>
          </cell>
          <cell r="CG892">
            <v>0</v>
          </cell>
          <cell r="CH892">
            <v>0</v>
          </cell>
          <cell r="CI892">
            <v>0</v>
          </cell>
          <cell r="CJ892">
            <v>0</v>
          </cell>
          <cell r="CK892">
            <v>0</v>
          </cell>
          <cell r="CL892">
            <v>0</v>
          </cell>
          <cell r="CM892">
            <v>0</v>
          </cell>
          <cell r="CN892">
            <v>0</v>
          </cell>
          <cell r="CO892">
            <v>0</v>
          </cell>
        </row>
        <row r="893">
          <cell r="BK893" t="str">
            <v>Sapin pectiné_F1_Cas général_GS Arc Jurassien_121_</v>
          </cell>
          <cell r="BM893">
            <v>99.927634705828197</v>
          </cell>
          <cell r="BN893">
            <v>509.31844089286398</v>
          </cell>
          <cell r="BO893" t="str">
            <v/>
          </cell>
          <cell r="BP893">
            <v>359.743735612752</v>
          </cell>
          <cell r="BQ893">
            <v>8.1250494714055908</v>
          </cell>
          <cell r="BT893" t="str">
            <v>Résineux</v>
          </cell>
          <cell r="BU893">
            <v>0</v>
          </cell>
          <cell r="BV893">
            <v>1</v>
          </cell>
          <cell r="BW893">
            <v>0</v>
          </cell>
          <cell r="BX893">
            <v>0.43</v>
          </cell>
          <cell r="BY893">
            <v>0</v>
          </cell>
          <cell r="BZ893">
            <v>0</v>
          </cell>
          <cell r="CB893">
            <v>0.6</v>
          </cell>
          <cell r="CC893">
            <v>0.4</v>
          </cell>
          <cell r="CD893">
            <v>0</v>
          </cell>
          <cell r="CE893">
            <v>0</v>
          </cell>
          <cell r="CF893">
            <v>0</v>
          </cell>
          <cell r="CG893">
            <v>0</v>
          </cell>
          <cell r="CH893">
            <v>0</v>
          </cell>
          <cell r="CI893">
            <v>0</v>
          </cell>
          <cell r="CJ893">
            <v>0</v>
          </cell>
          <cell r="CK893">
            <v>0</v>
          </cell>
          <cell r="CL893">
            <v>0</v>
          </cell>
          <cell r="CM893">
            <v>0</v>
          </cell>
          <cell r="CN893">
            <v>0</v>
          </cell>
          <cell r="CO893">
            <v>0</v>
          </cell>
        </row>
        <row r="894">
          <cell r="BK894" t="str">
            <v>Sapin pectiné_F1_Cas général_GS Arc Jurassien_122_</v>
          </cell>
          <cell r="BM894">
            <v>101.394176744947</v>
          </cell>
          <cell r="BN894">
            <v>517.61056433509896</v>
          </cell>
          <cell r="BO894" t="str">
            <v/>
          </cell>
          <cell r="BP894">
            <v>359.743735612752</v>
          </cell>
          <cell r="BQ894" t="str">
            <v/>
          </cell>
          <cell r="BT894" t="str">
            <v>Résineux</v>
          </cell>
          <cell r="BU894">
            <v>0</v>
          </cell>
          <cell r="BV894">
            <v>1</v>
          </cell>
          <cell r="BW894">
            <v>0</v>
          </cell>
          <cell r="BX894">
            <v>0.43</v>
          </cell>
          <cell r="BY894">
            <v>0</v>
          </cell>
          <cell r="BZ894">
            <v>0</v>
          </cell>
          <cell r="CB894">
            <v>0.6</v>
          </cell>
          <cell r="CC894">
            <v>0.4</v>
          </cell>
          <cell r="CD894">
            <v>0</v>
          </cell>
          <cell r="CE894">
            <v>0</v>
          </cell>
          <cell r="CF894">
            <v>0</v>
          </cell>
          <cell r="CG894">
            <v>0</v>
          </cell>
          <cell r="CH894">
            <v>0</v>
          </cell>
          <cell r="CI894">
            <v>0</v>
          </cell>
          <cell r="CJ894">
            <v>0</v>
          </cell>
          <cell r="CK894">
            <v>0</v>
          </cell>
          <cell r="CL894">
            <v>0</v>
          </cell>
          <cell r="CM894">
            <v>0</v>
          </cell>
          <cell r="CN894">
            <v>0</v>
          </cell>
          <cell r="CO894">
            <v>0</v>
          </cell>
        </row>
        <row r="895">
          <cell r="BK895" t="str">
            <v>Sapin pectiné_F1_Cas général_GS Arc Jurassien_123_</v>
          </cell>
          <cell r="BM895">
            <v>102.86071878406599</v>
          </cell>
          <cell r="BN895">
            <v>525.90268777733399</v>
          </cell>
          <cell r="BO895" t="str">
            <v/>
          </cell>
          <cell r="BP895">
            <v>359.743735612752</v>
          </cell>
          <cell r="BQ895" t="str">
            <v/>
          </cell>
          <cell r="BT895" t="str">
            <v>Résineux</v>
          </cell>
          <cell r="BU895">
            <v>0</v>
          </cell>
          <cell r="BV895">
            <v>1</v>
          </cell>
          <cell r="BW895">
            <v>0</v>
          </cell>
          <cell r="BX895">
            <v>0.43</v>
          </cell>
          <cell r="BY895">
            <v>0</v>
          </cell>
          <cell r="BZ895">
            <v>0</v>
          </cell>
          <cell r="CB895">
            <v>0.6</v>
          </cell>
          <cell r="CC895">
            <v>0.4</v>
          </cell>
          <cell r="CD895">
            <v>0</v>
          </cell>
          <cell r="CE895">
            <v>0</v>
          </cell>
          <cell r="CF895">
            <v>0</v>
          </cell>
          <cell r="CG895">
            <v>0</v>
          </cell>
          <cell r="CH895">
            <v>0</v>
          </cell>
          <cell r="CI895">
            <v>0</v>
          </cell>
          <cell r="CJ895">
            <v>0</v>
          </cell>
          <cell r="CK895">
            <v>0</v>
          </cell>
          <cell r="CL895">
            <v>0</v>
          </cell>
          <cell r="CM895">
            <v>0</v>
          </cell>
          <cell r="CN895">
            <v>0</v>
          </cell>
          <cell r="CO895">
            <v>0</v>
          </cell>
        </row>
        <row r="896">
          <cell r="BK896" t="str">
            <v>Sapin pectiné_F1_Cas général_GS Arc Jurassien_124_</v>
          </cell>
          <cell r="BM896">
            <v>104.327260823185</v>
          </cell>
          <cell r="BN896">
            <v>534.19481121957006</v>
          </cell>
          <cell r="BO896" t="str">
            <v/>
          </cell>
          <cell r="BP896">
            <v>359.743735612752</v>
          </cell>
          <cell r="BQ896" t="str">
            <v/>
          </cell>
          <cell r="BT896" t="str">
            <v>Résineux</v>
          </cell>
          <cell r="BU896">
            <v>0</v>
          </cell>
          <cell r="BV896">
            <v>1</v>
          </cell>
          <cell r="BW896">
            <v>0</v>
          </cell>
          <cell r="BX896">
            <v>0.43</v>
          </cell>
          <cell r="BY896">
            <v>0</v>
          </cell>
          <cell r="BZ896">
            <v>0</v>
          </cell>
          <cell r="CB896">
            <v>0.6</v>
          </cell>
          <cell r="CC896">
            <v>0.4</v>
          </cell>
          <cell r="CD896">
            <v>0</v>
          </cell>
          <cell r="CE896">
            <v>0</v>
          </cell>
          <cell r="CF896">
            <v>0</v>
          </cell>
          <cell r="CG896">
            <v>0</v>
          </cell>
          <cell r="CH896">
            <v>0</v>
          </cell>
          <cell r="CI896">
            <v>0</v>
          </cell>
          <cell r="CJ896">
            <v>0</v>
          </cell>
          <cell r="CK896">
            <v>0</v>
          </cell>
          <cell r="CL896">
            <v>0</v>
          </cell>
          <cell r="CM896">
            <v>0</v>
          </cell>
          <cell r="CN896">
            <v>0</v>
          </cell>
          <cell r="CO896">
            <v>0</v>
          </cell>
        </row>
        <row r="897">
          <cell r="BK897" t="str">
            <v>Sapin pectiné_F1_Cas général_GS Arc Jurassien_125_</v>
          </cell>
          <cell r="BM897">
            <v>105.79380286230401</v>
          </cell>
          <cell r="BN897">
            <v>542.48693466180498</v>
          </cell>
          <cell r="BO897" t="str">
            <v/>
          </cell>
          <cell r="BP897">
            <v>359.743735612752</v>
          </cell>
          <cell r="BQ897">
            <v>7.5732277529885801</v>
          </cell>
          <cell r="BT897" t="str">
            <v>Résineux</v>
          </cell>
          <cell r="BU897">
            <v>0</v>
          </cell>
          <cell r="BV897">
            <v>1</v>
          </cell>
          <cell r="BW897">
            <v>0</v>
          </cell>
          <cell r="BX897">
            <v>0.43</v>
          </cell>
          <cell r="BY897">
            <v>0</v>
          </cell>
          <cell r="BZ897">
            <v>0</v>
          </cell>
          <cell r="CB897">
            <v>0.6</v>
          </cell>
          <cell r="CC897">
            <v>0.4</v>
          </cell>
          <cell r="CD897">
            <v>0</v>
          </cell>
          <cell r="CE897">
            <v>0</v>
          </cell>
          <cell r="CF897">
            <v>0</v>
          </cell>
          <cell r="CG897">
            <v>0</v>
          </cell>
          <cell r="CH897">
            <v>0</v>
          </cell>
          <cell r="CI897">
            <v>0</v>
          </cell>
          <cell r="CJ897">
            <v>0</v>
          </cell>
          <cell r="CK897">
            <v>0</v>
          </cell>
          <cell r="CL897">
            <v>0</v>
          </cell>
          <cell r="CM897">
            <v>0</v>
          </cell>
          <cell r="CN897">
            <v>0</v>
          </cell>
          <cell r="CO897">
            <v>0</v>
          </cell>
        </row>
        <row r="898">
          <cell r="BK898" t="str">
            <v>Sapin pectiné_F1_Cas général_GS Arc Jurassien_125_</v>
          </cell>
          <cell r="BM898">
            <v>93.481435962676301</v>
          </cell>
          <cell r="BN898">
            <v>473.11343390153002</v>
          </cell>
          <cell r="BO898">
            <v>69.373500760274965</v>
          </cell>
          <cell r="BP898">
            <v>359.743735612752</v>
          </cell>
          <cell r="BQ898">
            <v>7.5732277529885801</v>
          </cell>
          <cell r="BT898" t="str">
            <v>Résineux</v>
          </cell>
          <cell r="BU898">
            <v>0</v>
          </cell>
          <cell r="BV898">
            <v>1</v>
          </cell>
          <cell r="BW898">
            <v>0</v>
          </cell>
          <cell r="BX898">
            <v>0.43</v>
          </cell>
          <cell r="BY898">
            <v>0</v>
          </cell>
          <cell r="BZ898">
            <v>0</v>
          </cell>
          <cell r="CB898">
            <v>0.6</v>
          </cell>
          <cell r="CC898">
            <v>0.4</v>
          </cell>
          <cell r="CD898">
            <v>0</v>
          </cell>
          <cell r="CE898">
            <v>0</v>
          </cell>
          <cell r="CF898">
            <v>0</v>
          </cell>
          <cell r="CG898">
            <v>0</v>
          </cell>
          <cell r="CH898">
            <v>0</v>
          </cell>
          <cell r="CI898">
            <v>0</v>
          </cell>
          <cell r="CJ898">
            <v>0</v>
          </cell>
          <cell r="CK898">
            <v>0</v>
          </cell>
          <cell r="CL898">
            <v>0</v>
          </cell>
          <cell r="CM898">
            <v>0</v>
          </cell>
          <cell r="CN898">
            <v>0</v>
          </cell>
          <cell r="CO898">
            <v>0</v>
          </cell>
        </row>
        <row r="899">
          <cell r="BK899" t="str">
            <v>Sapin pectiné_F1_Cas général_GS Arc Jurassien_126_</v>
          </cell>
          <cell r="BM899">
            <v>94.859754725878204</v>
          </cell>
          <cell r="BN899">
            <v>480.85665645175601</v>
          </cell>
          <cell r="BO899" t="str">
            <v/>
          </cell>
          <cell r="BP899">
            <v>359.743735612752</v>
          </cell>
          <cell r="BQ899" t="str">
            <v/>
          </cell>
          <cell r="BT899" t="str">
            <v>Résineux</v>
          </cell>
          <cell r="BU899">
            <v>0</v>
          </cell>
          <cell r="BV899">
            <v>1</v>
          </cell>
          <cell r="BW899">
            <v>0</v>
          </cell>
          <cell r="BX899">
            <v>0.43</v>
          </cell>
          <cell r="BY899">
            <v>0</v>
          </cell>
          <cell r="BZ899">
            <v>0</v>
          </cell>
          <cell r="CB899">
            <v>0.6</v>
          </cell>
          <cell r="CC899">
            <v>0.4</v>
          </cell>
          <cell r="CD899">
            <v>0</v>
          </cell>
          <cell r="CE899">
            <v>0</v>
          </cell>
          <cell r="CF899">
            <v>0</v>
          </cell>
          <cell r="CG899">
            <v>0</v>
          </cell>
          <cell r="CH899">
            <v>0</v>
          </cell>
          <cell r="CI899">
            <v>0</v>
          </cell>
          <cell r="CJ899">
            <v>0</v>
          </cell>
          <cell r="CK899">
            <v>0</v>
          </cell>
          <cell r="CL899">
            <v>0</v>
          </cell>
          <cell r="CM899">
            <v>0</v>
          </cell>
          <cell r="CN899">
            <v>0</v>
          </cell>
          <cell r="CO899">
            <v>0</v>
          </cell>
        </row>
        <row r="900">
          <cell r="BK900" t="str">
            <v>Sapin pectiné_F1_Cas général_GS Arc Jurassien_127_</v>
          </cell>
          <cell r="BM900">
            <v>96.238073489080094</v>
          </cell>
          <cell r="BN900">
            <v>488.59987900198303</v>
          </cell>
          <cell r="BO900" t="str">
            <v/>
          </cell>
          <cell r="BP900">
            <v>359.743735612752</v>
          </cell>
          <cell r="BQ900" t="str">
            <v/>
          </cell>
          <cell r="BT900" t="str">
            <v>Résineux</v>
          </cell>
          <cell r="BU900">
            <v>0</v>
          </cell>
          <cell r="BV900">
            <v>1</v>
          </cell>
          <cell r="BW900">
            <v>0</v>
          </cell>
          <cell r="BX900">
            <v>0.43</v>
          </cell>
          <cell r="BY900">
            <v>0</v>
          </cell>
          <cell r="BZ900">
            <v>0</v>
          </cell>
          <cell r="CB900">
            <v>0.6</v>
          </cell>
          <cell r="CC900">
            <v>0.4</v>
          </cell>
          <cell r="CD900">
            <v>0</v>
          </cell>
          <cell r="CE900">
            <v>0</v>
          </cell>
          <cell r="CF900">
            <v>0</v>
          </cell>
          <cell r="CG900">
            <v>0</v>
          </cell>
          <cell r="CH900">
            <v>0</v>
          </cell>
          <cell r="CI900">
            <v>0</v>
          </cell>
          <cell r="CJ900">
            <v>0</v>
          </cell>
          <cell r="CK900">
            <v>0</v>
          </cell>
          <cell r="CL900">
            <v>0</v>
          </cell>
          <cell r="CM900">
            <v>0</v>
          </cell>
          <cell r="CN900">
            <v>0</v>
          </cell>
          <cell r="CO900">
            <v>0</v>
          </cell>
        </row>
        <row r="901">
          <cell r="BK901" t="str">
            <v>Sapin pectiné_F1_Cas général_GS Arc Jurassien_128_</v>
          </cell>
          <cell r="BM901">
            <v>97.616392252281997</v>
          </cell>
          <cell r="BN901">
            <v>496.34310155220902</v>
          </cell>
          <cell r="BO901" t="str">
            <v/>
          </cell>
          <cell r="BP901">
            <v>359.743735612752</v>
          </cell>
          <cell r="BQ901" t="str">
            <v/>
          </cell>
          <cell r="BT901" t="str">
            <v>Résineux</v>
          </cell>
          <cell r="BU901">
            <v>0</v>
          </cell>
          <cell r="BV901">
            <v>1</v>
          </cell>
          <cell r="BW901">
            <v>0</v>
          </cell>
          <cell r="BX901">
            <v>0.43</v>
          </cell>
          <cell r="BY901">
            <v>0</v>
          </cell>
          <cell r="BZ901">
            <v>0</v>
          </cell>
          <cell r="CB901">
            <v>0.6</v>
          </cell>
          <cell r="CC901">
            <v>0.4</v>
          </cell>
          <cell r="CD901">
            <v>0</v>
          </cell>
          <cell r="CE901">
            <v>0</v>
          </cell>
          <cell r="CF901">
            <v>0</v>
          </cell>
          <cell r="CG901">
            <v>0</v>
          </cell>
          <cell r="CH901">
            <v>0</v>
          </cell>
          <cell r="CI901">
            <v>0</v>
          </cell>
          <cell r="CJ901">
            <v>0</v>
          </cell>
          <cell r="CK901">
            <v>0</v>
          </cell>
          <cell r="CL901">
            <v>0</v>
          </cell>
          <cell r="CM901">
            <v>0</v>
          </cell>
          <cell r="CN901">
            <v>0</v>
          </cell>
          <cell r="CO901">
            <v>0</v>
          </cell>
        </row>
        <row r="902">
          <cell r="BK902" t="str">
            <v>Sapin pectiné_F1_Cas général_GS Arc Jurassien_129_</v>
          </cell>
          <cell r="BM902">
            <v>98.994711015483901</v>
          </cell>
          <cell r="BN902">
            <v>504.08632410243501</v>
          </cell>
          <cell r="BO902" t="str">
            <v/>
          </cell>
          <cell r="BP902">
            <v>359.743735612752</v>
          </cell>
          <cell r="BQ902" t="str">
            <v/>
          </cell>
          <cell r="BT902" t="str">
            <v>Résineux</v>
          </cell>
          <cell r="BU902">
            <v>0</v>
          </cell>
          <cell r="BV902">
            <v>1</v>
          </cell>
          <cell r="BW902">
            <v>0</v>
          </cell>
          <cell r="BX902">
            <v>0.43</v>
          </cell>
          <cell r="BY902">
            <v>0</v>
          </cell>
          <cell r="BZ902">
            <v>0</v>
          </cell>
          <cell r="CB902">
            <v>0.6</v>
          </cell>
          <cell r="CC902">
            <v>0.4</v>
          </cell>
          <cell r="CD902">
            <v>0</v>
          </cell>
          <cell r="CE902">
            <v>0</v>
          </cell>
          <cell r="CF902">
            <v>0</v>
          </cell>
          <cell r="CG902">
            <v>0</v>
          </cell>
          <cell r="CH902">
            <v>0</v>
          </cell>
          <cell r="CI902">
            <v>0</v>
          </cell>
          <cell r="CJ902">
            <v>0</v>
          </cell>
          <cell r="CK902">
            <v>0</v>
          </cell>
          <cell r="CL902">
            <v>0</v>
          </cell>
          <cell r="CM902">
            <v>0</v>
          </cell>
          <cell r="CN902">
            <v>0</v>
          </cell>
          <cell r="CO902">
            <v>0</v>
          </cell>
        </row>
        <row r="903">
          <cell r="BK903" t="str">
            <v>Sapin pectiné_F1_Cas général_GS Arc Jurassien_130_</v>
          </cell>
          <cell r="BM903">
            <v>100.373029778686</v>
          </cell>
          <cell r="BN903">
            <v>511.82954665266101</v>
          </cell>
          <cell r="BO903" t="str">
            <v/>
          </cell>
          <cell r="BP903">
            <v>359.743735612752</v>
          </cell>
          <cell r="BQ903">
            <v>7.2494453884750696</v>
          </cell>
          <cell r="BT903" t="str">
            <v>Résineux</v>
          </cell>
          <cell r="BU903">
            <v>0</v>
          </cell>
          <cell r="BV903">
            <v>1</v>
          </cell>
          <cell r="BW903">
            <v>0</v>
          </cell>
          <cell r="BX903">
            <v>0.43</v>
          </cell>
          <cell r="BY903">
            <v>0</v>
          </cell>
          <cell r="BZ903">
            <v>0</v>
          </cell>
          <cell r="CB903">
            <v>0.6</v>
          </cell>
          <cell r="CC903">
            <v>0.4</v>
          </cell>
          <cell r="CD903">
            <v>0</v>
          </cell>
          <cell r="CE903">
            <v>0</v>
          </cell>
          <cell r="CF903">
            <v>0</v>
          </cell>
          <cell r="CG903">
            <v>0</v>
          </cell>
          <cell r="CH903">
            <v>0</v>
          </cell>
          <cell r="CI903">
            <v>0</v>
          </cell>
          <cell r="CJ903">
            <v>0</v>
          </cell>
          <cell r="CK903">
            <v>0</v>
          </cell>
          <cell r="CL903">
            <v>0</v>
          </cell>
          <cell r="CM903">
            <v>0</v>
          </cell>
          <cell r="CN903">
            <v>0</v>
          </cell>
          <cell r="CO903">
            <v>0</v>
          </cell>
        </row>
        <row r="904">
          <cell r="BK904" t="str">
            <v>Sapin pectiné_F1_Cas général_GS Arc Jurassien_131_</v>
          </cell>
          <cell r="BM904">
            <v>101.682449937301</v>
          </cell>
          <cell r="BN904">
            <v>519.23431383085199</v>
          </cell>
          <cell r="BO904" t="str">
            <v/>
          </cell>
          <cell r="BP904">
            <v>359.743735612752</v>
          </cell>
          <cell r="BQ904" t="str">
            <v/>
          </cell>
          <cell r="BT904" t="str">
            <v>Résineux</v>
          </cell>
          <cell r="BU904">
            <v>0</v>
          </cell>
          <cell r="BV904">
            <v>1</v>
          </cell>
          <cell r="BW904">
            <v>0</v>
          </cell>
          <cell r="BX904">
            <v>0.43</v>
          </cell>
          <cell r="BY904">
            <v>0</v>
          </cell>
          <cell r="BZ904">
            <v>0</v>
          </cell>
          <cell r="CB904">
            <v>0.6</v>
          </cell>
          <cell r="CC904">
            <v>0.4</v>
          </cell>
          <cell r="CD904">
            <v>0</v>
          </cell>
          <cell r="CE904">
            <v>0</v>
          </cell>
          <cell r="CF904">
            <v>0</v>
          </cell>
          <cell r="CG904">
            <v>0</v>
          </cell>
          <cell r="CH904">
            <v>0</v>
          </cell>
          <cell r="CI904">
            <v>0</v>
          </cell>
          <cell r="CJ904">
            <v>0</v>
          </cell>
          <cell r="CK904">
            <v>0</v>
          </cell>
          <cell r="CL904">
            <v>0</v>
          </cell>
          <cell r="CM904">
            <v>0</v>
          </cell>
          <cell r="CN904">
            <v>0</v>
          </cell>
          <cell r="CO904">
            <v>0</v>
          </cell>
        </row>
        <row r="905">
          <cell r="BK905" t="str">
            <v>Sapin pectiné_F1_Cas général_GS Arc Jurassien_132_</v>
          </cell>
          <cell r="BM905">
            <v>102.991870095916</v>
          </cell>
          <cell r="BN905">
            <v>526.63908100904303</v>
          </cell>
          <cell r="BO905" t="str">
            <v/>
          </cell>
          <cell r="BP905">
            <v>359.743735612752</v>
          </cell>
          <cell r="BQ905" t="str">
            <v/>
          </cell>
          <cell r="BT905" t="str">
            <v>Résineux</v>
          </cell>
          <cell r="BU905">
            <v>0</v>
          </cell>
          <cell r="BV905">
            <v>1</v>
          </cell>
          <cell r="BW905">
            <v>0</v>
          </cell>
          <cell r="BX905">
            <v>0.43</v>
          </cell>
          <cell r="BY905">
            <v>0</v>
          </cell>
          <cell r="BZ905">
            <v>0</v>
          </cell>
          <cell r="CB905">
            <v>0.6</v>
          </cell>
          <cell r="CC905">
            <v>0.4</v>
          </cell>
          <cell r="CD905">
            <v>0</v>
          </cell>
          <cell r="CE905">
            <v>0</v>
          </cell>
          <cell r="CF905">
            <v>0</v>
          </cell>
          <cell r="CG905">
            <v>0</v>
          </cell>
          <cell r="CH905">
            <v>0</v>
          </cell>
          <cell r="CI905">
            <v>0</v>
          </cell>
          <cell r="CJ905">
            <v>0</v>
          </cell>
          <cell r="CK905">
            <v>0</v>
          </cell>
          <cell r="CL905">
            <v>0</v>
          </cell>
          <cell r="CM905">
            <v>0</v>
          </cell>
          <cell r="CN905">
            <v>0</v>
          </cell>
          <cell r="CO905">
            <v>0</v>
          </cell>
        </row>
        <row r="906">
          <cell r="BK906" t="str">
            <v>Sapin pectiné_F1_Cas général_GS Arc Jurassien_133_</v>
          </cell>
          <cell r="BM906">
            <v>104.30129025453201</v>
          </cell>
          <cell r="BN906">
            <v>534.04384818723304</v>
          </cell>
          <cell r="BO906" t="str">
            <v/>
          </cell>
          <cell r="BP906">
            <v>359.743735612752</v>
          </cell>
          <cell r="BQ906" t="str">
            <v/>
          </cell>
          <cell r="BT906" t="str">
            <v>Résineux</v>
          </cell>
          <cell r="BU906">
            <v>0</v>
          </cell>
          <cell r="BV906">
            <v>1</v>
          </cell>
          <cell r="BW906">
            <v>0</v>
          </cell>
          <cell r="BX906">
            <v>0.43</v>
          </cell>
          <cell r="BY906">
            <v>0</v>
          </cell>
          <cell r="BZ906">
            <v>0</v>
          </cell>
          <cell r="CB906">
            <v>0.6</v>
          </cell>
          <cell r="CC906">
            <v>0.4</v>
          </cell>
          <cell r="CD906">
            <v>0</v>
          </cell>
          <cell r="CE906">
            <v>0</v>
          </cell>
          <cell r="CF906">
            <v>0</v>
          </cell>
          <cell r="CG906">
            <v>0</v>
          </cell>
          <cell r="CH906">
            <v>0</v>
          </cell>
          <cell r="CI906">
            <v>0</v>
          </cell>
          <cell r="CJ906">
            <v>0</v>
          </cell>
          <cell r="CK906">
            <v>0</v>
          </cell>
          <cell r="CL906">
            <v>0</v>
          </cell>
          <cell r="CM906">
            <v>0</v>
          </cell>
          <cell r="CN906">
            <v>0</v>
          </cell>
          <cell r="CO906">
            <v>0</v>
          </cell>
        </row>
        <row r="907">
          <cell r="BK907" t="str">
            <v>Sapin pectiné_F1_Cas général_GS Arc Jurassien_134_</v>
          </cell>
          <cell r="BM907">
            <v>105.610710413147</v>
          </cell>
          <cell r="BN907">
            <v>541.44861536542396</v>
          </cell>
          <cell r="BO907" t="str">
            <v/>
          </cell>
          <cell r="BP907">
            <v>359.743735612752</v>
          </cell>
          <cell r="BQ907" t="str">
            <v/>
          </cell>
          <cell r="BT907" t="str">
            <v>Résineux</v>
          </cell>
          <cell r="BU907">
            <v>0</v>
          </cell>
          <cell r="BV907">
            <v>1</v>
          </cell>
          <cell r="BW907">
            <v>0</v>
          </cell>
          <cell r="BX907">
            <v>0.43</v>
          </cell>
          <cell r="BY907">
            <v>0</v>
          </cell>
          <cell r="BZ907">
            <v>0</v>
          </cell>
          <cell r="CB907">
            <v>0.6</v>
          </cell>
          <cell r="CC907">
            <v>0.4</v>
          </cell>
          <cell r="CD907">
            <v>0</v>
          </cell>
          <cell r="CE907">
            <v>0</v>
          </cell>
          <cell r="CF907">
            <v>0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</row>
        <row r="908">
          <cell r="BK908" t="str">
            <v>Sapin pectiné_F1_Cas général_GS Arc Jurassien_134_</v>
          </cell>
          <cell r="BM908">
            <v>0</v>
          </cell>
          <cell r="BN908">
            <v>0</v>
          </cell>
          <cell r="BO908">
            <v>541.44861536542396</v>
          </cell>
          <cell r="BP908">
            <v>359.743735612752</v>
          </cell>
          <cell r="BQ908" t="str">
            <v/>
          </cell>
          <cell r="BT908" t="str">
            <v>Résineux</v>
          </cell>
          <cell r="BU908">
            <v>0</v>
          </cell>
          <cell r="BV908">
            <v>1</v>
          </cell>
          <cell r="BW908">
            <v>0</v>
          </cell>
          <cell r="BX908">
            <v>0.43</v>
          </cell>
          <cell r="BY908">
            <v>0</v>
          </cell>
          <cell r="BZ908">
            <v>0</v>
          </cell>
          <cell r="CB908">
            <v>0.6</v>
          </cell>
          <cell r="CC908">
            <v>0.4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</row>
        <row r="909">
          <cell r="BK909" t="str">
            <v>Sapin pectiné_F1_Cas général_GS Arc Jurassien_30_</v>
          </cell>
          <cell r="BM909">
            <v>52.3681168382832</v>
          </cell>
          <cell r="BN909">
            <v>249.40724115835701</v>
          </cell>
          <cell r="BP909">
            <v>307.55958661145604</v>
          </cell>
          <cell r="BT909" t="str">
            <v>Résineux</v>
          </cell>
          <cell r="BU909">
            <v>0</v>
          </cell>
          <cell r="BV909">
            <v>1</v>
          </cell>
          <cell r="BW909">
            <v>0</v>
          </cell>
          <cell r="BX909">
            <v>0.43</v>
          </cell>
          <cell r="BY909">
            <v>0</v>
          </cell>
          <cell r="BZ909">
            <v>0</v>
          </cell>
          <cell r="CB909">
            <v>0.6</v>
          </cell>
          <cell r="CC909">
            <v>0.4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0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</row>
        <row r="910">
          <cell r="BK910" t="str">
            <v>Sapin pectiné_F1_Cas général_GS Arc Jurassien_45_</v>
          </cell>
          <cell r="BM910">
            <v>74.930942176134906</v>
          </cell>
          <cell r="BN910">
            <v>370.489628656246</v>
          </cell>
          <cell r="BP910">
            <v>307.55958661145604</v>
          </cell>
          <cell r="BQ910">
            <v>19.903930441032099</v>
          </cell>
          <cell r="BT910" t="str">
            <v>Résineux</v>
          </cell>
          <cell r="BU910">
            <v>0</v>
          </cell>
          <cell r="BV910">
            <v>1</v>
          </cell>
          <cell r="BW910">
            <v>0</v>
          </cell>
          <cell r="BX910">
            <v>0.43</v>
          </cell>
          <cell r="BY910">
            <v>0</v>
          </cell>
          <cell r="BZ910">
            <v>0</v>
          </cell>
          <cell r="CB910">
            <v>0.6</v>
          </cell>
          <cell r="CC910">
            <v>0.4</v>
          </cell>
          <cell r="CD910">
            <v>0</v>
          </cell>
          <cell r="CE910">
            <v>0</v>
          </cell>
          <cell r="CF910">
            <v>0</v>
          </cell>
          <cell r="CG910">
            <v>0</v>
          </cell>
          <cell r="CH910">
            <v>0</v>
          </cell>
          <cell r="CI910">
            <v>0</v>
          </cell>
          <cell r="CJ910">
            <v>0</v>
          </cell>
          <cell r="CK910">
            <v>0</v>
          </cell>
          <cell r="CL910">
            <v>0</v>
          </cell>
          <cell r="CM910">
            <v>0</v>
          </cell>
          <cell r="CN910">
            <v>0</v>
          </cell>
          <cell r="CO910">
            <v>0</v>
          </cell>
        </row>
        <row r="911">
          <cell r="BK911" t="str">
            <v>Sapin pectiné_F1_Cas général_GS Arc Jurassien_45_</v>
          </cell>
          <cell r="BM911">
            <v>45.895244135862399</v>
          </cell>
          <cell r="BN911">
            <v>215.60427147876601</v>
          </cell>
          <cell r="BO911">
            <v>154.88535717747999</v>
          </cell>
          <cell r="BP911">
            <v>307.55958661145604</v>
          </cell>
          <cell r="BQ911">
            <v>19.903930441032099</v>
          </cell>
          <cell r="BT911" t="str">
            <v>Résineux</v>
          </cell>
          <cell r="BU911">
            <v>0</v>
          </cell>
          <cell r="BV911">
            <v>1</v>
          </cell>
          <cell r="BW911">
            <v>0</v>
          </cell>
          <cell r="BX911">
            <v>0.43</v>
          </cell>
          <cell r="BY911">
            <v>0</v>
          </cell>
          <cell r="BZ911">
            <v>0</v>
          </cell>
          <cell r="CB911">
            <v>0.6</v>
          </cell>
          <cell r="CC911">
            <v>0.4</v>
          </cell>
          <cell r="CD911">
            <v>0</v>
          </cell>
          <cell r="CE911">
            <v>0</v>
          </cell>
          <cell r="CF911">
            <v>0</v>
          </cell>
          <cell r="CG911">
            <v>0</v>
          </cell>
          <cell r="CH911">
            <v>0</v>
          </cell>
          <cell r="CI911">
            <v>0</v>
          </cell>
          <cell r="CJ911">
            <v>0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</row>
        <row r="912">
          <cell r="BK912" t="str">
            <v>Sapin pectiné_F1_Cas général_GS Arc Jurassien_46_</v>
          </cell>
          <cell r="BM912">
            <v>49.698095296601402</v>
          </cell>
          <cell r="BN912">
            <v>235.711931514376</v>
          </cell>
          <cell r="BO912" t="str">
            <v/>
          </cell>
          <cell r="BP912">
            <v>307.55958661145604</v>
          </cell>
          <cell r="BQ912" t="str">
            <v/>
          </cell>
          <cell r="BT912" t="str">
            <v>Résineux</v>
          </cell>
          <cell r="BU912">
            <v>0</v>
          </cell>
          <cell r="BV912">
            <v>1</v>
          </cell>
          <cell r="BW912">
            <v>0</v>
          </cell>
          <cell r="BX912">
            <v>0.43</v>
          </cell>
          <cell r="BY912">
            <v>0</v>
          </cell>
          <cell r="BZ912">
            <v>0</v>
          </cell>
          <cell r="CB912">
            <v>0.6</v>
          </cell>
          <cell r="CC912">
            <v>0.4</v>
          </cell>
          <cell r="CD912">
            <v>0</v>
          </cell>
          <cell r="CE912">
            <v>0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>
            <v>0</v>
          </cell>
          <cell r="CL912">
            <v>0</v>
          </cell>
          <cell r="CM912">
            <v>0</v>
          </cell>
          <cell r="CN912">
            <v>0</v>
          </cell>
          <cell r="CO912">
            <v>0</v>
          </cell>
        </row>
        <row r="913">
          <cell r="BK913" t="str">
            <v>Sapin pectiné_F1_Cas général_GS Arc Jurassien_47_</v>
          </cell>
          <cell r="BM913">
            <v>53.500946457340397</v>
          </cell>
          <cell r="BN913">
            <v>255.81959154998501</v>
          </cell>
          <cell r="BO913" t="str">
            <v/>
          </cell>
          <cell r="BP913">
            <v>307.55958661145604</v>
          </cell>
          <cell r="BQ913" t="str">
            <v/>
          </cell>
          <cell r="BT913" t="str">
            <v>Résineux</v>
          </cell>
          <cell r="BU913">
            <v>0</v>
          </cell>
          <cell r="BV913">
            <v>1</v>
          </cell>
          <cell r="BW913">
            <v>0</v>
          </cell>
          <cell r="BX913">
            <v>0.43</v>
          </cell>
          <cell r="BY913">
            <v>0</v>
          </cell>
          <cell r="BZ913">
            <v>0</v>
          </cell>
          <cell r="CB913">
            <v>0.6</v>
          </cell>
          <cell r="CC913">
            <v>0.4</v>
          </cell>
          <cell r="CD913">
            <v>0</v>
          </cell>
          <cell r="CE913">
            <v>0</v>
          </cell>
          <cell r="CF913">
            <v>0</v>
          </cell>
          <cell r="CG913">
            <v>0</v>
          </cell>
          <cell r="CH913">
            <v>0</v>
          </cell>
          <cell r="CI913">
            <v>0</v>
          </cell>
          <cell r="CJ913">
            <v>0</v>
          </cell>
          <cell r="CK913">
            <v>0</v>
          </cell>
          <cell r="CL913">
            <v>0</v>
          </cell>
          <cell r="CM913">
            <v>0</v>
          </cell>
          <cell r="CN913">
            <v>0</v>
          </cell>
          <cell r="CO913">
            <v>0</v>
          </cell>
        </row>
        <row r="914">
          <cell r="BK914" t="str">
            <v>Sapin pectiné_F1_Cas général_GS Arc Jurassien_48_</v>
          </cell>
          <cell r="BM914">
            <v>57.3037976180794</v>
          </cell>
          <cell r="BN914">
            <v>275.92725158559398</v>
          </cell>
          <cell r="BO914" t="str">
            <v/>
          </cell>
          <cell r="BP914">
            <v>307.55958661145604</v>
          </cell>
          <cell r="BQ914" t="str">
            <v/>
          </cell>
          <cell r="BT914" t="str">
            <v>Résineux</v>
          </cell>
          <cell r="BU914">
            <v>0</v>
          </cell>
          <cell r="BV914">
            <v>1</v>
          </cell>
          <cell r="BW914">
            <v>0</v>
          </cell>
          <cell r="BX914">
            <v>0.43</v>
          </cell>
          <cell r="BY914">
            <v>0</v>
          </cell>
          <cell r="BZ914">
            <v>0</v>
          </cell>
          <cell r="CB914">
            <v>0.6</v>
          </cell>
          <cell r="CC914">
            <v>0.4</v>
          </cell>
          <cell r="CD914">
            <v>0</v>
          </cell>
          <cell r="CE914">
            <v>0</v>
          </cell>
          <cell r="CF914">
            <v>0</v>
          </cell>
          <cell r="CG914">
            <v>0</v>
          </cell>
          <cell r="CH914">
            <v>0</v>
          </cell>
          <cell r="CI914">
            <v>0</v>
          </cell>
          <cell r="CJ914">
            <v>0</v>
          </cell>
          <cell r="CK914">
            <v>0</v>
          </cell>
          <cell r="CL914">
            <v>0</v>
          </cell>
          <cell r="CM914">
            <v>0</v>
          </cell>
          <cell r="CN914">
            <v>0</v>
          </cell>
          <cell r="CO914">
            <v>0</v>
          </cell>
        </row>
        <row r="915">
          <cell r="BK915" t="str">
            <v>Sapin pectiné_F1_Cas général_GS Arc Jurassien_49_</v>
          </cell>
          <cell r="BM915">
            <v>61.106648778818403</v>
          </cell>
          <cell r="BN915">
            <v>296.03491162120298</v>
          </cell>
          <cell r="BO915" t="str">
            <v/>
          </cell>
          <cell r="BP915">
            <v>307.55958661145604</v>
          </cell>
          <cell r="BQ915" t="str">
            <v/>
          </cell>
          <cell r="BT915" t="str">
            <v>Résineux</v>
          </cell>
          <cell r="BU915">
            <v>0</v>
          </cell>
          <cell r="BV915">
            <v>1</v>
          </cell>
          <cell r="BW915">
            <v>0</v>
          </cell>
          <cell r="BX915">
            <v>0.43</v>
          </cell>
          <cell r="BY915">
            <v>0</v>
          </cell>
          <cell r="BZ915">
            <v>0</v>
          </cell>
          <cell r="CB915">
            <v>0.6</v>
          </cell>
          <cell r="CC915">
            <v>0.4</v>
          </cell>
          <cell r="CD915">
            <v>0</v>
          </cell>
          <cell r="CE915">
            <v>0</v>
          </cell>
          <cell r="CF915">
            <v>0</v>
          </cell>
          <cell r="CG915">
            <v>0</v>
          </cell>
          <cell r="CH915">
            <v>0</v>
          </cell>
          <cell r="CI915">
            <v>0</v>
          </cell>
          <cell r="CJ915">
            <v>0</v>
          </cell>
          <cell r="CK915">
            <v>0</v>
          </cell>
          <cell r="CL915">
            <v>0</v>
          </cell>
          <cell r="CM915">
            <v>0</v>
          </cell>
          <cell r="CN915">
            <v>0</v>
          </cell>
          <cell r="CO915">
            <v>0</v>
          </cell>
        </row>
        <row r="916">
          <cell r="BK916" t="str">
            <v>Sapin pectiné_F1_Cas général_GS Arc Jurassien_50_</v>
          </cell>
          <cell r="BM916">
            <v>64.909499939557406</v>
          </cell>
          <cell r="BN916">
            <v>316.14257165681198</v>
          </cell>
          <cell r="BO916" t="str">
            <v/>
          </cell>
          <cell r="BP916">
            <v>307.55958661145604</v>
          </cell>
          <cell r="BQ916">
            <v>19.9575073074394</v>
          </cell>
          <cell r="BT916" t="str">
            <v>Résineux</v>
          </cell>
          <cell r="BU916">
            <v>0</v>
          </cell>
          <cell r="BV916">
            <v>1</v>
          </cell>
          <cell r="BW916">
            <v>0</v>
          </cell>
          <cell r="BX916">
            <v>0.43</v>
          </cell>
          <cell r="BY916">
            <v>0</v>
          </cell>
          <cell r="BZ916">
            <v>0</v>
          </cell>
          <cell r="CB916">
            <v>0.6</v>
          </cell>
          <cell r="CC916">
            <v>0.4</v>
          </cell>
          <cell r="CD916">
            <v>0</v>
          </cell>
          <cell r="CE916">
            <v>0</v>
          </cell>
          <cell r="CF916">
            <v>0</v>
          </cell>
          <cell r="CG916">
            <v>0</v>
          </cell>
          <cell r="CH916">
            <v>0</v>
          </cell>
          <cell r="CI916">
            <v>0</v>
          </cell>
          <cell r="CJ916">
            <v>0</v>
          </cell>
          <cell r="CK916">
            <v>0</v>
          </cell>
          <cell r="CL916">
            <v>0</v>
          </cell>
          <cell r="CM916">
            <v>0</v>
          </cell>
          <cell r="CN916">
            <v>0</v>
          </cell>
          <cell r="CO916">
            <v>0</v>
          </cell>
        </row>
        <row r="917">
          <cell r="BK917" t="str">
            <v>Sapin pectiné_F1_Cas général_GS Arc Jurassien_51_</v>
          </cell>
          <cell r="BM917">
            <v>68.6270299004929</v>
          </cell>
          <cell r="BN917">
            <v>336.26332650444101</v>
          </cell>
          <cell r="BO917" t="str">
            <v/>
          </cell>
          <cell r="BP917">
            <v>307.55958661145604</v>
          </cell>
          <cell r="BQ917" t="str">
            <v/>
          </cell>
          <cell r="BT917" t="str">
            <v>Résineux</v>
          </cell>
          <cell r="BU917">
            <v>0</v>
          </cell>
          <cell r="BV917">
            <v>1</v>
          </cell>
          <cell r="BW917">
            <v>0</v>
          </cell>
          <cell r="BX917">
            <v>0.43</v>
          </cell>
          <cell r="BY917">
            <v>0</v>
          </cell>
          <cell r="BZ917">
            <v>0</v>
          </cell>
          <cell r="CB917">
            <v>0.6</v>
          </cell>
          <cell r="CC917">
            <v>0.4</v>
          </cell>
          <cell r="CD917">
            <v>0</v>
          </cell>
          <cell r="CE917">
            <v>0</v>
          </cell>
          <cell r="CF917">
            <v>0</v>
          </cell>
          <cell r="CG917">
            <v>0</v>
          </cell>
          <cell r="CH917">
            <v>0</v>
          </cell>
          <cell r="CI917">
            <v>0</v>
          </cell>
          <cell r="CJ917">
            <v>0</v>
          </cell>
          <cell r="CK917">
            <v>0</v>
          </cell>
          <cell r="CL917">
            <v>0</v>
          </cell>
          <cell r="CM917">
            <v>0</v>
          </cell>
          <cell r="CN917">
            <v>0</v>
          </cell>
          <cell r="CO917">
            <v>0</v>
          </cell>
        </row>
        <row r="918">
          <cell r="BK918" t="str">
            <v>Sapin pectiné_F1_Cas général_GS Arc Jurassien_52_</v>
          </cell>
          <cell r="BM918">
            <v>72.344559861428493</v>
          </cell>
          <cell r="BN918">
            <v>356.38408135206998</v>
          </cell>
          <cell r="BO918" t="str">
            <v/>
          </cell>
          <cell r="BP918">
            <v>307.55958661145604</v>
          </cell>
          <cell r="BQ918">
            <v>18.4399876762626</v>
          </cell>
          <cell r="BT918" t="str">
            <v>Résineux</v>
          </cell>
          <cell r="BU918">
            <v>0</v>
          </cell>
          <cell r="BV918">
            <v>1</v>
          </cell>
          <cell r="BW918">
            <v>0</v>
          </cell>
          <cell r="BX918">
            <v>0.43</v>
          </cell>
          <cell r="BY918">
            <v>0</v>
          </cell>
          <cell r="BZ918">
            <v>0</v>
          </cell>
          <cell r="CB918">
            <v>0.6</v>
          </cell>
          <cell r="CC918">
            <v>0.4</v>
          </cell>
          <cell r="CD918">
            <v>0</v>
          </cell>
          <cell r="CE918">
            <v>0</v>
          </cell>
          <cell r="CF918">
            <v>0</v>
          </cell>
          <cell r="CG918">
            <v>0</v>
          </cell>
          <cell r="CH918">
            <v>0</v>
          </cell>
          <cell r="CI918">
            <v>0</v>
          </cell>
          <cell r="CJ918">
            <v>0</v>
          </cell>
          <cell r="CK918">
            <v>0</v>
          </cell>
          <cell r="CL918">
            <v>0</v>
          </cell>
          <cell r="CM918">
            <v>0</v>
          </cell>
          <cell r="CN918">
            <v>0</v>
          </cell>
          <cell r="CO918">
            <v>0</v>
          </cell>
        </row>
        <row r="919">
          <cell r="BK919" t="str">
            <v>Sapin pectiné_F1_Cas général_GS Arc Jurassien_52_</v>
          </cell>
          <cell r="BM919">
            <v>57.5068092550882</v>
          </cell>
          <cell r="BN919">
            <v>276.56528829797702</v>
          </cell>
          <cell r="BO919">
            <v>79.818793054092964</v>
          </cell>
          <cell r="BP919">
            <v>307.55958661145604</v>
          </cell>
          <cell r="BQ919">
            <v>18.4399876762626</v>
          </cell>
          <cell r="BT919" t="str">
            <v>Résineux</v>
          </cell>
          <cell r="BU919">
            <v>0</v>
          </cell>
          <cell r="BV919">
            <v>1</v>
          </cell>
          <cell r="BW919">
            <v>0</v>
          </cell>
          <cell r="BX919">
            <v>0.43</v>
          </cell>
          <cell r="BY919">
            <v>0</v>
          </cell>
          <cell r="BZ919">
            <v>0</v>
          </cell>
          <cell r="CB919">
            <v>0.6</v>
          </cell>
          <cell r="CC919">
            <v>0.4</v>
          </cell>
          <cell r="CD919">
            <v>0</v>
          </cell>
          <cell r="CE919">
            <v>0</v>
          </cell>
          <cell r="CF919">
            <v>0</v>
          </cell>
          <cell r="CG919">
            <v>0</v>
          </cell>
          <cell r="CH919">
            <v>0</v>
          </cell>
          <cell r="CI919">
            <v>0</v>
          </cell>
          <cell r="CJ919">
            <v>0</v>
          </cell>
          <cell r="CK919">
            <v>0</v>
          </cell>
          <cell r="CL919">
            <v>0</v>
          </cell>
          <cell r="CM919">
            <v>0</v>
          </cell>
          <cell r="CN919">
            <v>0</v>
          </cell>
          <cell r="CO919">
            <v>0</v>
          </cell>
        </row>
        <row r="920">
          <cell r="BK920" t="str">
            <v>Sapin pectiné_F1_Cas général_GS Arc Jurassien_53_</v>
          </cell>
          <cell r="BM920">
            <v>61.000981148611302</v>
          </cell>
          <cell r="BN920">
            <v>295.23963817595501</v>
          </cell>
          <cell r="BO920" t="str">
            <v/>
          </cell>
          <cell r="BP920">
            <v>307.55958661145604</v>
          </cell>
          <cell r="BQ920" t="str">
            <v/>
          </cell>
          <cell r="BT920" t="str">
            <v>Résineux</v>
          </cell>
          <cell r="BU920">
            <v>0</v>
          </cell>
          <cell r="BV920">
            <v>1</v>
          </cell>
          <cell r="BW920">
            <v>0</v>
          </cell>
          <cell r="BX920">
            <v>0.43</v>
          </cell>
          <cell r="BY920">
            <v>0</v>
          </cell>
          <cell r="BZ920">
            <v>0</v>
          </cell>
          <cell r="CB920">
            <v>0.6</v>
          </cell>
          <cell r="CC920">
            <v>0.4</v>
          </cell>
          <cell r="CD920">
            <v>0</v>
          </cell>
          <cell r="CE920">
            <v>0</v>
          </cell>
          <cell r="CF920">
            <v>0</v>
          </cell>
          <cell r="CG920">
            <v>0</v>
          </cell>
          <cell r="CH920">
            <v>0</v>
          </cell>
          <cell r="CI920">
            <v>0</v>
          </cell>
          <cell r="CJ920">
            <v>0</v>
          </cell>
          <cell r="CK920">
            <v>0</v>
          </cell>
          <cell r="CL920">
            <v>0</v>
          </cell>
          <cell r="CM920">
            <v>0</v>
          </cell>
          <cell r="CN920">
            <v>0</v>
          </cell>
          <cell r="CO920">
            <v>0</v>
          </cell>
        </row>
        <row r="921">
          <cell r="BK921" t="str">
            <v>Sapin pectiné_F1_Cas général_GS Arc Jurassien_54_</v>
          </cell>
          <cell r="BM921">
            <v>64.495153042134405</v>
          </cell>
          <cell r="BN921">
            <v>313.91398805393197</v>
          </cell>
          <cell r="BO921" t="str">
            <v/>
          </cell>
          <cell r="BP921">
            <v>307.55958661145604</v>
          </cell>
          <cell r="BQ921">
            <v>18.953927624537201</v>
          </cell>
          <cell r="BT921" t="str">
            <v>Résineux</v>
          </cell>
          <cell r="BU921">
            <v>0</v>
          </cell>
          <cell r="BV921">
            <v>1</v>
          </cell>
          <cell r="BW921">
            <v>0</v>
          </cell>
          <cell r="BX921">
            <v>0.43</v>
          </cell>
          <cell r="BY921">
            <v>0</v>
          </cell>
          <cell r="BZ921">
            <v>0</v>
          </cell>
          <cell r="CB921">
            <v>0.6</v>
          </cell>
          <cell r="CC921">
            <v>0.4</v>
          </cell>
          <cell r="CD921">
            <v>0</v>
          </cell>
          <cell r="CE921">
            <v>0</v>
          </cell>
          <cell r="CF921">
            <v>0</v>
          </cell>
          <cell r="CG921">
            <v>0</v>
          </cell>
          <cell r="CH921">
            <v>0</v>
          </cell>
          <cell r="CI921">
            <v>0</v>
          </cell>
          <cell r="CJ921">
            <v>0</v>
          </cell>
          <cell r="CK921">
            <v>0</v>
          </cell>
          <cell r="CL921">
            <v>0</v>
          </cell>
          <cell r="CM921">
            <v>0</v>
          </cell>
          <cell r="CN921">
            <v>0</v>
          </cell>
          <cell r="CO921">
            <v>0</v>
          </cell>
        </row>
        <row r="922">
          <cell r="BK922" t="str">
            <v>Sapin pectiné_F1_Cas général_GS Arc Jurassien_55_</v>
          </cell>
          <cell r="BM922">
            <v>68.010267641910602</v>
          </cell>
          <cell r="BN922">
            <v>333.07046076240101</v>
          </cell>
          <cell r="BO922" t="str">
            <v/>
          </cell>
          <cell r="BP922">
            <v>307.55958661145604</v>
          </cell>
          <cell r="BQ922" t="str">
            <v/>
          </cell>
          <cell r="BT922" t="str">
            <v>Résineux</v>
          </cell>
          <cell r="BU922">
            <v>0</v>
          </cell>
          <cell r="BV922">
            <v>1</v>
          </cell>
          <cell r="BW922">
            <v>0</v>
          </cell>
          <cell r="BX922">
            <v>0.43</v>
          </cell>
          <cell r="BY922">
            <v>0</v>
          </cell>
          <cell r="BZ922">
            <v>0</v>
          </cell>
          <cell r="CB922">
            <v>0.6</v>
          </cell>
          <cell r="CC922">
            <v>0.4</v>
          </cell>
          <cell r="CD922">
            <v>0</v>
          </cell>
          <cell r="CE922">
            <v>0</v>
          </cell>
          <cell r="CF922">
            <v>0</v>
          </cell>
          <cell r="CG922">
            <v>0</v>
          </cell>
          <cell r="CH922">
            <v>0</v>
          </cell>
          <cell r="CI922">
            <v>0</v>
          </cell>
          <cell r="CJ922">
            <v>0</v>
          </cell>
          <cell r="CK922">
            <v>0</v>
          </cell>
          <cell r="CL922">
            <v>0</v>
          </cell>
          <cell r="CM922">
            <v>0</v>
          </cell>
          <cell r="CN922">
            <v>0</v>
          </cell>
          <cell r="CO922">
            <v>0</v>
          </cell>
        </row>
        <row r="923">
          <cell r="BK923" t="str">
            <v>Sapin pectiné_F1_Cas général_GS Arc Jurassien_56_</v>
          </cell>
          <cell r="BM923">
            <v>71.5253822416867</v>
          </cell>
          <cell r="BN923">
            <v>352.22693347086999</v>
          </cell>
          <cell r="BO923" t="str">
            <v/>
          </cell>
          <cell r="BP923">
            <v>307.55958661145604</v>
          </cell>
          <cell r="BQ923" t="str">
            <v/>
          </cell>
          <cell r="BT923" t="str">
            <v>Résineux</v>
          </cell>
          <cell r="BU923">
            <v>0</v>
          </cell>
          <cell r="BV923">
            <v>1</v>
          </cell>
          <cell r="BW923">
            <v>0</v>
          </cell>
          <cell r="BX923">
            <v>0.43</v>
          </cell>
          <cell r="BY923">
            <v>0</v>
          </cell>
          <cell r="BZ923">
            <v>0</v>
          </cell>
          <cell r="CB923">
            <v>0.6</v>
          </cell>
          <cell r="CC923">
            <v>0.4</v>
          </cell>
          <cell r="CD923">
            <v>0</v>
          </cell>
          <cell r="CE923">
            <v>0</v>
          </cell>
          <cell r="CF923">
            <v>0</v>
          </cell>
          <cell r="CG923">
            <v>0</v>
          </cell>
          <cell r="CH923">
            <v>0</v>
          </cell>
          <cell r="CI923">
            <v>0</v>
          </cell>
          <cell r="CJ923">
            <v>0</v>
          </cell>
          <cell r="CK923">
            <v>0</v>
          </cell>
          <cell r="CL923">
            <v>0</v>
          </cell>
          <cell r="CM923">
            <v>0</v>
          </cell>
          <cell r="CN923">
            <v>0</v>
          </cell>
          <cell r="CO923">
            <v>0</v>
          </cell>
        </row>
        <row r="924">
          <cell r="BK924" t="str">
            <v>Sapin pectiné_F1_Cas général_GS Arc Jurassien_57_</v>
          </cell>
          <cell r="BM924">
            <v>75.040496841462897</v>
          </cell>
          <cell r="BN924">
            <v>371.38340617933898</v>
          </cell>
          <cell r="BO924" t="str">
            <v/>
          </cell>
          <cell r="BP924">
            <v>307.55958661145604</v>
          </cell>
          <cell r="BQ924" t="str">
            <v/>
          </cell>
          <cell r="BT924" t="str">
            <v>Résineux</v>
          </cell>
          <cell r="BU924">
            <v>0</v>
          </cell>
          <cell r="BV924">
            <v>1</v>
          </cell>
          <cell r="BW924">
            <v>0</v>
          </cell>
          <cell r="BX924">
            <v>0.43</v>
          </cell>
          <cell r="BY924">
            <v>0</v>
          </cell>
          <cell r="BZ924">
            <v>0</v>
          </cell>
          <cell r="CB924">
            <v>0.6</v>
          </cell>
          <cell r="CC924">
            <v>0.4</v>
          </cell>
          <cell r="CD924">
            <v>0</v>
          </cell>
          <cell r="CE924">
            <v>0</v>
          </cell>
          <cell r="CF924">
            <v>0</v>
          </cell>
          <cell r="CG924">
            <v>0</v>
          </cell>
          <cell r="CH924">
            <v>0</v>
          </cell>
          <cell r="CI924">
            <v>0</v>
          </cell>
          <cell r="CJ924">
            <v>0</v>
          </cell>
          <cell r="CK924">
            <v>0</v>
          </cell>
          <cell r="CL924">
            <v>0</v>
          </cell>
          <cell r="CM924">
            <v>0</v>
          </cell>
          <cell r="CN924">
            <v>0</v>
          </cell>
          <cell r="CO924">
            <v>0</v>
          </cell>
        </row>
        <row r="925">
          <cell r="BK925" t="str">
            <v>Sapin pectiné_F1_Cas général_GS Arc Jurassien_58_</v>
          </cell>
          <cell r="BM925">
            <v>78.555611441239094</v>
          </cell>
          <cell r="BN925">
            <v>390.53987888780699</v>
          </cell>
          <cell r="BO925" t="str">
            <v/>
          </cell>
          <cell r="BP925">
            <v>307.55958661145604</v>
          </cell>
          <cell r="BQ925" t="str">
            <v/>
          </cell>
          <cell r="BT925" t="str">
            <v>Résineux</v>
          </cell>
          <cell r="BU925">
            <v>0</v>
          </cell>
          <cell r="BV925">
            <v>1</v>
          </cell>
          <cell r="BW925">
            <v>0</v>
          </cell>
          <cell r="BX925">
            <v>0.43</v>
          </cell>
          <cell r="BY925">
            <v>0</v>
          </cell>
          <cell r="BZ925">
            <v>0</v>
          </cell>
          <cell r="CB925">
            <v>0.6</v>
          </cell>
          <cell r="CC925">
            <v>0.4</v>
          </cell>
          <cell r="CD925">
            <v>0</v>
          </cell>
          <cell r="CE925">
            <v>0</v>
          </cell>
          <cell r="CF925">
            <v>0</v>
          </cell>
          <cell r="CG925">
            <v>0</v>
          </cell>
          <cell r="CH925">
            <v>0</v>
          </cell>
          <cell r="CI925">
            <v>0</v>
          </cell>
          <cell r="CJ925">
            <v>0</v>
          </cell>
          <cell r="CK925">
            <v>0</v>
          </cell>
          <cell r="CL925">
            <v>0</v>
          </cell>
          <cell r="CM925">
            <v>0</v>
          </cell>
          <cell r="CN925">
            <v>0</v>
          </cell>
          <cell r="CO925">
            <v>0</v>
          </cell>
        </row>
        <row r="926">
          <cell r="BK926" t="str">
            <v>Sapin pectiné_F1_Cas général_GS Arc Jurassien_59_</v>
          </cell>
          <cell r="BM926">
            <v>82.070726041015206</v>
          </cell>
          <cell r="BN926">
            <v>409.69635159627597</v>
          </cell>
          <cell r="BO926" t="str">
            <v/>
          </cell>
          <cell r="BP926">
            <v>307.55958661145604</v>
          </cell>
          <cell r="BQ926">
            <v>17.444005365234901</v>
          </cell>
          <cell r="BT926" t="str">
            <v>Résineux</v>
          </cell>
          <cell r="BU926">
            <v>0</v>
          </cell>
          <cell r="BV926">
            <v>1</v>
          </cell>
          <cell r="BW926">
            <v>0</v>
          </cell>
          <cell r="BX926">
            <v>0.43</v>
          </cell>
          <cell r="BY926">
            <v>0</v>
          </cell>
          <cell r="BZ926">
            <v>0</v>
          </cell>
          <cell r="CB926">
            <v>0.6</v>
          </cell>
          <cell r="CC926">
            <v>0.4</v>
          </cell>
          <cell r="CD926">
            <v>0</v>
          </cell>
          <cell r="CE926">
            <v>0</v>
          </cell>
          <cell r="CF926">
            <v>0</v>
          </cell>
          <cell r="CG926">
            <v>0</v>
          </cell>
          <cell r="CH926">
            <v>0</v>
          </cell>
          <cell r="CI926">
            <v>0</v>
          </cell>
          <cell r="CJ926">
            <v>0</v>
          </cell>
          <cell r="CK926">
            <v>0</v>
          </cell>
          <cell r="CL926">
            <v>0</v>
          </cell>
          <cell r="CM926">
            <v>0</v>
          </cell>
          <cell r="CN926">
            <v>0</v>
          </cell>
          <cell r="CO926">
            <v>0</v>
          </cell>
        </row>
        <row r="927">
          <cell r="BK927" t="str">
            <v>Sapin pectiné_F1_Cas général_GS Arc Jurassien_59_</v>
          </cell>
          <cell r="BM927">
            <v>63.901657946721798</v>
          </cell>
          <cell r="BN927">
            <v>310.72452350567499</v>
          </cell>
          <cell r="BO927">
            <v>98.97182809060098</v>
          </cell>
          <cell r="BP927">
            <v>307.55958661145604</v>
          </cell>
          <cell r="BQ927">
            <v>17.444005365234901</v>
          </cell>
          <cell r="BT927" t="str">
            <v>Résineux</v>
          </cell>
          <cell r="BU927">
            <v>0</v>
          </cell>
          <cell r="BV927">
            <v>1</v>
          </cell>
          <cell r="BW927">
            <v>0</v>
          </cell>
          <cell r="BX927">
            <v>0.43</v>
          </cell>
          <cell r="BY927">
            <v>0</v>
          </cell>
          <cell r="BZ927">
            <v>0</v>
          </cell>
          <cell r="CB927">
            <v>0.6</v>
          </cell>
          <cell r="CC927">
            <v>0.4</v>
          </cell>
          <cell r="CD927">
            <v>0</v>
          </cell>
          <cell r="CE927">
            <v>0</v>
          </cell>
          <cell r="CF927">
            <v>0</v>
          </cell>
          <cell r="CG927">
            <v>0</v>
          </cell>
          <cell r="CH927">
            <v>0</v>
          </cell>
          <cell r="CI927">
            <v>0</v>
          </cell>
          <cell r="CJ927">
            <v>0</v>
          </cell>
          <cell r="CK927">
            <v>0</v>
          </cell>
          <cell r="CL927">
            <v>0</v>
          </cell>
          <cell r="CM927">
            <v>0</v>
          </cell>
          <cell r="CN927">
            <v>0</v>
          </cell>
          <cell r="CO927">
            <v>0</v>
          </cell>
        </row>
        <row r="928">
          <cell r="BK928" t="str">
            <v>Sapin pectiné_F1_Cas général_GS Arc Jurassien_60_</v>
          </cell>
          <cell r="BM928">
            <v>67.162173294459606</v>
          </cell>
          <cell r="BN928">
            <v>328.41921087444098</v>
          </cell>
          <cell r="BO928" t="str">
            <v/>
          </cell>
          <cell r="BP928">
            <v>307.55958661145604</v>
          </cell>
          <cell r="BQ928" t="str">
            <v/>
          </cell>
          <cell r="BT928" t="str">
            <v>Résineux</v>
          </cell>
          <cell r="BU928">
            <v>0</v>
          </cell>
          <cell r="BV928">
            <v>1</v>
          </cell>
          <cell r="BW928">
            <v>0</v>
          </cell>
          <cell r="BX928">
            <v>0.43</v>
          </cell>
          <cell r="BY928">
            <v>0</v>
          </cell>
          <cell r="BZ928">
            <v>0</v>
          </cell>
          <cell r="CB928">
            <v>0.6</v>
          </cell>
          <cell r="CC928">
            <v>0.4</v>
          </cell>
          <cell r="CD928">
            <v>0</v>
          </cell>
          <cell r="CE928">
            <v>0</v>
          </cell>
          <cell r="CF928">
            <v>0</v>
          </cell>
          <cell r="CG928">
            <v>0</v>
          </cell>
          <cell r="CH928">
            <v>0</v>
          </cell>
          <cell r="CI928">
            <v>0</v>
          </cell>
          <cell r="CJ928">
            <v>0</v>
          </cell>
          <cell r="CK928">
            <v>0</v>
          </cell>
          <cell r="CL928">
            <v>0</v>
          </cell>
          <cell r="CM928">
            <v>0</v>
          </cell>
          <cell r="CN928">
            <v>0</v>
          </cell>
          <cell r="CO928">
            <v>0</v>
          </cell>
        </row>
        <row r="929">
          <cell r="BK929" t="str">
            <v>Sapin pectiné_F1_Cas général_GS Arc Jurassien_61_</v>
          </cell>
          <cell r="BM929">
            <v>70.4226886421974</v>
          </cell>
          <cell r="BN929">
            <v>346.11389824320702</v>
          </cell>
          <cell r="BO929" t="str">
            <v/>
          </cell>
          <cell r="BP929">
            <v>307.55958661145604</v>
          </cell>
          <cell r="BQ929" t="str">
            <v/>
          </cell>
          <cell r="BT929" t="str">
            <v>Résineux</v>
          </cell>
          <cell r="BU929">
            <v>0</v>
          </cell>
          <cell r="BV929">
            <v>1</v>
          </cell>
          <cell r="BW929">
            <v>0</v>
          </cell>
          <cell r="BX929">
            <v>0.43</v>
          </cell>
          <cell r="BY929">
            <v>0</v>
          </cell>
          <cell r="BZ929">
            <v>0</v>
          </cell>
          <cell r="CB929">
            <v>0.6</v>
          </cell>
          <cell r="CC929">
            <v>0.4</v>
          </cell>
          <cell r="CD929">
            <v>0</v>
          </cell>
          <cell r="CE929">
            <v>0</v>
          </cell>
          <cell r="CF929">
            <v>0</v>
          </cell>
          <cell r="CG929">
            <v>0</v>
          </cell>
          <cell r="CH929">
            <v>0</v>
          </cell>
          <cell r="CI929">
            <v>0</v>
          </cell>
          <cell r="CJ929">
            <v>0</v>
          </cell>
          <cell r="CK929">
            <v>0</v>
          </cell>
          <cell r="CL929">
            <v>0</v>
          </cell>
          <cell r="CM929">
            <v>0</v>
          </cell>
          <cell r="CN929">
            <v>0</v>
          </cell>
          <cell r="CO929">
            <v>0</v>
          </cell>
        </row>
        <row r="930">
          <cell r="BK930" t="str">
            <v>Sapin pectiné_F1_Cas général_GS Arc Jurassien_62_</v>
          </cell>
          <cell r="BM930">
            <v>73.683203989935194</v>
          </cell>
          <cell r="BN930">
            <v>363.80858561197198</v>
          </cell>
          <cell r="BO930" t="str">
            <v/>
          </cell>
          <cell r="BP930">
            <v>307.55958661145604</v>
          </cell>
          <cell r="BQ930" t="str">
            <v/>
          </cell>
          <cell r="BT930" t="str">
            <v>Résineux</v>
          </cell>
          <cell r="BU930">
            <v>0</v>
          </cell>
          <cell r="BV930">
            <v>1</v>
          </cell>
          <cell r="BW930">
            <v>0</v>
          </cell>
          <cell r="BX930">
            <v>0.43</v>
          </cell>
          <cell r="BY930">
            <v>0</v>
          </cell>
          <cell r="BZ930">
            <v>0</v>
          </cell>
          <cell r="CB930">
            <v>0.6</v>
          </cell>
          <cell r="CC930">
            <v>0.4</v>
          </cell>
          <cell r="CD930">
            <v>0</v>
          </cell>
          <cell r="CE930">
            <v>0</v>
          </cell>
          <cell r="CF930">
            <v>0</v>
          </cell>
          <cell r="CG930">
            <v>0</v>
          </cell>
          <cell r="CH930">
            <v>0</v>
          </cell>
          <cell r="CI930">
            <v>0</v>
          </cell>
          <cell r="CJ930">
            <v>0</v>
          </cell>
          <cell r="CK930">
            <v>0</v>
          </cell>
          <cell r="CL930">
            <v>0</v>
          </cell>
          <cell r="CM930">
            <v>0</v>
          </cell>
          <cell r="CN930">
            <v>0</v>
          </cell>
          <cell r="CO930">
            <v>0</v>
          </cell>
        </row>
        <row r="931">
          <cell r="BK931" t="str">
            <v>Sapin pectiné_F1_Cas général_GS Arc Jurassien_63_</v>
          </cell>
          <cell r="BM931">
            <v>76.943719337673002</v>
          </cell>
          <cell r="BN931">
            <v>381.50327298073802</v>
          </cell>
          <cell r="BO931" t="str">
            <v/>
          </cell>
          <cell r="BP931">
            <v>307.55958661145604</v>
          </cell>
          <cell r="BQ931">
            <v>17.660977177126099</v>
          </cell>
          <cell r="BT931" t="str">
            <v>Résineux</v>
          </cell>
          <cell r="BU931">
            <v>0</v>
          </cell>
          <cell r="BV931">
            <v>1</v>
          </cell>
          <cell r="BW931">
            <v>0</v>
          </cell>
          <cell r="BX931">
            <v>0.43</v>
          </cell>
          <cell r="BY931">
            <v>0</v>
          </cell>
          <cell r="BZ931">
            <v>0</v>
          </cell>
          <cell r="CB931">
            <v>0.6</v>
          </cell>
          <cell r="CC931">
            <v>0.4</v>
          </cell>
          <cell r="CD931">
            <v>0</v>
          </cell>
          <cell r="CE931">
            <v>0</v>
          </cell>
          <cell r="CF931">
            <v>0</v>
          </cell>
          <cell r="CG931">
            <v>0</v>
          </cell>
          <cell r="CH931">
            <v>0</v>
          </cell>
          <cell r="CI931">
            <v>0</v>
          </cell>
          <cell r="CJ931">
            <v>0</v>
          </cell>
          <cell r="CK931">
            <v>0</v>
          </cell>
          <cell r="CL931">
            <v>0</v>
          </cell>
          <cell r="CM931">
            <v>0</v>
          </cell>
          <cell r="CN931">
            <v>0</v>
          </cell>
          <cell r="CO931">
            <v>0</v>
          </cell>
        </row>
        <row r="932">
          <cell r="BK932" t="str">
            <v>Sapin pectiné_F1_Cas général_GS Arc Jurassien_64_</v>
          </cell>
          <cell r="BM932">
            <v>80.178355865862599</v>
          </cell>
          <cell r="BN932">
            <v>399.38116382438102</v>
          </cell>
          <cell r="BO932" t="str">
            <v/>
          </cell>
          <cell r="BP932">
            <v>307.55958661145604</v>
          </cell>
          <cell r="BQ932" t="str">
            <v/>
          </cell>
          <cell r="BT932" t="str">
            <v>Résineux</v>
          </cell>
          <cell r="BU932">
            <v>0</v>
          </cell>
          <cell r="BV932">
            <v>1</v>
          </cell>
          <cell r="BW932">
            <v>0</v>
          </cell>
          <cell r="BX932">
            <v>0.43</v>
          </cell>
          <cell r="BY932">
            <v>0</v>
          </cell>
          <cell r="BZ932">
            <v>0</v>
          </cell>
          <cell r="CB932">
            <v>0.6</v>
          </cell>
          <cell r="CC932">
            <v>0.4</v>
          </cell>
          <cell r="CD932">
            <v>0</v>
          </cell>
          <cell r="CE932">
            <v>0</v>
          </cell>
          <cell r="CF932">
            <v>0</v>
          </cell>
          <cell r="CG932">
            <v>0</v>
          </cell>
          <cell r="CH932">
            <v>0</v>
          </cell>
          <cell r="CI932">
            <v>0</v>
          </cell>
          <cell r="CJ932">
            <v>0</v>
          </cell>
          <cell r="CK932">
            <v>0</v>
          </cell>
          <cell r="CL932">
            <v>0</v>
          </cell>
          <cell r="CM932">
            <v>0</v>
          </cell>
          <cell r="CN932">
            <v>0</v>
          </cell>
          <cell r="CO932">
            <v>0</v>
          </cell>
        </row>
        <row r="933">
          <cell r="BK933" t="str">
            <v>Sapin pectiné_F1_Cas général_GS Arc Jurassien_65_</v>
          </cell>
          <cell r="BM933">
            <v>83.412992394052296</v>
          </cell>
          <cell r="BN933">
            <v>417.25905466802499</v>
          </cell>
          <cell r="BO933" t="str">
            <v/>
          </cell>
          <cell r="BP933">
            <v>307.55958661145604</v>
          </cell>
          <cell r="BQ933" t="str">
            <v/>
          </cell>
          <cell r="BT933" t="str">
            <v>Résineux</v>
          </cell>
          <cell r="BU933">
            <v>0</v>
          </cell>
          <cell r="BV933">
            <v>1</v>
          </cell>
          <cell r="BW933">
            <v>0</v>
          </cell>
          <cell r="BX933">
            <v>0.43</v>
          </cell>
          <cell r="BY933">
            <v>0</v>
          </cell>
          <cell r="BZ933">
            <v>0</v>
          </cell>
          <cell r="CB933">
            <v>0.6</v>
          </cell>
          <cell r="CC933">
            <v>0.4</v>
          </cell>
          <cell r="CD933">
            <v>0</v>
          </cell>
          <cell r="CE933">
            <v>0</v>
          </cell>
          <cell r="CF933">
            <v>0</v>
          </cell>
          <cell r="CG933">
            <v>0</v>
          </cell>
          <cell r="CH933">
            <v>0</v>
          </cell>
          <cell r="CI933">
            <v>0</v>
          </cell>
          <cell r="CJ933">
            <v>0</v>
          </cell>
          <cell r="CK933">
            <v>0</v>
          </cell>
          <cell r="CL933">
            <v>0</v>
          </cell>
          <cell r="CM933">
            <v>0</v>
          </cell>
          <cell r="CN933">
            <v>0</v>
          </cell>
          <cell r="CO933">
            <v>0</v>
          </cell>
        </row>
        <row r="934">
          <cell r="BK934" t="str">
            <v>Sapin pectiné_F1_Cas général_GS Arc Jurassien_66_</v>
          </cell>
          <cell r="BM934">
            <v>86.647628922242006</v>
          </cell>
          <cell r="BN934">
            <v>435.13694551166799</v>
          </cell>
          <cell r="BO934" t="str">
            <v/>
          </cell>
          <cell r="BP934">
            <v>307.55958661145604</v>
          </cell>
          <cell r="BQ934" t="str">
            <v/>
          </cell>
          <cell r="BT934" t="str">
            <v>Résineux</v>
          </cell>
          <cell r="BU934">
            <v>0</v>
          </cell>
          <cell r="BV934">
            <v>1</v>
          </cell>
          <cell r="BW934">
            <v>0</v>
          </cell>
          <cell r="BX934">
            <v>0.43</v>
          </cell>
          <cell r="BY934">
            <v>0</v>
          </cell>
          <cell r="BZ934">
            <v>0</v>
          </cell>
          <cell r="CB934">
            <v>0.6</v>
          </cell>
          <cell r="CC934">
            <v>0.4</v>
          </cell>
          <cell r="CD934">
            <v>0</v>
          </cell>
          <cell r="CE934">
            <v>0</v>
          </cell>
          <cell r="CF934">
            <v>0</v>
          </cell>
          <cell r="CG934">
            <v>0</v>
          </cell>
          <cell r="CH934">
            <v>0</v>
          </cell>
          <cell r="CI934">
            <v>0</v>
          </cell>
          <cell r="CJ934">
            <v>0</v>
          </cell>
          <cell r="CK934">
            <v>0</v>
          </cell>
          <cell r="CL934">
            <v>0</v>
          </cell>
          <cell r="CM934">
            <v>0</v>
          </cell>
          <cell r="CN934">
            <v>0</v>
          </cell>
          <cell r="CO934">
            <v>0</v>
          </cell>
        </row>
        <row r="935">
          <cell r="BK935" t="str">
            <v>Sapin pectiné_F1_Cas général_GS Arc Jurassien_67_</v>
          </cell>
          <cell r="BM935">
            <v>89.882265450431603</v>
          </cell>
          <cell r="BN935">
            <v>453.01483635531201</v>
          </cell>
          <cell r="BO935" t="str">
            <v/>
          </cell>
          <cell r="BP935">
            <v>307.55958661145604</v>
          </cell>
          <cell r="BQ935">
            <v>16.156576561363199</v>
          </cell>
          <cell r="BT935" t="str">
            <v>Résineux</v>
          </cell>
          <cell r="BU935">
            <v>0</v>
          </cell>
          <cell r="BV935">
            <v>1</v>
          </cell>
          <cell r="BW935">
            <v>0</v>
          </cell>
          <cell r="BX935">
            <v>0.43</v>
          </cell>
          <cell r="BY935">
            <v>0</v>
          </cell>
          <cell r="BZ935">
            <v>0</v>
          </cell>
          <cell r="CB935">
            <v>0.6</v>
          </cell>
          <cell r="CC935">
            <v>0.4</v>
          </cell>
          <cell r="CD935">
            <v>0</v>
          </cell>
          <cell r="CE935">
            <v>0</v>
          </cell>
          <cell r="CF935">
            <v>0</v>
          </cell>
          <cell r="CG935">
            <v>0</v>
          </cell>
          <cell r="CH935">
            <v>0</v>
          </cell>
          <cell r="CI935">
            <v>0</v>
          </cell>
          <cell r="CJ935">
            <v>0</v>
          </cell>
          <cell r="CK935">
            <v>0</v>
          </cell>
          <cell r="CL935">
            <v>0</v>
          </cell>
          <cell r="CM935">
            <v>0</v>
          </cell>
          <cell r="CN935">
            <v>0</v>
          </cell>
          <cell r="CO935">
            <v>0</v>
          </cell>
        </row>
        <row r="936">
          <cell r="BK936" t="str">
            <v>Sapin pectiné_F1_Cas général_GS Arc Jurassien_67_</v>
          </cell>
          <cell r="BM936">
            <v>72.309606052687599</v>
          </cell>
          <cell r="BN936">
            <v>356.193818097975</v>
          </cell>
          <cell r="BO936">
            <v>96.821018257337016</v>
          </cell>
          <cell r="BP936">
            <v>307.55958661145604</v>
          </cell>
          <cell r="BQ936">
            <v>16.156576561363199</v>
          </cell>
          <cell r="BT936" t="str">
            <v>Résineux</v>
          </cell>
          <cell r="BU936">
            <v>0</v>
          </cell>
          <cell r="BV936">
            <v>1</v>
          </cell>
          <cell r="BW936">
            <v>0</v>
          </cell>
          <cell r="BX936">
            <v>0.43</v>
          </cell>
          <cell r="BY936">
            <v>0</v>
          </cell>
          <cell r="BZ936">
            <v>0</v>
          </cell>
          <cell r="CB936">
            <v>0.6</v>
          </cell>
          <cell r="CC936">
            <v>0.4</v>
          </cell>
          <cell r="CD936">
            <v>0</v>
          </cell>
          <cell r="CE936">
            <v>0</v>
          </cell>
          <cell r="CF936">
            <v>0</v>
          </cell>
          <cell r="CG936">
            <v>0</v>
          </cell>
          <cell r="CH936">
            <v>0</v>
          </cell>
          <cell r="CI936">
            <v>0</v>
          </cell>
          <cell r="CJ936">
            <v>0</v>
          </cell>
          <cell r="CK936">
            <v>0</v>
          </cell>
          <cell r="CL936">
            <v>0</v>
          </cell>
          <cell r="CM936">
            <v>0</v>
          </cell>
          <cell r="CN936">
            <v>0</v>
          </cell>
          <cell r="CO936">
            <v>0</v>
          </cell>
        </row>
        <row r="937">
          <cell r="BK937" t="str">
            <v>Sapin pectiné_F1_Cas général_GS Arc Jurassien_68_</v>
          </cell>
          <cell r="BM937">
            <v>75.292165346085596</v>
          </cell>
          <cell r="BN937">
            <v>372.59848885640503</v>
          </cell>
          <cell r="BO937" t="str">
            <v/>
          </cell>
          <cell r="BP937">
            <v>307.55958661145604</v>
          </cell>
          <cell r="BQ937" t="str">
            <v/>
          </cell>
          <cell r="BT937" t="str">
            <v>Résineux</v>
          </cell>
          <cell r="BU937">
            <v>0</v>
          </cell>
          <cell r="BV937">
            <v>1</v>
          </cell>
          <cell r="BW937">
            <v>0</v>
          </cell>
          <cell r="BX937">
            <v>0.43</v>
          </cell>
          <cell r="BY937">
            <v>0</v>
          </cell>
          <cell r="BZ937">
            <v>0</v>
          </cell>
          <cell r="CB937">
            <v>0.6</v>
          </cell>
          <cell r="CC937">
            <v>0.4</v>
          </cell>
          <cell r="CD937">
            <v>0</v>
          </cell>
          <cell r="CE937">
            <v>0</v>
          </cell>
          <cell r="CF937">
            <v>0</v>
          </cell>
          <cell r="CG937">
            <v>0</v>
          </cell>
          <cell r="CH937">
            <v>0</v>
          </cell>
          <cell r="CI937">
            <v>0</v>
          </cell>
          <cell r="CJ937">
            <v>0</v>
          </cell>
          <cell r="CK937">
            <v>0</v>
          </cell>
          <cell r="CL937">
            <v>0</v>
          </cell>
          <cell r="CM937">
            <v>0</v>
          </cell>
          <cell r="CN937">
            <v>0</v>
          </cell>
          <cell r="CO937">
            <v>0</v>
          </cell>
        </row>
        <row r="938">
          <cell r="BK938" t="str">
            <v>Sapin pectiné_F1_Cas général_GS Arc Jurassien_69_</v>
          </cell>
          <cell r="BM938">
            <v>78.274724639483694</v>
          </cell>
          <cell r="BN938">
            <v>389.003159614835</v>
          </cell>
          <cell r="BO938" t="str">
            <v/>
          </cell>
          <cell r="BP938">
            <v>307.55958661145604</v>
          </cell>
          <cell r="BQ938" t="str">
            <v/>
          </cell>
          <cell r="BT938" t="str">
            <v>Résineux</v>
          </cell>
          <cell r="BU938">
            <v>0</v>
          </cell>
          <cell r="BV938">
            <v>1</v>
          </cell>
          <cell r="BW938">
            <v>0</v>
          </cell>
          <cell r="BX938">
            <v>0.43</v>
          </cell>
          <cell r="BY938">
            <v>0</v>
          </cell>
          <cell r="BZ938">
            <v>0</v>
          </cell>
          <cell r="CB938">
            <v>0.6</v>
          </cell>
          <cell r="CC938">
            <v>0.4</v>
          </cell>
          <cell r="CD938">
            <v>0</v>
          </cell>
          <cell r="CE938">
            <v>0</v>
          </cell>
          <cell r="CF938">
            <v>0</v>
          </cell>
          <cell r="CG938">
            <v>0</v>
          </cell>
          <cell r="CH938">
            <v>0</v>
          </cell>
          <cell r="CI938">
            <v>0</v>
          </cell>
          <cell r="CJ938">
            <v>0</v>
          </cell>
          <cell r="CK938">
            <v>0</v>
          </cell>
          <cell r="CL938">
            <v>0</v>
          </cell>
          <cell r="CM938">
            <v>0</v>
          </cell>
          <cell r="CN938">
            <v>0</v>
          </cell>
          <cell r="CO938">
            <v>0</v>
          </cell>
        </row>
        <row r="939">
          <cell r="BK939" t="str">
            <v>Sapin pectiné_F1_Cas général_GS Arc Jurassien_70_</v>
          </cell>
          <cell r="BM939">
            <v>81.257283932881705</v>
          </cell>
          <cell r="BN939">
            <v>405.40783037326503</v>
          </cell>
          <cell r="BO939" t="str">
            <v/>
          </cell>
          <cell r="BP939">
            <v>307.55958661145604</v>
          </cell>
          <cell r="BQ939" t="str">
            <v/>
          </cell>
          <cell r="BT939" t="str">
            <v>Résineux</v>
          </cell>
          <cell r="BU939">
            <v>0</v>
          </cell>
          <cell r="BV939">
            <v>1</v>
          </cell>
          <cell r="BW939">
            <v>0</v>
          </cell>
          <cell r="BX939">
            <v>0.43</v>
          </cell>
          <cell r="BY939">
            <v>0</v>
          </cell>
          <cell r="BZ939">
            <v>0</v>
          </cell>
          <cell r="CB939">
            <v>0.6</v>
          </cell>
          <cell r="CC939">
            <v>0.4</v>
          </cell>
          <cell r="CD939">
            <v>0</v>
          </cell>
          <cell r="CE939">
            <v>0</v>
          </cell>
          <cell r="CF939">
            <v>0</v>
          </cell>
          <cell r="CG939">
            <v>0</v>
          </cell>
          <cell r="CH939">
            <v>0</v>
          </cell>
          <cell r="CI939">
            <v>0</v>
          </cell>
          <cell r="CJ939">
            <v>0</v>
          </cell>
          <cell r="CK939">
            <v>0</v>
          </cell>
          <cell r="CL939">
            <v>0</v>
          </cell>
          <cell r="CM939">
            <v>0</v>
          </cell>
          <cell r="CN939">
            <v>0</v>
          </cell>
          <cell r="CO939">
            <v>0</v>
          </cell>
        </row>
        <row r="940">
          <cell r="BK940" t="str">
            <v>Sapin pectiné_F1_Cas général_GS Arc Jurassien_71_</v>
          </cell>
          <cell r="BM940">
            <v>84.239843226279703</v>
          </cell>
          <cell r="BN940">
            <v>421.81250113169398</v>
          </cell>
          <cell r="BO940" t="str">
            <v/>
          </cell>
          <cell r="BP940">
            <v>307.55958661145604</v>
          </cell>
          <cell r="BQ940" t="str">
            <v/>
          </cell>
          <cell r="BT940" t="str">
            <v>Résineux</v>
          </cell>
          <cell r="BU940">
            <v>0</v>
          </cell>
          <cell r="BV940">
            <v>1</v>
          </cell>
          <cell r="BW940">
            <v>0</v>
          </cell>
          <cell r="BX940">
            <v>0.43</v>
          </cell>
          <cell r="BY940">
            <v>0</v>
          </cell>
          <cell r="BZ940">
            <v>0</v>
          </cell>
          <cell r="CB940">
            <v>0.6</v>
          </cell>
          <cell r="CC940">
            <v>0.4</v>
          </cell>
          <cell r="CD940">
            <v>0</v>
          </cell>
          <cell r="CE940">
            <v>0</v>
          </cell>
          <cell r="CF940">
            <v>0</v>
          </cell>
          <cell r="CG940">
            <v>0</v>
          </cell>
          <cell r="CH940">
            <v>0</v>
          </cell>
          <cell r="CI940">
            <v>0</v>
          </cell>
          <cell r="CJ940">
            <v>0</v>
          </cell>
          <cell r="CK940">
            <v>0</v>
          </cell>
          <cell r="CL940">
            <v>0</v>
          </cell>
          <cell r="CM940">
            <v>0</v>
          </cell>
          <cell r="CN940">
            <v>0</v>
          </cell>
          <cell r="CO940">
            <v>0</v>
          </cell>
        </row>
        <row r="941">
          <cell r="BK941" t="str">
            <v>Sapin pectiné_F1_Cas général_GS Arc Jurassien_72_</v>
          </cell>
          <cell r="BM941">
            <v>87.2224025196778</v>
          </cell>
          <cell r="BN941">
            <v>438.21717189012401</v>
          </cell>
          <cell r="BO941" t="str">
            <v/>
          </cell>
          <cell r="BP941">
            <v>307.55958661145604</v>
          </cell>
          <cell r="BQ941">
            <v>16.083216752831301</v>
          </cell>
          <cell r="BT941" t="str">
            <v>Résineux</v>
          </cell>
          <cell r="BU941">
            <v>0</v>
          </cell>
          <cell r="BV941">
            <v>1</v>
          </cell>
          <cell r="BW941">
            <v>0</v>
          </cell>
          <cell r="BX941">
            <v>0.43</v>
          </cell>
          <cell r="BY941">
            <v>0</v>
          </cell>
          <cell r="BZ941">
            <v>0</v>
          </cell>
          <cell r="CB941">
            <v>0.6</v>
          </cell>
          <cell r="CC941">
            <v>0.4</v>
          </cell>
          <cell r="CD941">
            <v>0</v>
          </cell>
          <cell r="CE941">
            <v>0</v>
          </cell>
          <cell r="CF941">
            <v>0</v>
          </cell>
          <cell r="CG941">
            <v>0</v>
          </cell>
          <cell r="CH941">
            <v>0</v>
          </cell>
          <cell r="CI941">
            <v>0</v>
          </cell>
          <cell r="CJ941">
            <v>0</v>
          </cell>
          <cell r="CK941">
            <v>0</v>
          </cell>
          <cell r="CL941">
            <v>0</v>
          </cell>
          <cell r="CM941">
            <v>0</v>
          </cell>
          <cell r="CN941">
            <v>0</v>
          </cell>
          <cell r="CO941">
            <v>0</v>
          </cell>
        </row>
        <row r="942">
          <cell r="BK942" t="str">
            <v>Sapin pectiné_F1_Cas général_GS Arc Jurassien_73_</v>
          </cell>
          <cell r="BM942">
            <v>90.141875730049307</v>
          </cell>
          <cell r="BN942">
            <v>454.51815436821897</v>
          </cell>
          <cell r="BO942" t="str">
            <v/>
          </cell>
          <cell r="BP942">
            <v>307.55958661145604</v>
          </cell>
          <cell r="BQ942" t="str">
            <v/>
          </cell>
          <cell r="BT942" t="str">
            <v>Résineux</v>
          </cell>
          <cell r="BU942">
            <v>0</v>
          </cell>
          <cell r="BV942">
            <v>1</v>
          </cell>
          <cell r="BW942">
            <v>0</v>
          </cell>
          <cell r="BX942">
            <v>0.43</v>
          </cell>
          <cell r="BY942">
            <v>0</v>
          </cell>
          <cell r="BZ942">
            <v>0</v>
          </cell>
          <cell r="CB942">
            <v>0.6</v>
          </cell>
          <cell r="CC942">
            <v>0.4</v>
          </cell>
          <cell r="CD942">
            <v>0</v>
          </cell>
          <cell r="CE942">
            <v>0</v>
          </cell>
          <cell r="CF942">
            <v>0</v>
          </cell>
          <cell r="CG942">
            <v>0</v>
          </cell>
          <cell r="CH942">
            <v>0</v>
          </cell>
          <cell r="CI942">
            <v>0</v>
          </cell>
          <cell r="CJ942">
            <v>0</v>
          </cell>
          <cell r="CK942">
            <v>0</v>
          </cell>
          <cell r="CL942">
            <v>0</v>
          </cell>
          <cell r="CM942">
            <v>0</v>
          </cell>
          <cell r="CN942">
            <v>0</v>
          </cell>
          <cell r="CO942">
            <v>0</v>
          </cell>
        </row>
        <row r="943">
          <cell r="BK943" t="str">
            <v>Sapin pectiné_F1_Cas général_GS Arc Jurassien_74_</v>
          </cell>
          <cell r="BM943">
            <v>93.0613489404207</v>
          </cell>
          <cell r="BN943">
            <v>470.819136846314</v>
          </cell>
          <cell r="BO943" t="str">
            <v/>
          </cell>
          <cell r="BP943">
            <v>307.55958661145604</v>
          </cell>
          <cell r="BQ943" t="str">
            <v/>
          </cell>
          <cell r="BT943" t="str">
            <v>Résineux</v>
          </cell>
          <cell r="BU943">
            <v>0</v>
          </cell>
          <cell r="BV943">
            <v>1</v>
          </cell>
          <cell r="BW943">
            <v>0</v>
          </cell>
          <cell r="BX943">
            <v>0.43</v>
          </cell>
          <cell r="BY943">
            <v>0</v>
          </cell>
          <cell r="BZ943">
            <v>0</v>
          </cell>
          <cell r="CB943">
            <v>0.6</v>
          </cell>
          <cell r="CC943">
            <v>0.4</v>
          </cell>
          <cell r="CD943">
            <v>0</v>
          </cell>
          <cell r="CE943">
            <v>0</v>
          </cell>
          <cell r="CF943">
            <v>0</v>
          </cell>
          <cell r="CG943">
            <v>0</v>
          </cell>
          <cell r="CH943">
            <v>0</v>
          </cell>
          <cell r="CI943">
            <v>0</v>
          </cell>
          <cell r="CJ943">
            <v>0</v>
          </cell>
          <cell r="CK943">
            <v>0</v>
          </cell>
          <cell r="CL943">
            <v>0</v>
          </cell>
          <cell r="CM943">
            <v>0</v>
          </cell>
          <cell r="CN943">
            <v>0</v>
          </cell>
          <cell r="CO943">
            <v>0</v>
          </cell>
        </row>
        <row r="944">
          <cell r="BK944" t="str">
            <v>Sapin pectiné_F1_Cas général_GS Arc Jurassien_75_</v>
          </cell>
          <cell r="BM944">
            <v>95.980822150792207</v>
          </cell>
          <cell r="BN944">
            <v>487.12011932440902</v>
          </cell>
          <cell r="BO944" t="str">
            <v/>
          </cell>
          <cell r="BP944">
            <v>307.55958661145604</v>
          </cell>
          <cell r="BQ944">
            <v>15.2605775239319</v>
          </cell>
          <cell r="BT944" t="str">
            <v>Résineux</v>
          </cell>
          <cell r="BU944">
            <v>0</v>
          </cell>
          <cell r="BV944">
            <v>1</v>
          </cell>
          <cell r="BW944">
            <v>0</v>
          </cell>
          <cell r="BX944">
            <v>0.43</v>
          </cell>
          <cell r="BY944">
            <v>0</v>
          </cell>
          <cell r="BZ944">
            <v>0</v>
          </cell>
          <cell r="CB944">
            <v>0.6</v>
          </cell>
          <cell r="CC944">
            <v>0.4</v>
          </cell>
          <cell r="CD944">
            <v>0</v>
          </cell>
          <cell r="CE944">
            <v>0</v>
          </cell>
          <cell r="CF944">
            <v>0</v>
          </cell>
          <cell r="CG944">
            <v>0</v>
          </cell>
          <cell r="CH944">
            <v>0</v>
          </cell>
          <cell r="CI944">
            <v>0</v>
          </cell>
          <cell r="CJ944">
            <v>0</v>
          </cell>
          <cell r="CK944">
            <v>0</v>
          </cell>
          <cell r="CL944">
            <v>0</v>
          </cell>
          <cell r="CM944">
            <v>0</v>
          </cell>
          <cell r="CN944">
            <v>0</v>
          </cell>
          <cell r="CO944">
            <v>0</v>
          </cell>
        </row>
        <row r="945">
          <cell r="BK945" t="str">
            <v>Sapin pectiné_F1_Cas général_GS Arc Jurassien_75_</v>
          </cell>
          <cell r="BM945">
            <v>79.564715913517105</v>
          </cell>
          <cell r="BN945">
            <v>395.89148454148898</v>
          </cell>
          <cell r="BO945">
            <v>91.228634782920039</v>
          </cell>
          <cell r="BP945">
            <v>307.55958661145604</v>
          </cell>
          <cell r="BQ945">
            <v>15.2605775239319</v>
          </cell>
          <cell r="BT945" t="str">
            <v>Résineux</v>
          </cell>
          <cell r="BU945">
            <v>0</v>
          </cell>
          <cell r="BV945">
            <v>1</v>
          </cell>
          <cell r="BW945">
            <v>0</v>
          </cell>
          <cell r="BX945">
            <v>0.43</v>
          </cell>
          <cell r="BY945">
            <v>0</v>
          </cell>
          <cell r="BZ945">
            <v>0</v>
          </cell>
          <cell r="CB945">
            <v>0.6</v>
          </cell>
          <cell r="CC945">
            <v>0.4</v>
          </cell>
          <cell r="CD945">
            <v>0</v>
          </cell>
          <cell r="CE945">
            <v>0</v>
          </cell>
          <cell r="CF945">
            <v>0</v>
          </cell>
          <cell r="CG945">
            <v>0</v>
          </cell>
          <cell r="CH945">
            <v>0</v>
          </cell>
          <cell r="CI945">
            <v>0</v>
          </cell>
          <cell r="CJ945">
            <v>0</v>
          </cell>
          <cell r="CK945">
            <v>0</v>
          </cell>
          <cell r="CL945">
            <v>0</v>
          </cell>
          <cell r="CM945">
            <v>0</v>
          </cell>
          <cell r="CN945">
            <v>0</v>
          </cell>
          <cell r="CO945">
            <v>0</v>
          </cell>
        </row>
        <row r="946">
          <cell r="BK946" t="str">
            <v>Sapin pectiné_F1_Cas général_GS Arc Jurassien_76_</v>
          </cell>
          <cell r="BM946">
            <v>82.382110766263693</v>
          </cell>
          <cell r="BN946">
            <v>411.41488369862299</v>
          </cell>
          <cell r="BO946" t="str">
            <v/>
          </cell>
          <cell r="BP946">
            <v>307.55958661145604</v>
          </cell>
          <cell r="BQ946">
            <v>14.599071791344301</v>
          </cell>
          <cell r="BT946" t="str">
            <v>Résineux</v>
          </cell>
          <cell r="BU946">
            <v>0</v>
          </cell>
          <cell r="BV946">
            <v>1</v>
          </cell>
          <cell r="BW946">
            <v>0</v>
          </cell>
          <cell r="BX946">
            <v>0.43</v>
          </cell>
          <cell r="BY946">
            <v>0</v>
          </cell>
          <cell r="BZ946">
            <v>0</v>
          </cell>
          <cell r="CB946">
            <v>0.6</v>
          </cell>
          <cell r="CC946">
            <v>0.4</v>
          </cell>
          <cell r="CD946">
            <v>0</v>
          </cell>
          <cell r="CE946">
            <v>0</v>
          </cell>
          <cell r="CF946">
            <v>0</v>
          </cell>
          <cell r="CG946">
            <v>0</v>
          </cell>
          <cell r="CH946">
            <v>0</v>
          </cell>
          <cell r="CI946">
            <v>0</v>
          </cell>
          <cell r="CJ946">
            <v>0</v>
          </cell>
          <cell r="CK946">
            <v>0</v>
          </cell>
          <cell r="CL946">
            <v>0</v>
          </cell>
          <cell r="CM946">
            <v>0</v>
          </cell>
          <cell r="CN946">
            <v>0</v>
          </cell>
          <cell r="CO946">
            <v>0</v>
          </cell>
        </row>
        <row r="947">
          <cell r="BK947" t="str">
            <v>Sapin pectiné_F1_Cas général_GS Arc Jurassien_77_</v>
          </cell>
          <cell r="BM947">
            <v>85.046596440841597</v>
          </cell>
          <cell r="BN947">
            <v>426.24587796861601</v>
          </cell>
          <cell r="BO947" t="str">
            <v/>
          </cell>
          <cell r="BP947">
            <v>307.55958661145604</v>
          </cell>
          <cell r="BQ947" t="str">
            <v/>
          </cell>
          <cell r="BT947" t="str">
            <v>Résineux</v>
          </cell>
          <cell r="BU947">
            <v>0</v>
          </cell>
          <cell r="BV947">
            <v>1</v>
          </cell>
          <cell r="BW947">
            <v>0</v>
          </cell>
          <cell r="BX947">
            <v>0.43</v>
          </cell>
          <cell r="BY947">
            <v>0</v>
          </cell>
          <cell r="BZ947">
            <v>0</v>
          </cell>
          <cell r="CB947">
            <v>0.6</v>
          </cell>
          <cell r="CC947">
            <v>0.4</v>
          </cell>
          <cell r="CD947">
            <v>0</v>
          </cell>
          <cell r="CE947">
            <v>0</v>
          </cell>
          <cell r="CF947">
            <v>0</v>
          </cell>
          <cell r="CG947">
            <v>0</v>
          </cell>
          <cell r="CH947">
            <v>0</v>
          </cell>
          <cell r="CI947">
            <v>0</v>
          </cell>
          <cell r="CJ947">
            <v>0</v>
          </cell>
          <cell r="CK947">
            <v>0</v>
          </cell>
          <cell r="CL947">
            <v>0</v>
          </cell>
          <cell r="CM947">
            <v>0</v>
          </cell>
          <cell r="CN947">
            <v>0</v>
          </cell>
          <cell r="CO947">
            <v>0</v>
          </cell>
        </row>
        <row r="948">
          <cell r="BK948" t="str">
            <v>Sapin pectiné_F1_Cas général_GS Arc Jurassien_78_</v>
          </cell>
          <cell r="BM948">
            <v>87.711082115419501</v>
          </cell>
          <cell r="BN948">
            <v>441.07687223860898</v>
          </cell>
          <cell r="BO948" t="str">
            <v/>
          </cell>
          <cell r="BP948">
            <v>307.55958661145604</v>
          </cell>
          <cell r="BQ948" t="str">
            <v/>
          </cell>
          <cell r="BT948" t="str">
            <v>Résineux</v>
          </cell>
          <cell r="BU948">
            <v>0</v>
          </cell>
          <cell r="BV948">
            <v>1</v>
          </cell>
          <cell r="BW948">
            <v>0</v>
          </cell>
          <cell r="BX948">
            <v>0.43</v>
          </cell>
          <cell r="BY948">
            <v>0</v>
          </cell>
          <cell r="BZ948">
            <v>0</v>
          </cell>
          <cell r="CB948">
            <v>0.6</v>
          </cell>
          <cell r="CC948">
            <v>0.4</v>
          </cell>
          <cell r="CD948">
            <v>0</v>
          </cell>
          <cell r="CE948">
            <v>0</v>
          </cell>
          <cell r="CF948">
            <v>0</v>
          </cell>
          <cell r="CG948">
            <v>0</v>
          </cell>
          <cell r="CH948">
            <v>0</v>
          </cell>
          <cell r="CI948">
            <v>0</v>
          </cell>
          <cell r="CJ948">
            <v>0</v>
          </cell>
          <cell r="CK948">
            <v>0</v>
          </cell>
          <cell r="CL948">
            <v>0</v>
          </cell>
          <cell r="CM948">
            <v>0</v>
          </cell>
          <cell r="CN948">
            <v>0</v>
          </cell>
          <cell r="CO948">
            <v>0</v>
          </cell>
        </row>
        <row r="949">
          <cell r="BK949" t="str">
            <v>Sapin pectiné_F1_Cas général_GS Arc Jurassien_79_</v>
          </cell>
          <cell r="BM949">
            <v>90.375567789997405</v>
          </cell>
          <cell r="BN949">
            <v>455.90786650860201</v>
          </cell>
          <cell r="BO949" t="str">
            <v/>
          </cell>
          <cell r="BP949">
            <v>307.55958661145604</v>
          </cell>
          <cell r="BQ949" t="str">
            <v/>
          </cell>
          <cell r="BT949" t="str">
            <v>Résineux</v>
          </cell>
          <cell r="BU949">
            <v>0</v>
          </cell>
          <cell r="BV949">
            <v>1</v>
          </cell>
          <cell r="BW949">
            <v>0</v>
          </cell>
          <cell r="BX949">
            <v>0.43</v>
          </cell>
          <cell r="BY949">
            <v>0</v>
          </cell>
          <cell r="BZ949">
            <v>0</v>
          </cell>
          <cell r="CB949">
            <v>0.6</v>
          </cell>
          <cell r="CC949">
            <v>0.4</v>
          </cell>
          <cell r="CD949">
            <v>0</v>
          </cell>
          <cell r="CE949">
            <v>0</v>
          </cell>
          <cell r="CF949">
            <v>0</v>
          </cell>
          <cell r="CG949">
            <v>0</v>
          </cell>
          <cell r="CH949">
            <v>0</v>
          </cell>
          <cell r="CI949">
            <v>0</v>
          </cell>
          <cell r="CJ949">
            <v>0</v>
          </cell>
          <cell r="CK949">
            <v>0</v>
          </cell>
          <cell r="CL949">
            <v>0</v>
          </cell>
          <cell r="CM949">
            <v>0</v>
          </cell>
          <cell r="CN949">
            <v>0</v>
          </cell>
          <cell r="CO949">
            <v>0</v>
          </cell>
        </row>
        <row r="950">
          <cell r="BK950" t="str">
            <v>Sapin pectiné_F1_Cas général_GS Arc Jurassien_80_</v>
          </cell>
          <cell r="BM950">
            <v>93.040053464575294</v>
          </cell>
          <cell r="BN950">
            <v>470.73886077859498</v>
          </cell>
          <cell r="BO950" t="str">
            <v/>
          </cell>
          <cell r="BP950">
            <v>307.55958661145604</v>
          </cell>
          <cell r="BQ950" t="str">
            <v/>
          </cell>
          <cell r="BT950" t="str">
            <v>Résineux</v>
          </cell>
          <cell r="BU950">
            <v>0</v>
          </cell>
          <cell r="BV950">
            <v>1</v>
          </cell>
          <cell r="BW950">
            <v>0</v>
          </cell>
          <cell r="BX950">
            <v>0.43</v>
          </cell>
          <cell r="BY950">
            <v>0</v>
          </cell>
          <cell r="BZ950">
            <v>0</v>
          </cell>
          <cell r="CB950">
            <v>0.6</v>
          </cell>
          <cell r="CC950">
            <v>0.4</v>
          </cell>
          <cell r="CD950">
            <v>0</v>
          </cell>
          <cell r="CE950">
            <v>0</v>
          </cell>
          <cell r="CF950">
            <v>0</v>
          </cell>
          <cell r="CG950">
            <v>0</v>
          </cell>
          <cell r="CH950">
            <v>0</v>
          </cell>
          <cell r="CI950">
            <v>0</v>
          </cell>
          <cell r="CJ950">
            <v>0</v>
          </cell>
          <cell r="CK950">
            <v>0</v>
          </cell>
          <cell r="CL950">
            <v>0</v>
          </cell>
          <cell r="CM950">
            <v>0</v>
          </cell>
          <cell r="CN950">
            <v>0</v>
          </cell>
          <cell r="CO950">
            <v>0</v>
          </cell>
        </row>
        <row r="951">
          <cell r="BK951" t="str">
            <v>Sapin pectiné_F1_Cas général_GS Arc Jurassien_81_</v>
          </cell>
          <cell r="BM951">
            <v>95.704539139153198</v>
          </cell>
          <cell r="BN951">
            <v>485.56985504858699</v>
          </cell>
          <cell r="BO951" t="str">
            <v/>
          </cell>
          <cell r="BP951">
            <v>307.55958661145604</v>
          </cell>
          <cell r="BQ951">
            <v>14.4946096745805</v>
          </cell>
          <cell r="BT951" t="str">
            <v>Résineux</v>
          </cell>
          <cell r="BU951">
            <v>0</v>
          </cell>
          <cell r="BV951">
            <v>1</v>
          </cell>
          <cell r="BW951">
            <v>0</v>
          </cell>
          <cell r="BX951">
            <v>0.43</v>
          </cell>
          <cell r="BY951">
            <v>0</v>
          </cell>
          <cell r="BZ951">
            <v>0</v>
          </cell>
          <cell r="CB951">
            <v>0.6</v>
          </cell>
          <cell r="CC951">
            <v>0.4</v>
          </cell>
          <cell r="CD951">
            <v>0</v>
          </cell>
          <cell r="CE951">
            <v>0</v>
          </cell>
          <cell r="CF951">
            <v>0</v>
          </cell>
          <cell r="CG951">
            <v>0</v>
          </cell>
          <cell r="CH951">
            <v>0</v>
          </cell>
          <cell r="CI951">
            <v>0</v>
          </cell>
          <cell r="CJ951">
            <v>0</v>
          </cell>
          <cell r="CK951">
            <v>0</v>
          </cell>
          <cell r="CL951">
            <v>0</v>
          </cell>
          <cell r="CM951">
            <v>0</v>
          </cell>
          <cell r="CN951">
            <v>0</v>
          </cell>
          <cell r="CO951">
            <v>0</v>
          </cell>
        </row>
        <row r="952">
          <cell r="BK952" t="str">
            <v>Sapin pectiné_F1_Cas général_GS Arc Jurassien_82_</v>
          </cell>
          <cell r="BM952">
            <v>98.318086256836693</v>
          </cell>
          <cell r="BN952">
            <v>500.27523796335299</v>
          </cell>
          <cell r="BO952" t="str">
            <v/>
          </cell>
          <cell r="BP952">
            <v>307.55958661145604</v>
          </cell>
          <cell r="BQ952" t="str">
            <v/>
          </cell>
          <cell r="BT952" t="str">
            <v>Résineux</v>
          </cell>
          <cell r="BU952">
            <v>0</v>
          </cell>
          <cell r="BV952">
            <v>1</v>
          </cell>
          <cell r="BW952">
            <v>0</v>
          </cell>
          <cell r="BX952">
            <v>0.43</v>
          </cell>
          <cell r="BY952">
            <v>0</v>
          </cell>
          <cell r="BZ952">
            <v>0</v>
          </cell>
          <cell r="CB952">
            <v>0.6</v>
          </cell>
          <cell r="CC952">
            <v>0.4</v>
          </cell>
          <cell r="CD952">
            <v>0</v>
          </cell>
          <cell r="CE952">
            <v>0</v>
          </cell>
          <cell r="CF952">
            <v>0</v>
          </cell>
          <cell r="CG952">
            <v>0</v>
          </cell>
          <cell r="CH952">
            <v>0</v>
          </cell>
          <cell r="CI952">
            <v>0</v>
          </cell>
          <cell r="CJ952">
            <v>0</v>
          </cell>
          <cell r="CK952">
            <v>0</v>
          </cell>
          <cell r="CL952">
            <v>0</v>
          </cell>
          <cell r="CM952">
            <v>0</v>
          </cell>
          <cell r="CN952">
            <v>0</v>
          </cell>
          <cell r="CO952">
            <v>0</v>
          </cell>
        </row>
        <row r="953">
          <cell r="BK953" t="str">
            <v>Sapin pectiné_F1_Cas général_GS Arc Jurassien_83_</v>
          </cell>
          <cell r="BM953">
            <v>100.93163337452</v>
          </cell>
          <cell r="BN953">
            <v>514.98062087812002</v>
          </cell>
          <cell r="BO953" t="str">
            <v/>
          </cell>
          <cell r="BP953">
            <v>307.55958661145604</v>
          </cell>
          <cell r="BQ953">
            <v>13.295275544536301</v>
          </cell>
          <cell r="BT953" t="str">
            <v>Résineux</v>
          </cell>
          <cell r="BU953">
            <v>0</v>
          </cell>
          <cell r="BV953">
            <v>1</v>
          </cell>
          <cell r="BW953">
            <v>0</v>
          </cell>
          <cell r="BX953">
            <v>0.43</v>
          </cell>
          <cell r="BY953">
            <v>0</v>
          </cell>
          <cell r="BZ953">
            <v>0</v>
          </cell>
          <cell r="CB953">
            <v>0.6</v>
          </cell>
          <cell r="CC953">
            <v>0.4</v>
          </cell>
          <cell r="CD953">
            <v>0</v>
          </cell>
          <cell r="CE953">
            <v>0</v>
          </cell>
          <cell r="CF953">
            <v>0</v>
          </cell>
          <cell r="CG953">
            <v>0</v>
          </cell>
          <cell r="CH953">
            <v>0</v>
          </cell>
          <cell r="CI953">
            <v>0</v>
          </cell>
          <cell r="CJ953">
            <v>0</v>
          </cell>
          <cell r="CK953">
            <v>0</v>
          </cell>
          <cell r="CL953">
            <v>0</v>
          </cell>
          <cell r="CM953">
            <v>0</v>
          </cell>
          <cell r="CN953">
            <v>0</v>
          </cell>
          <cell r="CO953">
            <v>0</v>
          </cell>
        </row>
        <row r="954">
          <cell r="BK954" t="str">
            <v>Sapin pectiné_F1_Cas général_GS Arc Jurassien_83_</v>
          </cell>
          <cell r="BM954">
            <v>83.838828381599896</v>
          </cell>
          <cell r="BN954">
            <v>419.463778411465</v>
          </cell>
          <cell r="BO954">
            <v>95.516842466655021</v>
          </cell>
          <cell r="BP954">
            <v>307.55958661145604</v>
          </cell>
          <cell r="BQ954">
            <v>13.295275544536301</v>
          </cell>
          <cell r="BT954" t="str">
            <v>Résineux</v>
          </cell>
          <cell r="BU954">
            <v>0</v>
          </cell>
          <cell r="BV954">
            <v>1</v>
          </cell>
          <cell r="BW954">
            <v>0</v>
          </cell>
          <cell r="BX954">
            <v>0.43</v>
          </cell>
          <cell r="BY954">
            <v>0</v>
          </cell>
          <cell r="BZ954">
            <v>0</v>
          </cell>
          <cell r="CB954">
            <v>0.6</v>
          </cell>
          <cell r="CC954">
            <v>0.4</v>
          </cell>
          <cell r="CD954">
            <v>0</v>
          </cell>
          <cell r="CE954">
            <v>0</v>
          </cell>
          <cell r="CF954">
            <v>0</v>
          </cell>
          <cell r="CG954">
            <v>0</v>
          </cell>
          <cell r="CH954">
            <v>0</v>
          </cell>
          <cell r="CI954">
            <v>0</v>
          </cell>
          <cell r="CJ954">
            <v>0</v>
          </cell>
          <cell r="CK954">
            <v>0</v>
          </cell>
          <cell r="CL954">
            <v>0</v>
          </cell>
          <cell r="CM954">
            <v>0</v>
          </cell>
          <cell r="CN954">
            <v>0</v>
          </cell>
          <cell r="CO954">
            <v>0</v>
          </cell>
        </row>
        <row r="955">
          <cell r="BK955" t="str">
            <v>Sapin pectiné_F1_Cas général_GS Arc Jurassien_84_</v>
          </cell>
          <cell r="BM955">
            <v>86.279033072061694</v>
          </cell>
          <cell r="BN955">
            <v>433.00120771821599</v>
          </cell>
          <cell r="BO955" t="str">
            <v/>
          </cell>
          <cell r="BP955">
            <v>307.55958661145604</v>
          </cell>
          <cell r="BQ955" t="str">
            <v/>
          </cell>
          <cell r="BT955" t="str">
            <v>Résineux</v>
          </cell>
          <cell r="BU955">
            <v>0</v>
          </cell>
          <cell r="BV955">
            <v>1</v>
          </cell>
          <cell r="BW955">
            <v>0</v>
          </cell>
          <cell r="BX955">
            <v>0.43</v>
          </cell>
          <cell r="BY955">
            <v>0</v>
          </cell>
          <cell r="BZ955">
            <v>0</v>
          </cell>
          <cell r="CB955">
            <v>0.6</v>
          </cell>
          <cell r="CC955">
            <v>0.4</v>
          </cell>
          <cell r="CD955">
            <v>0</v>
          </cell>
          <cell r="CE955">
            <v>0</v>
          </cell>
          <cell r="CF955">
            <v>0</v>
          </cell>
          <cell r="CG955">
            <v>0</v>
          </cell>
          <cell r="CH955">
            <v>0</v>
          </cell>
          <cell r="CI955">
            <v>0</v>
          </cell>
          <cell r="CJ955">
            <v>0</v>
          </cell>
          <cell r="CK955">
            <v>0</v>
          </cell>
          <cell r="CL955">
            <v>0</v>
          </cell>
          <cell r="CM955">
            <v>0</v>
          </cell>
          <cell r="CN955">
            <v>0</v>
          </cell>
          <cell r="CO955">
            <v>0</v>
          </cell>
        </row>
        <row r="956">
          <cell r="BK956" t="str">
            <v>Sapin pectiné_F1_Cas général_GS Arc Jurassien_85_</v>
          </cell>
          <cell r="BM956">
            <v>88.719237762523505</v>
          </cell>
          <cell r="BN956">
            <v>446.53863702496699</v>
          </cell>
          <cell r="BO956" t="str">
            <v/>
          </cell>
          <cell r="BP956">
            <v>307.55958661145604</v>
          </cell>
          <cell r="BQ956">
            <v>13.0239949985734</v>
          </cell>
          <cell r="BT956" t="str">
            <v>Résineux</v>
          </cell>
          <cell r="BU956">
            <v>0</v>
          </cell>
          <cell r="BV956">
            <v>1</v>
          </cell>
          <cell r="BW956">
            <v>0</v>
          </cell>
          <cell r="BX956">
            <v>0.43</v>
          </cell>
          <cell r="BY956">
            <v>0</v>
          </cell>
          <cell r="BZ956">
            <v>0</v>
          </cell>
          <cell r="CB956">
            <v>0.6</v>
          </cell>
          <cell r="CC956">
            <v>0.4</v>
          </cell>
          <cell r="CD956">
            <v>0</v>
          </cell>
          <cell r="CE956">
            <v>0</v>
          </cell>
          <cell r="CF956">
            <v>0</v>
          </cell>
          <cell r="CG956">
            <v>0</v>
          </cell>
          <cell r="CH956">
            <v>0</v>
          </cell>
          <cell r="CI956">
            <v>0</v>
          </cell>
          <cell r="CJ956">
            <v>0</v>
          </cell>
          <cell r="CK956">
            <v>0</v>
          </cell>
          <cell r="CL956">
            <v>0</v>
          </cell>
          <cell r="CM956">
            <v>0</v>
          </cell>
          <cell r="CN956">
            <v>0</v>
          </cell>
          <cell r="CO956">
            <v>0</v>
          </cell>
        </row>
        <row r="957">
          <cell r="BK957" t="str">
            <v>Sapin pectiné_F1_Cas général_GS Arc Jurassien_86_</v>
          </cell>
          <cell r="BM957">
            <v>91.0828716126031</v>
          </cell>
          <cell r="BN957">
            <v>459.782229462092</v>
          </cell>
          <cell r="BO957" t="str">
            <v/>
          </cell>
          <cell r="BP957">
            <v>307.55958661145604</v>
          </cell>
          <cell r="BQ957" t="str">
            <v/>
          </cell>
          <cell r="BT957" t="str">
            <v>Résineux</v>
          </cell>
          <cell r="BU957">
            <v>0</v>
          </cell>
          <cell r="BV957">
            <v>1</v>
          </cell>
          <cell r="BW957">
            <v>0</v>
          </cell>
          <cell r="BX957">
            <v>0.43</v>
          </cell>
          <cell r="BY957">
            <v>0</v>
          </cell>
          <cell r="BZ957">
            <v>0</v>
          </cell>
          <cell r="CB957">
            <v>0.6</v>
          </cell>
          <cell r="CC957">
            <v>0.4</v>
          </cell>
          <cell r="CD957">
            <v>0</v>
          </cell>
          <cell r="CE957">
            <v>0</v>
          </cell>
          <cell r="CF957">
            <v>0</v>
          </cell>
          <cell r="CG957">
            <v>0</v>
          </cell>
          <cell r="CH957">
            <v>0</v>
          </cell>
          <cell r="CI957">
            <v>0</v>
          </cell>
          <cell r="CJ957">
            <v>0</v>
          </cell>
          <cell r="CK957">
            <v>0</v>
          </cell>
          <cell r="CL957">
            <v>0</v>
          </cell>
          <cell r="CM957">
            <v>0</v>
          </cell>
          <cell r="CN957">
            <v>0</v>
          </cell>
          <cell r="CO957">
            <v>0</v>
          </cell>
        </row>
        <row r="958">
          <cell r="BK958" t="str">
            <v>Sapin pectiné_F1_Cas général_GS Arc Jurassien_87_</v>
          </cell>
          <cell r="BM958">
            <v>93.446505462682595</v>
          </cell>
          <cell r="BN958">
            <v>473.025821899216</v>
          </cell>
          <cell r="BO958" t="str">
            <v/>
          </cell>
          <cell r="BP958">
            <v>307.55958661145604</v>
          </cell>
          <cell r="BQ958" t="str">
            <v/>
          </cell>
          <cell r="BT958" t="str">
            <v>Résineux</v>
          </cell>
          <cell r="BU958">
            <v>0</v>
          </cell>
          <cell r="BV958">
            <v>1</v>
          </cell>
          <cell r="BW958">
            <v>0</v>
          </cell>
          <cell r="BX958">
            <v>0.43</v>
          </cell>
          <cell r="BY958">
            <v>0</v>
          </cell>
          <cell r="BZ958">
            <v>0</v>
          </cell>
          <cell r="CB958">
            <v>0.6</v>
          </cell>
          <cell r="CC958">
            <v>0.4</v>
          </cell>
          <cell r="CD958">
            <v>0</v>
          </cell>
          <cell r="CE958">
            <v>0</v>
          </cell>
          <cell r="CF958">
            <v>0</v>
          </cell>
          <cell r="CG958">
            <v>0</v>
          </cell>
          <cell r="CH958">
            <v>0</v>
          </cell>
          <cell r="CI958">
            <v>0</v>
          </cell>
          <cell r="CJ958">
            <v>0</v>
          </cell>
          <cell r="CK958">
            <v>0</v>
          </cell>
          <cell r="CL958">
            <v>0</v>
          </cell>
          <cell r="CM958">
            <v>0</v>
          </cell>
          <cell r="CN958">
            <v>0</v>
          </cell>
          <cell r="CO958">
            <v>0</v>
          </cell>
        </row>
        <row r="959">
          <cell r="BK959" t="str">
            <v>Sapin pectiné_F1_Cas général_GS Arc Jurassien_88_</v>
          </cell>
          <cell r="BM959">
            <v>95.810139312762203</v>
          </cell>
          <cell r="BN959">
            <v>486.26941433634101</v>
          </cell>
          <cell r="BO959" t="str">
            <v/>
          </cell>
          <cell r="BP959">
            <v>307.55958661145604</v>
          </cell>
          <cell r="BQ959" t="str">
            <v/>
          </cell>
          <cell r="BT959" t="str">
            <v>Résineux</v>
          </cell>
          <cell r="BU959">
            <v>0</v>
          </cell>
          <cell r="BV959">
            <v>1</v>
          </cell>
          <cell r="BW959">
            <v>0</v>
          </cell>
          <cell r="BX959">
            <v>0.43</v>
          </cell>
          <cell r="BY959">
            <v>0</v>
          </cell>
          <cell r="BZ959">
            <v>0</v>
          </cell>
          <cell r="CB959">
            <v>0.6</v>
          </cell>
          <cell r="CC959">
            <v>0.4</v>
          </cell>
          <cell r="CD959">
            <v>0</v>
          </cell>
          <cell r="CE959">
            <v>0</v>
          </cell>
          <cell r="CF959">
            <v>0</v>
          </cell>
          <cell r="CG959">
            <v>0</v>
          </cell>
          <cell r="CH959">
            <v>0</v>
          </cell>
          <cell r="CI959">
            <v>0</v>
          </cell>
          <cell r="CJ959">
            <v>0</v>
          </cell>
          <cell r="CK959">
            <v>0</v>
          </cell>
          <cell r="CL959">
            <v>0</v>
          </cell>
          <cell r="CM959">
            <v>0</v>
          </cell>
          <cell r="CN959">
            <v>0</v>
          </cell>
          <cell r="CO959">
            <v>0</v>
          </cell>
        </row>
        <row r="960">
          <cell r="BK960" t="str">
            <v>Sapin pectiné_F1_Cas général_GS Arc Jurassien_89_</v>
          </cell>
          <cell r="BM960">
            <v>98.173773162841698</v>
          </cell>
          <cell r="BN960">
            <v>499.51300677346501</v>
          </cell>
          <cell r="BO960" t="str">
            <v/>
          </cell>
          <cell r="BP960">
            <v>307.55958661145604</v>
          </cell>
          <cell r="BQ960" t="str">
            <v/>
          </cell>
          <cell r="BT960" t="str">
            <v>Résineux</v>
          </cell>
          <cell r="BU960">
            <v>0</v>
          </cell>
          <cell r="BV960">
            <v>1</v>
          </cell>
          <cell r="BW960">
            <v>0</v>
          </cell>
          <cell r="BX960">
            <v>0.43</v>
          </cell>
          <cell r="BY960">
            <v>0</v>
          </cell>
          <cell r="BZ960">
            <v>0</v>
          </cell>
          <cell r="CB960">
            <v>0.6</v>
          </cell>
          <cell r="CC960">
            <v>0.4</v>
          </cell>
          <cell r="CD960">
            <v>0</v>
          </cell>
          <cell r="CE960">
            <v>0</v>
          </cell>
          <cell r="CF960">
            <v>0</v>
          </cell>
          <cell r="CG960">
            <v>0</v>
          </cell>
          <cell r="CH960">
            <v>0</v>
          </cell>
          <cell r="CI960">
            <v>0</v>
          </cell>
          <cell r="CJ960">
            <v>0</v>
          </cell>
          <cell r="CK960">
            <v>0</v>
          </cell>
          <cell r="CL960">
            <v>0</v>
          </cell>
          <cell r="CM960">
            <v>0</v>
          </cell>
          <cell r="CN960">
            <v>0</v>
          </cell>
          <cell r="CO960">
            <v>0</v>
          </cell>
        </row>
        <row r="961">
          <cell r="BK961" t="str">
            <v>Sapin pectiné_F1_Cas général_GS Arc Jurassien_90_</v>
          </cell>
          <cell r="BM961">
            <v>100.53740701292099</v>
          </cell>
          <cell r="BN961">
            <v>512.75659921059002</v>
          </cell>
          <cell r="BO961" t="str">
            <v/>
          </cell>
          <cell r="BP961">
            <v>307.55958661145604</v>
          </cell>
          <cell r="BQ961">
            <v>12.8752121023581</v>
          </cell>
          <cell r="BT961" t="str">
            <v>Résineux</v>
          </cell>
          <cell r="BU961">
            <v>0</v>
          </cell>
          <cell r="BV961">
            <v>1</v>
          </cell>
          <cell r="BW961">
            <v>0</v>
          </cell>
          <cell r="BX961">
            <v>0.43</v>
          </cell>
          <cell r="BY961">
            <v>0</v>
          </cell>
          <cell r="BZ961">
            <v>0</v>
          </cell>
          <cell r="CB961">
            <v>0.6</v>
          </cell>
          <cell r="CC961">
            <v>0.4</v>
          </cell>
          <cell r="CD961">
            <v>0</v>
          </cell>
          <cell r="CE961">
            <v>0</v>
          </cell>
          <cell r="CF961">
            <v>0</v>
          </cell>
          <cell r="CG961">
            <v>0</v>
          </cell>
          <cell r="CH961">
            <v>0</v>
          </cell>
          <cell r="CI961">
            <v>0</v>
          </cell>
          <cell r="CJ961">
            <v>0</v>
          </cell>
          <cell r="CK961">
            <v>0</v>
          </cell>
          <cell r="CL961">
            <v>0</v>
          </cell>
          <cell r="CM961">
            <v>0</v>
          </cell>
          <cell r="CN961">
            <v>0</v>
          </cell>
          <cell r="CO961">
            <v>0</v>
          </cell>
        </row>
        <row r="962">
          <cell r="BK962" t="str">
            <v>Sapin pectiné_F1_Cas général_GS Arc Jurassien_91_</v>
          </cell>
          <cell r="BM962">
            <v>102.853408477039</v>
          </cell>
          <cell r="BN962">
            <v>525.83571060975896</v>
          </cell>
          <cell r="BO962" t="str">
            <v/>
          </cell>
          <cell r="BP962">
            <v>307.55958661145604</v>
          </cell>
          <cell r="BQ962">
            <v>11.8762035798912</v>
          </cell>
          <cell r="BT962" t="str">
            <v>Résineux</v>
          </cell>
          <cell r="BU962">
            <v>0</v>
          </cell>
          <cell r="BV962">
            <v>1</v>
          </cell>
          <cell r="BW962">
            <v>0</v>
          </cell>
          <cell r="BX962">
            <v>0.43</v>
          </cell>
          <cell r="BY962">
            <v>0</v>
          </cell>
          <cell r="BZ962">
            <v>0</v>
          </cell>
          <cell r="CB962">
            <v>0.6</v>
          </cell>
          <cell r="CC962">
            <v>0.4</v>
          </cell>
          <cell r="CD962">
            <v>0</v>
          </cell>
          <cell r="CE962">
            <v>0</v>
          </cell>
          <cell r="CF962">
            <v>0</v>
          </cell>
          <cell r="CG962">
            <v>0</v>
          </cell>
          <cell r="CH962">
            <v>0</v>
          </cell>
          <cell r="CI962">
            <v>0</v>
          </cell>
          <cell r="CJ962">
            <v>0</v>
          </cell>
          <cell r="CK962">
            <v>0</v>
          </cell>
          <cell r="CL962">
            <v>0</v>
          </cell>
          <cell r="CM962">
            <v>0</v>
          </cell>
          <cell r="CN962">
            <v>0</v>
          </cell>
          <cell r="CO962">
            <v>0</v>
          </cell>
        </row>
        <row r="963">
          <cell r="BK963" t="str">
            <v>Sapin pectiné_F1_Cas général_GS Arc Jurassien_91_</v>
          </cell>
          <cell r="BM963">
            <v>86.426630110601707</v>
          </cell>
          <cell r="BN963">
            <v>433.79943643103201</v>
          </cell>
          <cell r="BO963">
            <v>92.036274178726998</v>
          </cell>
          <cell r="BP963">
            <v>307.55958661145604</v>
          </cell>
          <cell r="BQ963">
            <v>11.8762035798912</v>
          </cell>
          <cell r="BT963" t="str">
            <v>Résineux</v>
          </cell>
          <cell r="BU963">
            <v>0</v>
          </cell>
          <cell r="BV963">
            <v>1</v>
          </cell>
          <cell r="BW963">
            <v>0</v>
          </cell>
          <cell r="BX963">
            <v>0.43</v>
          </cell>
          <cell r="BY963">
            <v>0</v>
          </cell>
          <cell r="BZ963">
            <v>0</v>
          </cell>
          <cell r="CB963">
            <v>0.6</v>
          </cell>
          <cell r="CC963">
            <v>0.4</v>
          </cell>
          <cell r="CD963">
            <v>0</v>
          </cell>
          <cell r="CE963">
            <v>0</v>
          </cell>
          <cell r="CF963">
            <v>0</v>
          </cell>
          <cell r="CG963">
            <v>0</v>
          </cell>
          <cell r="CH963">
            <v>0</v>
          </cell>
          <cell r="CI963">
            <v>0</v>
          </cell>
          <cell r="CJ963">
            <v>0</v>
          </cell>
          <cell r="CK963">
            <v>0</v>
          </cell>
          <cell r="CL963">
            <v>0</v>
          </cell>
          <cell r="CM963">
            <v>0</v>
          </cell>
          <cell r="CN963">
            <v>0</v>
          </cell>
          <cell r="CO963">
            <v>0</v>
          </cell>
        </row>
        <row r="964">
          <cell r="BK964" t="str">
            <v>Sapin pectiné_F1_Cas général_GS Arc Jurassien_92_</v>
          </cell>
          <cell r="BM964">
            <v>88.599538870443993</v>
          </cell>
          <cell r="BN964">
            <v>445.90444265775199</v>
          </cell>
          <cell r="BO964" t="str">
            <v/>
          </cell>
          <cell r="BP964">
            <v>307.55958661145604</v>
          </cell>
          <cell r="BQ964" t="str">
            <v/>
          </cell>
          <cell r="BT964" t="str">
            <v>Résineux</v>
          </cell>
          <cell r="BU964">
            <v>0</v>
          </cell>
          <cell r="BV964">
            <v>1</v>
          </cell>
          <cell r="BW964">
            <v>0</v>
          </cell>
          <cell r="BX964">
            <v>0.43</v>
          </cell>
          <cell r="BY964">
            <v>0</v>
          </cell>
          <cell r="BZ964">
            <v>0</v>
          </cell>
          <cell r="CB964">
            <v>0.6</v>
          </cell>
          <cell r="CC964">
            <v>0.4</v>
          </cell>
          <cell r="CD964">
            <v>0</v>
          </cell>
          <cell r="CE964">
            <v>0</v>
          </cell>
          <cell r="CF964">
            <v>0</v>
          </cell>
          <cell r="CG964">
            <v>0</v>
          </cell>
          <cell r="CH964">
            <v>0</v>
          </cell>
          <cell r="CI964">
            <v>0</v>
          </cell>
          <cell r="CJ964">
            <v>0</v>
          </cell>
          <cell r="CK964">
            <v>0</v>
          </cell>
          <cell r="CL964">
            <v>0</v>
          </cell>
          <cell r="CM964">
            <v>0</v>
          </cell>
          <cell r="CN964">
            <v>0</v>
          </cell>
          <cell r="CO964">
            <v>0</v>
          </cell>
        </row>
        <row r="965">
          <cell r="BK965" t="str">
            <v>Sapin pectiné_F1_Cas général_GS Arc Jurassien_93_</v>
          </cell>
          <cell r="BM965">
            <v>90.772447630286393</v>
          </cell>
          <cell r="BN965">
            <v>458.00944888447202</v>
          </cell>
          <cell r="BO965" t="str">
            <v/>
          </cell>
          <cell r="BP965">
            <v>307.55958661145604</v>
          </cell>
          <cell r="BQ965" t="str">
            <v/>
          </cell>
          <cell r="BT965" t="str">
            <v>Résineux</v>
          </cell>
          <cell r="BU965">
            <v>0</v>
          </cell>
          <cell r="BV965">
            <v>1</v>
          </cell>
          <cell r="BW965">
            <v>0</v>
          </cell>
          <cell r="BX965">
            <v>0.43</v>
          </cell>
          <cell r="BY965">
            <v>0</v>
          </cell>
          <cell r="BZ965">
            <v>0</v>
          </cell>
          <cell r="CB965">
            <v>0.6</v>
          </cell>
          <cell r="CC965">
            <v>0.4</v>
          </cell>
          <cell r="CD965">
            <v>0</v>
          </cell>
          <cell r="CE965">
            <v>0</v>
          </cell>
          <cell r="CF965">
            <v>0</v>
          </cell>
          <cell r="CG965">
            <v>0</v>
          </cell>
          <cell r="CH965">
            <v>0</v>
          </cell>
          <cell r="CI965">
            <v>0</v>
          </cell>
          <cell r="CJ965">
            <v>0</v>
          </cell>
          <cell r="CK965">
            <v>0</v>
          </cell>
          <cell r="CL965">
            <v>0</v>
          </cell>
          <cell r="CM965">
            <v>0</v>
          </cell>
          <cell r="CN965">
            <v>0</v>
          </cell>
          <cell r="CO965">
            <v>0</v>
          </cell>
        </row>
        <row r="966">
          <cell r="BK966" t="str">
            <v>Sapin pectiné_F1_Cas général_GS Arc Jurassien_94_</v>
          </cell>
          <cell r="BM966">
            <v>92.945356390128694</v>
          </cell>
          <cell r="BN966">
            <v>470.114455111192</v>
          </cell>
          <cell r="BO966" t="str">
            <v/>
          </cell>
          <cell r="BP966">
            <v>307.55958661145604</v>
          </cell>
          <cell r="BQ966">
            <v>11.538606533487499</v>
          </cell>
          <cell r="BT966" t="str">
            <v>Résineux</v>
          </cell>
          <cell r="BU966">
            <v>0</v>
          </cell>
          <cell r="BV966">
            <v>1</v>
          </cell>
          <cell r="BW966">
            <v>0</v>
          </cell>
          <cell r="BX966">
            <v>0.43</v>
          </cell>
          <cell r="BY966">
            <v>0</v>
          </cell>
          <cell r="BZ966">
            <v>0</v>
          </cell>
          <cell r="CB966">
            <v>0.6</v>
          </cell>
          <cell r="CC966">
            <v>0.4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</row>
        <row r="967">
          <cell r="BK967" t="str">
            <v>Sapin pectiné_F1_Cas général_GS Arc Jurassien_95_</v>
          </cell>
          <cell r="BM967">
            <v>95.033192443687796</v>
          </cell>
          <cell r="BN967">
            <v>481.85949825413599</v>
          </cell>
          <cell r="BO967" t="str">
            <v/>
          </cell>
          <cell r="BP967">
            <v>307.55958661145604</v>
          </cell>
          <cell r="BQ967" t="str">
            <v/>
          </cell>
          <cell r="BT967" t="str">
            <v>Résineux</v>
          </cell>
          <cell r="BU967">
            <v>0</v>
          </cell>
          <cell r="BV967">
            <v>1</v>
          </cell>
          <cell r="BW967">
            <v>0</v>
          </cell>
          <cell r="BX967">
            <v>0.43</v>
          </cell>
          <cell r="BY967">
            <v>0</v>
          </cell>
          <cell r="BZ967">
            <v>0</v>
          </cell>
          <cell r="CB967">
            <v>0.6</v>
          </cell>
          <cell r="CC967">
            <v>0.4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</row>
        <row r="968">
          <cell r="BK968" t="str">
            <v>Sapin pectiné_F1_Cas général_GS Arc Jurassien_96_</v>
          </cell>
          <cell r="BM968">
            <v>97.121028497246996</v>
          </cell>
          <cell r="BN968">
            <v>493.60454139708099</v>
          </cell>
          <cell r="BO968" t="str">
            <v/>
          </cell>
          <cell r="BP968">
            <v>307.55958661145604</v>
          </cell>
          <cell r="BQ968" t="str">
            <v/>
          </cell>
          <cell r="BT968" t="str">
            <v>Résineux</v>
          </cell>
          <cell r="BU968">
            <v>0</v>
          </cell>
          <cell r="BV968">
            <v>1</v>
          </cell>
          <cell r="BW968">
            <v>0</v>
          </cell>
          <cell r="BX968">
            <v>0.43</v>
          </cell>
          <cell r="BY968">
            <v>0</v>
          </cell>
          <cell r="BZ968">
            <v>0</v>
          </cell>
          <cell r="CB968">
            <v>0.6</v>
          </cell>
          <cell r="CC968">
            <v>0.4</v>
          </cell>
          <cell r="CD968">
            <v>0</v>
          </cell>
          <cell r="CE968">
            <v>0</v>
          </cell>
          <cell r="CF968">
            <v>0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</row>
        <row r="969">
          <cell r="BK969" t="str">
            <v>Sapin pectiné_F1_Cas général_GS Arc Jurassien_97_</v>
          </cell>
          <cell r="BM969">
            <v>99.208864550806197</v>
          </cell>
          <cell r="BN969">
            <v>505.34958454002498</v>
          </cell>
          <cell r="BO969" t="str">
            <v/>
          </cell>
          <cell r="BP969">
            <v>307.55958661145604</v>
          </cell>
          <cell r="BQ969" t="str">
            <v/>
          </cell>
          <cell r="BT969" t="str">
            <v>Résineux</v>
          </cell>
          <cell r="BU969">
            <v>0</v>
          </cell>
          <cell r="BV969">
            <v>1</v>
          </cell>
          <cell r="BW969">
            <v>0</v>
          </cell>
          <cell r="BX969">
            <v>0.43</v>
          </cell>
          <cell r="BY969">
            <v>0</v>
          </cell>
          <cell r="BZ969">
            <v>0</v>
          </cell>
          <cell r="CB969">
            <v>0.6</v>
          </cell>
          <cell r="CC969">
            <v>0.4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</row>
        <row r="970">
          <cell r="BK970" t="str">
            <v>Sapin pectiné_F1_Cas général_GS Arc Jurassien_98_</v>
          </cell>
          <cell r="BM970">
            <v>101.296700604365</v>
          </cell>
          <cell r="BN970">
            <v>517.09462768296896</v>
          </cell>
          <cell r="BO970" t="str">
            <v/>
          </cell>
          <cell r="BP970">
            <v>307.55958661145604</v>
          </cell>
          <cell r="BQ970" t="str">
            <v/>
          </cell>
          <cell r="BT970" t="str">
            <v>Résineux</v>
          </cell>
          <cell r="BU970">
            <v>0</v>
          </cell>
          <cell r="BV970">
            <v>1</v>
          </cell>
          <cell r="BW970">
            <v>0</v>
          </cell>
          <cell r="BX970">
            <v>0.43</v>
          </cell>
          <cell r="BY970">
            <v>0</v>
          </cell>
          <cell r="BZ970">
            <v>0</v>
          </cell>
          <cell r="CB970">
            <v>0.6</v>
          </cell>
          <cell r="CC970">
            <v>0.4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</row>
        <row r="971">
          <cell r="BK971" t="str">
            <v>Sapin pectiné_F1_Cas général_GS Arc Jurassien_99_</v>
          </cell>
          <cell r="BM971">
            <v>103.384536657925</v>
          </cell>
          <cell r="BN971">
            <v>528.83967082591403</v>
          </cell>
          <cell r="BO971" t="str">
            <v/>
          </cell>
          <cell r="BP971">
            <v>307.55958661145604</v>
          </cell>
          <cell r="BT971" t="str">
            <v>Résineux</v>
          </cell>
          <cell r="BU971">
            <v>0</v>
          </cell>
          <cell r="BV971">
            <v>1</v>
          </cell>
          <cell r="BW971">
            <v>0</v>
          </cell>
          <cell r="BX971">
            <v>0.43</v>
          </cell>
          <cell r="BY971">
            <v>0</v>
          </cell>
          <cell r="BZ971">
            <v>0</v>
          </cell>
          <cell r="CB971">
            <v>0.6</v>
          </cell>
          <cell r="CC971">
            <v>0.4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>
            <v>0</v>
          </cell>
          <cell r="CL971">
            <v>0</v>
          </cell>
          <cell r="CM971">
            <v>0</v>
          </cell>
          <cell r="CN971">
            <v>0</v>
          </cell>
          <cell r="CO971">
            <v>0</v>
          </cell>
        </row>
        <row r="972">
          <cell r="BK972" t="str">
            <v>Sapin pectiné_F1_Cas général_GS Arc Jurassien_99_</v>
          </cell>
          <cell r="BM972">
            <v>0</v>
          </cell>
          <cell r="BN972">
            <v>0</v>
          </cell>
          <cell r="BO972">
            <v>528.83967082591403</v>
          </cell>
          <cell r="BP972">
            <v>307.55958661145604</v>
          </cell>
          <cell r="BT972" t="str">
            <v>Résineux</v>
          </cell>
          <cell r="BU972">
            <v>0</v>
          </cell>
          <cell r="BV972">
            <v>1</v>
          </cell>
          <cell r="BW972">
            <v>0</v>
          </cell>
          <cell r="BX972">
            <v>0.43</v>
          </cell>
          <cell r="BY972">
            <v>0</v>
          </cell>
          <cell r="BZ972">
            <v>0</v>
          </cell>
          <cell r="CB972">
            <v>0.6</v>
          </cell>
          <cell r="CC972">
            <v>0.4</v>
          </cell>
          <cell r="CD972">
            <v>0</v>
          </cell>
          <cell r="CE972">
            <v>0</v>
          </cell>
          <cell r="CF972">
            <v>0</v>
          </cell>
          <cell r="CG972">
            <v>0</v>
          </cell>
          <cell r="CH972">
            <v>0</v>
          </cell>
          <cell r="CI972">
            <v>0</v>
          </cell>
          <cell r="CJ972">
            <v>0</v>
          </cell>
          <cell r="CK972">
            <v>0</v>
          </cell>
          <cell r="CL972">
            <v>0</v>
          </cell>
          <cell r="CM972">
            <v>0</v>
          </cell>
          <cell r="CN972">
            <v>0</v>
          </cell>
          <cell r="CO972">
            <v>0</v>
          </cell>
        </row>
        <row r="973">
          <cell r="BK973" t="str">
            <v>Pin Noir d'Autriche_F1_PO1_d4_GSM Alpes du Sud_25_</v>
          </cell>
          <cell r="BM973">
            <v>28.785541744775198</v>
          </cell>
          <cell r="BN973">
            <v>128.883053485593</v>
          </cell>
          <cell r="BP973">
            <v>278.39913179156599</v>
          </cell>
          <cell r="BQ973">
            <v>12.880182468279401</v>
          </cell>
          <cell r="BT973" t="str">
            <v>Résineux</v>
          </cell>
          <cell r="BU973">
            <v>0</v>
          </cell>
          <cell r="BV973">
            <v>1</v>
          </cell>
          <cell r="BW973">
            <v>0</v>
          </cell>
          <cell r="BX973">
            <v>0.43</v>
          </cell>
          <cell r="BY973">
            <v>0</v>
          </cell>
          <cell r="BZ973">
            <v>0</v>
          </cell>
          <cell r="CB973">
            <v>0.6</v>
          </cell>
          <cell r="CC973">
            <v>0.4</v>
          </cell>
          <cell r="CD973">
            <v>0</v>
          </cell>
          <cell r="CE973">
            <v>0</v>
          </cell>
          <cell r="CF973">
            <v>0</v>
          </cell>
          <cell r="CG973">
            <v>0</v>
          </cell>
          <cell r="CH973">
            <v>0</v>
          </cell>
          <cell r="CI973">
            <v>0</v>
          </cell>
          <cell r="CJ973">
            <v>0</v>
          </cell>
          <cell r="CK973">
            <v>0</v>
          </cell>
          <cell r="CL973">
            <v>0</v>
          </cell>
          <cell r="CM973">
            <v>0</v>
          </cell>
          <cell r="CN973">
            <v>0</v>
          </cell>
          <cell r="CO973">
            <v>0</v>
          </cell>
        </row>
        <row r="974">
          <cell r="BK974" t="str">
            <v>Pin Noir d'Autriche_F1_PO1_d4_GSM Alpes du Sud_30_</v>
          </cell>
          <cell r="BM974">
            <v>41.4341635494673</v>
          </cell>
          <cell r="BN974">
            <v>192.597216538341</v>
          </cell>
          <cell r="BO974" t="str">
            <v/>
          </cell>
          <cell r="BP974">
            <v>278.39913179156599</v>
          </cell>
          <cell r="BQ974">
            <v>13.3885222040145</v>
          </cell>
          <cell r="BT974" t="str">
            <v>Résineux</v>
          </cell>
          <cell r="BU974">
            <v>0</v>
          </cell>
          <cell r="BV974">
            <v>1</v>
          </cell>
          <cell r="BW974">
            <v>0</v>
          </cell>
          <cell r="BX974">
            <v>0.43</v>
          </cell>
          <cell r="BY974">
            <v>0</v>
          </cell>
          <cell r="BZ974">
            <v>0</v>
          </cell>
          <cell r="CB974">
            <v>0.6</v>
          </cell>
          <cell r="CC974">
            <v>0.4</v>
          </cell>
          <cell r="CD974">
            <v>0</v>
          </cell>
          <cell r="CE974">
            <v>0</v>
          </cell>
          <cell r="CF974">
            <v>0</v>
          </cell>
          <cell r="CG974">
            <v>0</v>
          </cell>
          <cell r="CH974">
            <v>0</v>
          </cell>
          <cell r="CI974">
            <v>0</v>
          </cell>
          <cell r="CJ974">
            <v>0</v>
          </cell>
          <cell r="CK974">
            <v>0</v>
          </cell>
          <cell r="CL974">
            <v>0</v>
          </cell>
          <cell r="CM974">
            <v>0</v>
          </cell>
          <cell r="CN974">
            <v>0</v>
          </cell>
          <cell r="CO974">
            <v>0</v>
          </cell>
        </row>
        <row r="975">
          <cell r="BK975" t="str">
            <v>Pin Noir d'Autriche_F1_PO1_d4_GSM Alpes du Sud_35_</v>
          </cell>
          <cell r="BM975">
            <v>54.185491290599799</v>
          </cell>
          <cell r="BN975">
            <v>258.980941094836</v>
          </cell>
          <cell r="BO975" t="str">
            <v/>
          </cell>
          <cell r="BP975">
            <v>278.39913179156599</v>
          </cell>
          <cell r="BQ975">
            <v>13.493292623621601</v>
          </cell>
          <cell r="BT975" t="str">
            <v>Résineux</v>
          </cell>
          <cell r="BU975">
            <v>0</v>
          </cell>
          <cell r="BV975">
            <v>1</v>
          </cell>
          <cell r="BW975">
            <v>0</v>
          </cell>
          <cell r="BX975">
            <v>0.43</v>
          </cell>
          <cell r="BY975">
            <v>0</v>
          </cell>
          <cell r="BZ975">
            <v>0</v>
          </cell>
          <cell r="CB975">
            <v>0.6</v>
          </cell>
          <cell r="CC975">
            <v>0.4</v>
          </cell>
          <cell r="CD975">
            <v>0</v>
          </cell>
          <cell r="CE975">
            <v>0</v>
          </cell>
          <cell r="CF975">
            <v>0</v>
          </cell>
          <cell r="CG975">
            <v>0</v>
          </cell>
          <cell r="CH975">
            <v>0</v>
          </cell>
          <cell r="CI975">
            <v>0</v>
          </cell>
          <cell r="CJ975">
            <v>0</v>
          </cell>
          <cell r="CK975">
            <v>0</v>
          </cell>
          <cell r="CL975">
            <v>0</v>
          </cell>
          <cell r="CM975">
            <v>0</v>
          </cell>
          <cell r="CN975">
            <v>0</v>
          </cell>
          <cell r="CO975">
            <v>0</v>
          </cell>
        </row>
        <row r="976">
          <cell r="BK976" t="str">
            <v>Pin Noir d'Autriche_F1_PO1_d4_GSM Alpes du Sud_40_</v>
          </cell>
          <cell r="BM976">
            <v>66.339899241168098</v>
          </cell>
          <cell r="BN976">
            <v>323.84771584878899</v>
          </cell>
          <cell r="BO976" t="str">
            <v/>
          </cell>
          <cell r="BP976">
            <v>278.39913179156599</v>
          </cell>
          <cell r="BQ976">
            <v>11.387838896125199</v>
          </cell>
          <cell r="BT976" t="str">
            <v>Résineux</v>
          </cell>
          <cell r="BU976">
            <v>0</v>
          </cell>
          <cell r="BV976">
            <v>1</v>
          </cell>
          <cell r="BW976">
            <v>0</v>
          </cell>
          <cell r="BX976">
            <v>0.43</v>
          </cell>
          <cell r="BY976">
            <v>0</v>
          </cell>
          <cell r="BZ976">
            <v>0</v>
          </cell>
          <cell r="CB976">
            <v>0.6</v>
          </cell>
          <cell r="CC976">
            <v>0.4</v>
          </cell>
          <cell r="CD976">
            <v>0</v>
          </cell>
          <cell r="CE976">
            <v>0</v>
          </cell>
          <cell r="CF976">
            <v>0</v>
          </cell>
          <cell r="CG976">
            <v>0</v>
          </cell>
          <cell r="CH976">
            <v>0</v>
          </cell>
          <cell r="CI976">
            <v>0</v>
          </cell>
          <cell r="CJ976">
            <v>0</v>
          </cell>
          <cell r="CK976">
            <v>0</v>
          </cell>
          <cell r="CL976">
            <v>0</v>
          </cell>
          <cell r="CM976">
            <v>0</v>
          </cell>
          <cell r="CN976">
            <v>0</v>
          </cell>
          <cell r="CO976">
            <v>0</v>
          </cell>
        </row>
        <row r="977">
          <cell r="BK977" t="str">
            <v>Pin Noir d'Autriche_F1_PO1_d4_GSM Alpes du Sud_40_</v>
          </cell>
          <cell r="BM977">
            <v>49.369570299216299</v>
          </cell>
          <cell r="BN977">
            <v>233.68914978398399</v>
          </cell>
          <cell r="BO977">
            <v>90.158566064805001</v>
          </cell>
          <cell r="BP977">
            <v>278.39913179156599</v>
          </cell>
          <cell r="BQ977">
            <v>11.387838896125199</v>
          </cell>
          <cell r="BT977" t="str">
            <v>Résineux</v>
          </cell>
          <cell r="BU977">
            <v>0</v>
          </cell>
          <cell r="BV977">
            <v>1</v>
          </cell>
          <cell r="BW977">
            <v>0</v>
          </cell>
          <cell r="BX977">
            <v>0.43</v>
          </cell>
          <cell r="BY977">
            <v>0</v>
          </cell>
          <cell r="BZ977">
            <v>0</v>
          </cell>
          <cell r="CB977">
            <v>0.6</v>
          </cell>
          <cell r="CC977">
            <v>0.4</v>
          </cell>
          <cell r="CD977">
            <v>0</v>
          </cell>
          <cell r="CE977">
            <v>0</v>
          </cell>
          <cell r="CF977">
            <v>0</v>
          </cell>
          <cell r="CG977">
            <v>0</v>
          </cell>
          <cell r="CH977">
            <v>0</v>
          </cell>
          <cell r="CI977">
            <v>0</v>
          </cell>
          <cell r="CJ977">
            <v>0</v>
          </cell>
          <cell r="CK977">
            <v>0</v>
          </cell>
          <cell r="CL977">
            <v>0</v>
          </cell>
          <cell r="CM977">
            <v>0</v>
          </cell>
          <cell r="CN977">
            <v>0</v>
          </cell>
          <cell r="CO977">
            <v>0</v>
          </cell>
        </row>
        <row r="978">
          <cell r="BK978" t="str">
            <v>Pin Noir d'Autriche_F1_PO1_d4_GSM Alpes du Sud_45_</v>
          </cell>
          <cell r="BM978">
            <v>59.976816805198801</v>
          </cell>
          <cell r="BN978">
            <v>289.71342967592602</v>
          </cell>
          <cell r="BO978" t="str">
            <v/>
          </cell>
          <cell r="BP978">
            <v>278.39913179156599</v>
          </cell>
          <cell r="BQ978">
            <v>11.3512800305932</v>
          </cell>
          <cell r="BT978" t="str">
            <v>Résineux</v>
          </cell>
          <cell r="BU978">
            <v>0</v>
          </cell>
          <cell r="BV978">
            <v>1</v>
          </cell>
          <cell r="BW978">
            <v>0</v>
          </cell>
          <cell r="BX978">
            <v>0.43</v>
          </cell>
          <cell r="BY978">
            <v>0</v>
          </cell>
          <cell r="BZ978">
            <v>0</v>
          </cell>
          <cell r="CB978">
            <v>0.6</v>
          </cell>
          <cell r="CC978">
            <v>0.4</v>
          </cell>
          <cell r="CD978">
            <v>0</v>
          </cell>
          <cell r="CE978">
            <v>0</v>
          </cell>
          <cell r="CF978">
            <v>0</v>
          </cell>
          <cell r="CG978">
            <v>0</v>
          </cell>
          <cell r="CH978">
            <v>0</v>
          </cell>
          <cell r="CI978">
            <v>0</v>
          </cell>
          <cell r="CJ978">
            <v>0</v>
          </cell>
          <cell r="CK978">
            <v>0</v>
          </cell>
          <cell r="CL978">
            <v>0</v>
          </cell>
          <cell r="CM978">
            <v>0</v>
          </cell>
          <cell r="CN978">
            <v>0</v>
          </cell>
          <cell r="CO978">
            <v>0</v>
          </cell>
        </row>
        <row r="979">
          <cell r="BK979" t="str">
            <v>Pin Noir d'Autriche_F1_PO1_d4_GSM Alpes du Sud_50_</v>
          </cell>
          <cell r="BM979">
            <v>70.384215362958997</v>
          </cell>
          <cell r="BN979">
            <v>345.72877687434402</v>
          </cell>
          <cell r="BO979" t="str">
            <v/>
          </cell>
          <cell r="BP979">
            <v>278.39913179156599</v>
          </cell>
          <cell r="BQ979">
            <v>11.3830093961458</v>
          </cell>
          <cell r="BT979" t="str">
            <v>Résineux</v>
          </cell>
          <cell r="BU979">
            <v>0</v>
          </cell>
          <cell r="BV979">
            <v>1</v>
          </cell>
          <cell r="BW979">
            <v>0</v>
          </cell>
          <cell r="BX979">
            <v>0.43</v>
          </cell>
          <cell r="BY979">
            <v>0</v>
          </cell>
          <cell r="BZ979">
            <v>0</v>
          </cell>
          <cell r="CB979">
            <v>0.6</v>
          </cell>
          <cell r="CC979">
            <v>0.4</v>
          </cell>
          <cell r="CD979">
            <v>0</v>
          </cell>
          <cell r="CE979">
            <v>0</v>
          </cell>
          <cell r="CF979">
            <v>0</v>
          </cell>
          <cell r="CG979">
            <v>0</v>
          </cell>
          <cell r="CH979">
            <v>0</v>
          </cell>
          <cell r="CI979">
            <v>0</v>
          </cell>
          <cell r="CJ979">
            <v>0</v>
          </cell>
          <cell r="CK979">
            <v>0</v>
          </cell>
          <cell r="CL979">
            <v>0</v>
          </cell>
          <cell r="CM979">
            <v>0</v>
          </cell>
          <cell r="CN979">
            <v>0</v>
          </cell>
          <cell r="CO979">
            <v>0</v>
          </cell>
        </row>
        <row r="980">
          <cell r="BK980" t="str">
            <v>Pin Noir d'Autriche_F1_PO1_d4_GSM Alpes du Sud_55_</v>
          </cell>
          <cell r="BM980">
            <v>80.5555831679562</v>
          </cell>
          <cell r="BN980">
            <v>401.34435645260697</v>
          </cell>
          <cell r="BO980" t="str">
            <v/>
          </cell>
          <cell r="BP980">
            <v>278.39913179156599</v>
          </cell>
          <cell r="BQ980">
            <v>10.147780649910199</v>
          </cell>
          <cell r="BT980" t="str">
            <v>Résineux</v>
          </cell>
          <cell r="BU980">
            <v>0</v>
          </cell>
          <cell r="BV980">
            <v>1</v>
          </cell>
          <cell r="BW980">
            <v>0</v>
          </cell>
          <cell r="BX980">
            <v>0.43</v>
          </cell>
          <cell r="BY980">
            <v>0</v>
          </cell>
          <cell r="BZ980">
            <v>0</v>
          </cell>
          <cell r="CB980">
            <v>0.6</v>
          </cell>
          <cell r="CC980">
            <v>0.4</v>
          </cell>
          <cell r="CD980">
            <v>0</v>
          </cell>
          <cell r="CE980">
            <v>0</v>
          </cell>
          <cell r="CF980">
            <v>0</v>
          </cell>
          <cell r="CG980">
            <v>0</v>
          </cell>
          <cell r="CH980">
            <v>0</v>
          </cell>
          <cell r="CI980">
            <v>0</v>
          </cell>
          <cell r="CJ980">
            <v>0</v>
          </cell>
          <cell r="CK980">
            <v>0</v>
          </cell>
          <cell r="CL980">
            <v>0</v>
          </cell>
          <cell r="CM980">
            <v>0</v>
          </cell>
          <cell r="CN980">
            <v>0</v>
          </cell>
          <cell r="CO980">
            <v>0</v>
          </cell>
        </row>
        <row r="981">
          <cell r="BK981" t="str">
            <v>Pin Noir d'Autriche_F1_PO1_d4_GSM Alpes du Sud_55_</v>
          </cell>
          <cell r="BM981">
            <v>64.312316105051707</v>
          </cell>
          <cell r="BN981">
            <v>312.93107882402302</v>
          </cell>
          <cell r="BO981">
            <v>88.413277628583955</v>
          </cell>
          <cell r="BP981">
            <v>278.39913179156599</v>
          </cell>
          <cell r="BQ981">
            <v>10.147780649910199</v>
          </cell>
          <cell r="BT981" t="str">
            <v>Résineux</v>
          </cell>
          <cell r="BU981">
            <v>0</v>
          </cell>
          <cell r="BV981">
            <v>1</v>
          </cell>
          <cell r="BW981">
            <v>0</v>
          </cell>
          <cell r="BX981">
            <v>0.43</v>
          </cell>
          <cell r="BY981">
            <v>0</v>
          </cell>
          <cell r="BZ981">
            <v>0</v>
          </cell>
          <cell r="CB981">
            <v>0.6</v>
          </cell>
          <cell r="CC981">
            <v>0.4</v>
          </cell>
          <cell r="CD981">
            <v>0</v>
          </cell>
          <cell r="CE981">
            <v>0</v>
          </cell>
          <cell r="CF981">
            <v>0</v>
          </cell>
          <cell r="CG981">
            <v>0</v>
          </cell>
          <cell r="CH981">
            <v>0</v>
          </cell>
          <cell r="CI981">
            <v>0</v>
          </cell>
          <cell r="CJ981">
            <v>0</v>
          </cell>
          <cell r="CK981">
            <v>0</v>
          </cell>
          <cell r="CL981">
            <v>0</v>
          </cell>
          <cell r="CM981">
            <v>0</v>
          </cell>
          <cell r="CN981">
            <v>0</v>
          </cell>
          <cell r="CO981">
            <v>0</v>
          </cell>
        </row>
        <row r="982">
          <cell r="BK982" t="str">
            <v>Pin Noir d'Autriche_F1_PO1_d4_GSM Alpes du Sud_60_</v>
          </cell>
          <cell r="BM982">
            <v>73.5394904262495</v>
          </cell>
          <cell r="BN982">
            <v>362.89433718305298</v>
          </cell>
          <cell r="BO982" t="str">
            <v/>
          </cell>
          <cell r="BP982">
            <v>278.39913179156599</v>
          </cell>
          <cell r="BQ982">
            <v>9.9292328325115005</v>
          </cell>
          <cell r="BT982" t="str">
            <v>Résineux</v>
          </cell>
          <cell r="BU982">
            <v>0</v>
          </cell>
          <cell r="BV982">
            <v>1</v>
          </cell>
          <cell r="BW982">
            <v>0</v>
          </cell>
          <cell r="BX982">
            <v>0.43</v>
          </cell>
          <cell r="BY982">
            <v>0</v>
          </cell>
          <cell r="BZ982">
            <v>0</v>
          </cell>
          <cell r="CB982">
            <v>0.6</v>
          </cell>
          <cell r="CC982">
            <v>0.4</v>
          </cell>
          <cell r="CD982">
            <v>0</v>
          </cell>
          <cell r="CE982">
            <v>0</v>
          </cell>
          <cell r="CF982">
            <v>0</v>
          </cell>
          <cell r="CG982">
            <v>0</v>
          </cell>
          <cell r="CH982">
            <v>0</v>
          </cell>
          <cell r="CI982">
            <v>0</v>
          </cell>
          <cell r="CJ982">
            <v>0</v>
          </cell>
          <cell r="CK982">
            <v>0</v>
          </cell>
          <cell r="CL982">
            <v>0</v>
          </cell>
          <cell r="CM982">
            <v>0</v>
          </cell>
          <cell r="CN982">
            <v>0</v>
          </cell>
          <cell r="CO982">
            <v>0</v>
          </cell>
        </row>
        <row r="983">
          <cell r="BK983" t="str">
            <v>Pin Noir d'Autriche_F1_PO1_d4_GSM Alpes du Sud_65_</v>
          </cell>
          <cell r="BM983">
            <v>82.324482083140893</v>
          </cell>
          <cell r="BN983">
            <v>411.09677811476797</v>
          </cell>
          <cell r="BO983" t="str">
            <v/>
          </cell>
          <cell r="BP983">
            <v>278.39913179156599</v>
          </cell>
          <cell r="BQ983">
            <v>10.0243298334766</v>
          </cell>
          <cell r="BT983" t="str">
            <v>Résineux</v>
          </cell>
          <cell r="BU983">
            <v>0</v>
          </cell>
          <cell r="BV983">
            <v>1</v>
          </cell>
          <cell r="BW983">
            <v>0</v>
          </cell>
          <cell r="BX983">
            <v>0.43</v>
          </cell>
          <cell r="BY983">
            <v>0</v>
          </cell>
          <cell r="BZ983">
            <v>0</v>
          </cell>
          <cell r="CB983">
            <v>0.6</v>
          </cell>
          <cell r="CC983">
            <v>0.4</v>
          </cell>
          <cell r="CD983">
            <v>0</v>
          </cell>
          <cell r="CE983">
            <v>0</v>
          </cell>
          <cell r="CF983">
            <v>0</v>
          </cell>
          <cell r="CG983">
            <v>0</v>
          </cell>
          <cell r="CH983">
            <v>0</v>
          </cell>
          <cell r="CI983">
            <v>0</v>
          </cell>
          <cell r="CJ983">
            <v>0</v>
          </cell>
          <cell r="CK983">
            <v>0</v>
          </cell>
          <cell r="CL983">
            <v>0</v>
          </cell>
          <cell r="CM983">
            <v>0</v>
          </cell>
          <cell r="CN983">
            <v>0</v>
          </cell>
          <cell r="CO983">
            <v>0</v>
          </cell>
        </row>
        <row r="984">
          <cell r="BK984" t="str">
            <v>Pin Noir d'Autriche_F1_PO1_d4_GSM Alpes du Sud_70_</v>
          </cell>
          <cell r="BM984">
            <v>91.306294740999107</v>
          </cell>
          <cell r="BN984">
            <v>460.95673001877401</v>
          </cell>
          <cell r="BO984" t="str">
            <v/>
          </cell>
          <cell r="BP984">
            <v>278.39913179156599</v>
          </cell>
          <cell r="BQ984">
            <v>8.8901543601731401</v>
          </cell>
          <cell r="BT984" t="str">
            <v>Résineux</v>
          </cell>
          <cell r="BU984">
            <v>0</v>
          </cell>
          <cell r="BV984">
            <v>1</v>
          </cell>
          <cell r="BW984">
            <v>0</v>
          </cell>
          <cell r="BX984">
            <v>0.43</v>
          </cell>
          <cell r="BY984">
            <v>0</v>
          </cell>
          <cell r="BZ984">
            <v>0</v>
          </cell>
          <cell r="CB984">
            <v>0.6</v>
          </cell>
          <cell r="CC984">
            <v>0.4</v>
          </cell>
          <cell r="CD984">
            <v>0</v>
          </cell>
          <cell r="CE984">
            <v>0</v>
          </cell>
          <cell r="CF984">
            <v>0</v>
          </cell>
          <cell r="CG984">
            <v>0</v>
          </cell>
          <cell r="CH984">
            <v>0</v>
          </cell>
          <cell r="CI984">
            <v>0</v>
          </cell>
          <cell r="CJ984">
            <v>0</v>
          </cell>
          <cell r="CK984">
            <v>0</v>
          </cell>
          <cell r="CL984">
            <v>0</v>
          </cell>
          <cell r="CM984">
            <v>0</v>
          </cell>
          <cell r="CN984">
            <v>0</v>
          </cell>
          <cell r="CO984">
            <v>0</v>
          </cell>
        </row>
        <row r="985">
          <cell r="BK985" t="str">
            <v>Pin Noir d'Autriche_F1_PO1_d4_GSM Alpes du Sud_70_</v>
          </cell>
          <cell r="BM985">
            <v>75.874869547773898</v>
          </cell>
          <cell r="BN985">
            <v>375.65075707967702</v>
          </cell>
          <cell r="BO985">
            <v>85.305972939096989</v>
          </cell>
          <cell r="BP985">
            <v>278.39913179156599</v>
          </cell>
          <cell r="BQ985">
            <v>8.8901543601731401</v>
          </cell>
          <cell r="BT985" t="str">
            <v>Résineux</v>
          </cell>
          <cell r="BU985">
            <v>0</v>
          </cell>
          <cell r="BV985">
            <v>1</v>
          </cell>
          <cell r="BW985">
            <v>0</v>
          </cell>
          <cell r="BX985">
            <v>0.43</v>
          </cell>
          <cell r="BY985">
            <v>0</v>
          </cell>
          <cell r="BZ985">
            <v>0</v>
          </cell>
          <cell r="CB985">
            <v>0.6</v>
          </cell>
          <cell r="CC985">
            <v>0.4</v>
          </cell>
          <cell r="CD985">
            <v>0</v>
          </cell>
          <cell r="CE985">
            <v>0</v>
          </cell>
          <cell r="CF985">
            <v>0</v>
          </cell>
          <cell r="CG985">
            <v>0</v>
          </cell>
          <cell r="CH985">
            <v>0</v>
          </cell>
          <cell r="CI985">
            <v>0</v>
          </cell>
          <cell r="CJ985">
            <v>0</v>
          </cell>
          <cell r="CK985">
            <v>0</v>
          </cell>
          <cell r="CL985">
            <v>0</v>
          </cell>
          <cell r="CM985">
            <v>0</v>
          </cell>
          <cell r="CN985">
            <v>0</v>
          </cell>
          <cell r="CO985">
            <v>0</v>
          </cell>
        </row>
        <row r="986">
          <cell r="BK986" t="str">
            <v>Pin Noir d'Autriche_F1_PO1_d4_GSM Alpes du Sud_75_</v>
          </cell>
          <cell r="BM986">
            <v>83.889327943458099</v>
          </cell>
          <cell r="BN986">
            <v>419.74307910476301</v>
          </cell>
          <cell r="BO986" t="str">
            <v/>
          </cell>
          <cell r="BP986">
            <v>278.39913179156599</v>
          </cell>
          <cell r="BQ986">
            <v>8.9195858091524993</v>
          </cell>
          <cell r="BT986" t="str">
            <v>Résineux</v>
          </cell>
          <cell r="BU986">
            <v>0</v>
          </cell>
          <cell r="BV986">
            <v>1</v>
          </cell>
          <cell r="BW986">
            <v>0</v>
          </cell>
          <cell r="BX986">
            <v>0.43</v>
          </cell>
          <cell r="BY986">
            <v>0</v>
          </cell>
          <cell r="BZ986">
            <v>0</v>
          </cell>
          <cell r="CB986">
            <v>0.6</v>
          </cell>
          <cell r="CC986">
            <v>0.4</v>
          </cell>
          <cell r="CD986">
            <v>0</v>
          </cell>
          <cell r="CE986">
            <v>0</v>
          </cell>
          <cell r="CF986">
            <v>0</v>
          </cell>
          <cell r="CG986">
            <v>0</v>
          </cell>
          <cell r="CH986">
            <v>0</v>
          </cell>
          <cell r="CI986">
            <v>0</v>
          </cell>
          <cell r="CJ986">
            <v>0</v>
          </cell>
          <cell r="CK986">
            <v>0</v>
          </cell>
          <cell r="CL986">
            <v>0</v>
          </cell>
          <cell r="CM986">
            <v>0</v>
          </cell>
          <cell r="CN986">
            <v>0</v>
          </cell>
          <cell r="CO986">
            <v>0</v>
          </cell>
        </row>
        <row r="987">
          <cell r="BK987" t="str">
            <v>Pin Noir d'Autriche_F1_PO1_d4_GSM Alpes du Sud_80_</v>
          </cell>
          <cell r="BM987">
            <v>91.800621250442603</v>
          </cell>
          <cell r="BN987">
            <v>463.71676117932401</v>
          </cell>
          <cell r="BO987" t="str">
            <v/>
          </cell>
          <cell r="BP987">
            <v>278.39913179156599</v>
          </cell>
          <cell r="BQ987">
            <v>8.4369082855429696</v>
          </cell>
          <cell r="BT987" t="str">
            <v>Résineux</v>
          </cell>
          <cell r="BU987">
            <v>0</v>
          </cell>
          <cell r="BV987">
            <v>1</v>
          </cell>
          <cell r="BW987">
            <v>0</v>
          </cell>
          <cell r="BX987">
            <v>0.43</v>
          </cell>
          <cell r="BY987">
            <v>0</v>
          </cell>
          <cell r="BZ987">
            <v>0</v>
          </cell>
          <cell r="CB987">
            <v>0.6</v>
          </cell>
          <cell r="CC987">
            <v>0.4</v>
          </cell>
          <cell r="CD987">
            <v>0</v>
          </cell>
          <cell r="CE987">
            <v>0</v>
          </cell>
          <cell r="CF987">
            <v>0</v>
          </cell>
          <cell r="CG987">
            <v>0</v>
          </cell>
          <cell r="CH987">
            <v>0</v>
          </cell>
          <cell r="CI987">
            <v>0</v>
          </cell>
          <cell r="CJ987">
            <v>0</v>
          </cell>
          <cell r="CK987">
            <v>0</v>
          </cell>
          <cell r="CL987">
            <v>0</v>
          </cell>
          <cell r="CM987">
            <v>0</v>
          </cell>
          <cell r="CN987">
            <v>0</v>
          </cell>
          <cell r="CO987">
            <v>0</v>
          </cell>
        </row>
        <row r="988">
          <cell r="BK988" t="str">
            <v>Pin Noir d'Autriche_F1_PO1_d4_GSM Alpes du Sud_80_</v>
          </cell>
          <cell r="BM988">
            <v>77.864991007340393</v>
          </cell>
          <cell r="BN988">
            <v>386.55475576228002</v>
          </cell>
          <cell r="BO988">
            <v>77.162005417043986</v>
          </cell>
          <cell r="BP988">
            <v>278.39913179156599</v>
          </cell>
          <cell r="BQ988">
            <v>8.4369082855429696</v>
          </cell>
          <cell r="BT988" t="str">
            <v>Résineux</v>
          </cell>
          <cell r="BU988">
            <v>0</v>
          </cell>
          <cell r="BV988">
            <v>1</v>
          </cell>
          <cell r="BW988">
            <v>0</v>
          </cell>
          <cell r="BX988">
            <v>0.43</v>
          </cell>
          <cell r="BY988">
            <v>0</v>
          </cell>
          <cell r="BZ988">
            <v>0</v>
          </cell>
          <cell r="CB988">
            <v>0.6</v>
          </cell>
          <cell r="CC988">
            <v>0.4</v>
          </cell>
          <cell r="CD988">
            <v>0</v>
          </cell>
          <cell r="CE988">
            <v>0</v>
          </cell>
          <cell r="CF988">
            <v>0</v>
          </cell>
          <cell r="CG988">
            <v>0</v>
          </cell>
          <cell r="CH988">
            <v>0</v>
          </cell>
          <cell r="CI988">
            <v>0</v>
          </cell>
          <cell r="CJ988">
            <v>0</v>
          </cell>
          <cell r="CK988">
            <v>0</v>
          </cell>
          <cell r="CL988">
            <v>0</v>
          </cell>
          <cell r="CM988">
            <v>0</v>
          </cell>
          <cell r="CN988">
            <v>0</v>
          </cell>
          <cell r="CO988">
            <v>0</v>
          </cell>
        </row>
        <row r="989">
          <cell r="BK989" t="str">
            <v>Pin Noir d'Autriche_F1_PO1_d4_GSM Alpes du Sud_85_</v>
          </cell>
          <cell r="BM989">
            <v>85.6139298675822</v>
          </cell>
          <cell r="BN989">
            <v>429.29225795625598</v>
          </cell>
          <cell r="BO989" t="str">
            <v/>
          </cell>
          <cell r="BP989">
            <v>278.39913179156599</v>
          </cell>
          <cell r="BQ989">
            <v>8.3047375589161199</v>
          </cell>
          <cell r="BT989" t="str">
            <v>Résineux</v>
          </cell>
          <cell r="BU989">
            <v>0</v>
          </cell>
          <cell r="BV989">
            <v>1</v>
          </cell>
          <cell r="BW989">
            <v>0</v>
          </cell>
          <cell r="BX989">
            <v>0.43</v>
          </cell>
          <cell r="BY989">
            <v>0</v>
          </cell>
          <cell r="BZ989">
            <v>0</v>
          </cell>
          <cell r="CB989">
            <v>0.6</v>
          </cell>
          <cell r="CC989">
            <v>0.4</v>
          </cell>
          <cell r="CD989">
            <v>0</v>
          </cell>
          <cell r="CE989">
            <v>0</v>
          </cell>
          <cell r="CF989">
            <v>0</v>
          </cell>
          <cell r="CG989">
            <v>0</v>
          </cell>
          <cell r="CH989">
            <v>0</v>
          </cell>
          <cell r="CI989">
            <v>0</v>
          </cell>
          <cell r="CJ989">
            <v>0</v>
          </cell>
          <cell r="CK989">
            <v>0</v>
          </cell>
          <cell r="CL989">
            <v>0</v>
          </cell>
          <cell r="CM989">
            <v>0</v>
          </cell>
          <cell r="CN989">
            <v>0</v>
          </cell>
          <cell r="CO989">
            <v>0</v>
          </cell>
        </row>
        <row r="990">
          <cell r="BK990" t="str">
            <v>Pin Noir d'Autriche_F1_PO1_d4_GSM Alpes du Sud_90_</v>
          </cell>
          <cell r="BM990">
            <v>93.160263716026705</v>
          </cell>
          <cell r="BN990">
            <v>471.316482576243</v>
          </cell>
          <cell r="BO990" t="str">
            <v/>
          </cell>
          <cell r="BP990">
            <v>278.39913179156599</v>
          </cell>
          <cell r="BQ990">
            <v>8.5113577770749096</v>
          </cell>
          <cell r="BT990" t="str">
            <v>Résineux</v>
          </cell>
          <cell r="BU990">
            <v>0</v>
          </cell>
          <cell r="BV990">
            <v>1</v>
          </cell>
          <cell r="BW990">
            <v>0</v>
          </cell>
          <cell r="BX990">
            <v>0.43</v>
          </cell>
          <cell r="BY990">
            <v>0</v>
          </cell>
          <cell r="BZ990">
            <v>0</v>
          </cell>
          <cell r="CB990">
            <v>0.6</v>
          </cell>
          <cell r="CC990">
            <v>0.4</v>
          </cell>
          <cell r="CD990">
            <v>0</v>
          </cell>
          <cell r="CE990">
            <v>0</v>
          </cell>
          <cell r="CF990">
            <v>0</v>
          </cell>
          <cell r="CG990">
            <v>0</v>
          </cell>
          <cell r="CH990">
            <v>0</v>
          </cell>
          <cell r="CI990">
            <v>0</v>
          </cell>
          <cell r="CJ990">
            <v>0</v>
          </cell>
          <cell r="CK990">
            <v>0</v>
          </cell>
          <cell r="CL990">
            <v>0</v>
          </cell>
          <cell r="CM990">
            <v>0</v>
          </cell>
          <cell r="CN990">
            <v>0</v>
          </cell>
          <cell r="CO990">
            <v>0</v>
          </cell>
        </row>
        <row r="991">
          <cell r="BK991" t="str">
            <v>Pin Noir d'Autriche_F1_PO1_d4_GSM Alpes du Sud_95_</v>
          </cell>
          <cell r="BM991">
            <v>100.819480427697</v>
          </cell>
          <cell r="BN991">
            <v>514.34781584841801</v>
          </cell>
          <cell r="BO991" t="str">
            <v/>
          </cell>
          <cell r="BP991">
            <v>278.39913179156599</v>
          </cell>
          <cell r="BQ991">
            <v>6.1410995138036002</v>
          </cell>
          <cell r="BT991" t="str">
            <v>Résineux</v>
          </cell>
          <cell r="BU991">
            <v>0</v>
          </cell>
          <cell r="BV991">
            <v>1</v>
          </cell>
          <cell r="BW991">
            <v>0</v>
          </cell>
          <cell r="BX991">
            <v>0.43</v>
          </cell>
          <cell r="BY991">
            <v>0</v>
          </cell>
          <cell r="BZ991">
            <v>0</v>
          </cell>
          <cell r="CB991">
            <v>0.6</v>
          </cell>
          <cell r="CC991">
            <v>0.4</v>
          </cell>
          <cell r="CD991">
            <v>0</v>
          </cell>
          <cell r="CE991">
            <v>0</v>
          </cell>
          <cell r="CF991">
            <v>0</v>
          </cell>
          <cell r="CG991">
            <v>0</v>
          </cell>
          <cell r="CH991">
            <v>0</v>
          </cell>
          <cell r="CI991">
            <v>0</v>
          </cell>
          <cell r="CJ991">
            <v>0</v>
          </cell>
          <cell r="CK991">
            <v>0</v>
          </cell>
          <cell r="CL991">
            <v>0</v>
          </cell>
          <cell r="CM991">
            <v>0</v>
          </cell>
          <cell r="CN991">
            <v>0</v>
          </cell>
          <cell r="CO991">
            <v>0</v>
          </cell>
        </row>
        <row r="992">
          <cell r="BK992" t="str">
            <v>Pin Noir d'Autriche_F1_PO1_d4_GSM Alpes du Sud_95_</v>
          </cell>
          <cell r="BM992">
            <v>50.120629185870797</v>
          </cell>
          <cell r="BN992">
            <v>237.61681549339599</v>
          </cell>
          <cell r="BO992">
            <v>276.73100035502205</v>
          </cell>
          <cell r="BP992">
            <v>278.39913179156599</v>
          </cell>
          <cell r="BQ992">
            <v>6.1410995138036002</v>
          </cell>
          <cell r="BT992" t="str">
            <v>Résineux</v>
          </cell>
          <cell r="BU992">
            <v>0</v>
          </cell>
          <cell r="BV992">
            <v>1</v>
          </cell>
          <cell r="BW992">
            <v>0</v>
          </cell>
          <cell r="BX992">
            <v>0.43</v>
          </cell>
          <cell r="BY992">
            <v>0</v>
          </cell>
          <cell r="BZ992">
            <v>0</v>
          </cell>
          <cell r="CB992">
            <v>0.6</v>
          </cell>
          <cell r="CC992">
            <v>0.4</v>
          </cell>
          <cell r="CD992">
            <v>0</v>
          </cell>
          <cell r="CE992">
            <v>0</v>
          </cell>
          <cell r="CF992">
            <v>0</v>
          </cell>
          <cell r="CG992">
            <v>0</v>
          </cell>
          <cell r="CH992">
            <v>0</v>
          </cell>
          <cell r="CI992">
            <v>0</v>
          </cell>
          <cell r="CJ992">
            <v>0</v>
          </cell>
          <cell r="CK992">
            <v>0</v>
          </cell>
          <cell r="CL992">
            <v>0</v>
          </cell>
          <cell r="CM992">
            <v>0</v>
          </cell>
          <cell r="CN992">
            <v>0</v>
          </cell>
          <cell r="CO992">
            <v>0</v>
          </cell>
        </row>
        <row r="993">
          <cell r="BK993" t="str">
            <v>Pin Noir d'Autriche_F1_PO1_d4_GSM Alpes du Sud_100_</v>
          </cell>
          <cell r="BM993">
            <v>56.108410509680603</v>
          </cell>
          <cell r="BN993">
            <v>269.148019165287</v>
          </cell>
          <cell r="BO993" t="str">
            <v/>
          </cell>
          <cell r="BP993">
            <v>278.39913179156599</v>
          </cell>
          <cell r="BQ993">
            <v>6.2254488284330796</v>
          </cell>
          <cell r="BT993" t="str">
            <v>Résineux</v>
          </cell>
          <cell r="BU993">
            <v>0</v>
          </cell>
          <cell r="BV993">
            <v>1</v>
          </cell>
          <cell r="BW993">
            <v>0</v>
          </cell>
          <cell r="BX993">
            <v>0.43</v>
          </cell>
          <cell r="BY993">
            <v>0</v>
          </cell>
          <cell r="BZ993">
            <v>0</v>
          </cell>
          <cell r="CB993">
            <v>0.6</v>
          </cell>
          <cell r="CC993">
            <v>0.4</v>
          </cell>
          <cell r="CD993">
            <v>0</v>
          </cell>
          <cell r="CE993">
            <v>0</v>
          </cell>
          <cell r="CF993">
            <v>0</v>
          </cell>
          <cell r="CG993">
            <v>0</v>
          </cell>
          <cell r="CH993">
            <v>0</v>
          </cell>
          <cell r="CI993">
            <v>0</v>
          </cell>
          <cell r="CJ993">
            <v>0</v>
          </cell>
          <cell r="CK993">
            <v>0</v>
          </cell>
          <cell r="CL993">
            <v>0</v>
          </cell>
          <cell r="CM993">
            <v>0</v>
          </cell>
          <cell r="CN993">
            <v>0</v>
          </cell>
          <cell r="CO993">
            <v>0</v>
          </cell>
        </row>
        <row r="994">
          <cell r="BK994" t="str">
            <v>Pin Noir d'Autriche_F1_PO1_d4_GSM Alpes du Sud_105_</v>
          </cell>
          <cell r="BM994">
            <v>61.701449396898902</v>
          </cell>
          <cell r="BN994">
            <v>298.928422721174</v>
          </cell>
          <cell r="BO994" t="str">
            <v/>
          </cell>
          <cell r="BP994">
            <v>278.39913179156599</v>
          </cell>
          <cell r="BT994" t="str">
            <v>Résineux</v>
          </cell>
          <cell r="BU994">
            <v>0</v>
          </cell>
          <cell r="BV994">
            <v>1</v>
          </cell>
          <cell r="BW994">
            <v>0</v>
          </cell>
          <cell r="BX994">
            <v>0.43</v>
          </cell>
          <cell r="BY994">
            <v>0</v>
          </cell>
          <cell r="BZ994">
            <v>0</v>
          </cell>
          <cell r="CB994">
            <v>0.6</v>
          </cell>
          <cell r="CC994">
            <v>0.4</v>
          </cell>
          <cell r="CD994">
            <v>0</v>
          </cell>
          <cell r="CE994">
            <v>0</v>
          </cell>
          <cell r="CF994">
            <v>0</v>
          </cell>
          <cell r="CG994">
            <v>0</v>
          </cell>
          <cell r="CH994">
            <v>0</v>
          </cell>
          <cell r="CI994">
            <v>0</v>
          </cell>
          <cell r="CJ994">
            <v>0</v>
          </cell>
          <cell r="CK994">
            <v>0</v>
          </cell>
          <cell r="CL994">
            <v>0</v>
          </cell>
          <cell r="CM994">
            <v>0</v>
          </cell>
          <cell r="CN994">
            <v>0</v>
          </cell>
          <cell r="CO994">
            <v>0</v>
          </cell>
        </row>
        <row r="995">
          <cell r="BK995" t="str">
            <v>Pin Noir d'Autriche_F1_PO1_d4_GSM Alpes du Sud_105_</v>
          </cell>
          <cell r="BM995">
            <v>0</v>
          </cell>
          <cell r="BN995">
            <v>0</v>
          </cell>
          <cell r="BO995">
            <v>298.928422721174</v>
          </cell>
          <cell r="BP995">
            <v>278.39913179156599</v>
          </cell>
          <cell r="BT995" t="str">
            <v>Résineux</v>
          </cell>
          <cell r="BU995">
            <v>0</v>
          </cell>
          <cell r="BV995">
            <v>1</v>
          </cell>
          <cell r="BW995">
            <v>0</v>
          </cell>
          <cell r="BX995">
            <v>0.43</v>
          </cell>
          <cell r="BY995">
            <v>0</v>
          </cell>
          <cell r="BZ995">
            <v>0</v>
          </cell>
          <cell r="CB995">
            <v>0.6</v>
          </cell>
          <cell r="CC995">
            <v>0.4</v>
          </cell>
          <cell r="CD995">
            <v>0</v>
          </cell>
          <cell r="CE995">
            <v>0</v>
          </cell>
          <cell r="CF995">
            <v>0</v>
          </cell>
          <cell r="CG995">
            <v>0</v>
          </cell>
          <cell r="CH995">
            <v>0</v>
          </cell>
          <cell r="CI995">
            <v>0</v>
          </cell>
          <cell r="CJ995">
            <v>0</v>
          </cell>
          <cell r="CK995">
            <v>0</v>
          </cell>
          <cell r="CL995">
            <v>0</v>
          </cell>
          <cell r="CM995">
            <v>0</v>
          </cell>
          <cell r="CN995">
            <v>0</v>
          </cell>
          <cell r="CO995">
            <v>0</v>
          </cell>
        </row>
        <row r="996">
          <cell r="BK996" t="str">
            <v>Pin Noir d'Autriche_F2_PO2_d4_GSM Alpes du Sud_25_</v>
          </cell>
          <cell r="BM996">
            <v>15.0998078432255</v>
          </cell>
          <cell r="BN996">
            <v>63.328788868222098</v>
          </cell>
          <cell r="BP996">
            <v>198.86807572232701</v>
          </cell>
          <cell r="BQ996">
            <v>9.5689318572029407</v>
          </cell>
          <cell r="BT996" t="str">
            <v>Résineux</v>
          </cell>
          <cell r="BU996">
            <v>0</v>
          </cell>
          <cell r="BV996">
            <v>1</v>
          </cell>
          <cell r="BW996">
            <v>0</v>
          </cell>
          <cell r="BX996">
            <v>0.43</v>
          </cell>
          <cell r="BY996">
            <v>0</v>
          </cell>
          <cell r="BZ996">
            <v>0</v>
          </cell>
          <cell r="CB996">
            <v>0.6</v>
          </cell>
          <cell r="CC996">
            <v>0.4</v>
          </cell>
          <cell r="CD996">
            <v>0</v>
          </cell>
          <cell r="CE996">
            <v>0</v>
          </cell>
          <cell r="CF996">
            <v>0</v>
          </cell>
          <cell r="CG996">
            <v>0</v>
          </cell>
          <cell r="CH996">
            <v>0</v>
          </cell>
          <cell r="CI996">
            <v>0</v>
          </cell>
          <cell r="CJ996">
            <v>0</v>
          </cell>
          <cell r="CK996">
            <v>0</v>
          </cell>
          <cell r="CL996">
            <v>0</v>
          </cell>
          <cell r="CM996">
            <v>0</v>
          </cell>
          <cell r="CN996">
            <v>0</v>
          </cell>
          <cell r="CO996">
            <v>0</v>
          </cell>
        </row>
        <row r="997">
          <cell r="BK997" t="str">
            <v>Pin Noir d'Autriche_F2_PO2_d4_GSM Alpes du Sud_30_</v>
          </cell>
          <cell r="BM997">
            <v>25.125332388972399</v>
          </cell>
          <cell r="BN997">
            <v>110.943680314755</v>
          </cell>
          <cell r="BO997" t="str">
            <v/>
          </cell>
          <cell r="BP997">
            <v>198.86807572232701</v>
          </cell>
          <cell r="BQ997">
            <v>10.1932784257036</v>
          </cell>
          <cell r="BT997" t="str">
            <v>Résineux</v>
          </cell>
          <cell r="BU997">
            <v>0</v>
          </cell>
          <cell r="BV997">
            <v>1</v>
          </cell>
          <cell r="BW997">
            <v>0</v>
          </cell>
          <cell r="BX997">
            <v>0.43</v>
          </cell>
          <cell r="BY997">
            <v>0</v>
          </cell>
          <cell r="BZ997">
            <v>0</v>
          </cell>
          <cell r="CB997">
            <v>0.6</v>
          </cell>
          <cell r="CC997">
            <v>0.4</v>
          </cell>
          <cell r="CD997">
            <v>0</v>
          </cell>
          <cell r="CE997">
            <v>0</v>
          </cell>
          <cell r="CF997">
            <v>0</v>
          </cell>
          <cell r="CG997">
            <v>0</v>
          </cell>
          <cell r="CH997">
            <v>0</v>
          </cell>
          <cell r="CI997">
            <v>0</v>
          </cell>
          <cell r="CJ997">
            <v>0</v>
          </cell>
          <cell r="CK997">
            <v>0</v>
          </cell>
          <cell r="CL997">
            <v>0</v>
          </cell>
          <cell r="CM997">
            <v>0</v>
          </cell>
          <cell r="CN997">
            <v>0</v>
          </cell>
          <cell r="CO997">
            <v>0</v>
          </cell>
        </row>
        <row r="998">
          <cell r="BK998" t="str">
            <v>Pin Noir d'Autriche_F2_PO2_d4_GSM Alpes du Sud_35_</v>
          </cell>
          <cell r="BM998">
            <v>35.370152286761098</v>
          </cell>
          <cell r="BN998">
            <v>161.74802584546899</v>
          </cell>
          <cell r="BO998" t="str">
            <v/>
          </cell>
          <cell r="BP998">
            <v>198.86807572232701</v>
          </cell>
          <cell r="BQ998">
            <v>10.4863510115821</v>
          </cell>
          <cell r="BT998" t="str">
            <v>Résineux</v>
          </cell>
          <cell r="BU998">
            <v>0</v>
          </cell>
          <cell r="BV998">
            <v>1</v>
          </cell>
          <cell r="BW998">
            <v>0</v>
          </cell>
          <cell r="BX998">
            <v>0.43</v>
          </cell>
          <cell r="BY998">
            <v>0</v>
          </cell>
          <cell r="BZ998">
            <v>0</v>
          </cell>
          <cell r="CB998">
            <v>0.6</v>
          </cell>
          <cell r="CC998">
            <v>0.4</v>
          </cell>
          <cell r="CD998">
            <v>0</v>
          </cell>
          <cell r="CE998">
            <v>0</v>
          </cell>
          <cell r="CF998">
            <v>0</v>
          </cell>
          <cell r="CG998">
            <v>0</v>
          </cell>
          <cell r="CH998">
            <v>0</v>
          </cell>
          <cell r="CI998">
            <v>0</v>
          </cell>
          <cell r="CJ998">
            <v>0</v>
          </cell>
          <cell r="CK998">
            <v>0</v>
          </cell>
          <cell r="CL998">
            <v>0</v>
          </cell>
          <cell r="CM998">
            <v>0</v>
          </cell>
          <cell r="CN998">
            <v>0</v>
          </cell>
          <cell r="CO998">
            <v>0</v>
          </cell>
        </row>
        <row r="999">
          <cell r="BK999" t="str">
            <v>Pin Noir d'Autriche_F2_PO2_d4_GSM Alpes du Sud_40_</v>
          </cell>
          <cell r="BM999">
            <v>45.4360457367709</v>
          </cell>
          <cell r="BN999">
            <v>213.224659444472</v>
          </cell>
          <cell r="BO999" t="str">
            <v/>
          </cell>
          <cell r="BP999">
            <v>198.86807572232701</v>
          </cell>
          <cell r="BQ999">
            <v>10.6840085236772</v>
          </cell>
          <cell r="BT999" t="str">
            <v>Résineux</v>
          </cell>
          <cell r="BU999">
            <v>0</v>
          </cell>
          <cell r="BV999">
            <v>1</v>
          </cell>
          <cell r="BW999">
            <v>0</v>
          </cell>
          <cell r="BX999">
            <v>0.43</v>
          </cell>
          <cell r="BY999">
            <v>0</v>
          </cell>
          <cell r="BZ999">
            <v>0</v>
          </cell>
          <cell r="CB999">
            <v>0.6</v>
          </cell>
          <cell r="CC999">
            <v>0.4</v>
          </cell>
          <cell r="CD999">
            <v>0</v>
          </cell>
          <cell r="CE999">
            <v>0</v>
          </cell>
          <cell r="CF999">
            <v>0</v>
          </cell>
          <cell r="CG999">
            <v>0</v>
          </cell>
          <cell r="CH999">
            <v>0</v>
          </cell>
          <cell r="CI999">
            <v>0</v>
          </cell>
          <cell r="CJ999">
            <v>0</v>
          </cell>
          <cell r="CK999">
            <v>0</v>
          </cell>
          <cell r="CL999">
            <v>0</v>
          </cell>
          <cell r="CM999">
            <v>0</v>
          </cell>
          <cell r="CN999">
            <v>0</v>
          </cell>
          <cell r="CO999">
            <v>0</v>
          </cell>
        </row>
        <row r="1000">
          <cell r="BK1000" t="str">
            <v>Pin Noir d'Autriche_F2_PO2_d4_GSM Alpes du Sud_45_</v>
          </cell>
          <cell r="BM1000">
            <v>55.462870261751902</v>
          </cell>
          <cell r="BN1000">
            <v>265.730629294224</v>
          </cell>
          <cell r="BO1000" t="str">
            <v/>
          </cell>
          <cell r="BP1000">
            <v>198.86807572232701</v>
          </cell>
          <cell r="BQ1000">
            <v>8.7148927688097597</v>
          </cell>
          <cell r="BT1000" t="str">
            <v>Résineux</v>
          </cell>
          <cell r="BU1000">
            <v>0</v>
          </cell>
          <cell r="BV1000">
            <v>1</v>
          </cell>
          <cell r="BW1000">
            <v>0</v>
          </cell>
          <cell r="BX1000">
            <v>0.43</v>
          </cell>
          <cell r="BY1000">
            <v>0</v>
          </cell>
          <cell r="BZ1000">
            <v>0</v>
          </cell>
          <cell r="CB1000">
            <v>0.6</v>
          </cell>
          <cell r="CC1000">
            <v>0.4</v>
          </cell>
          <cell r="CD1000">
            <v>0</v>
          </cell>
          <cell r="CE1000">
            <v>0</v>
          </cell>
          <cell r="CF1000">
            <v>0</v>
          </cell>
          <cell r="CG1000">
            <v>0</v>
          </cell>
          <cell r="CH1000">
            <v>0</v>
          </cell>
          <cell r="CI1000">
            <v>0</v>
          </cell>
          <cell r="CJ1000">
            <v>0</v>
          </cell>
          <cell r="CK1000">
            <v>0</v>
          </cell>
          <cell r="CL1000">
            <v>0</v>
          </cell>
          <cell r="CM1000">
            <v>0</v>
          </cell>
          <cell r="CN1000">
            <v>0</v>
          </cell>
          <cell r="CO1000">
            <v>0</v>
          </cell>
        </row>
        <row r="1001">
          <cell r="BK1001" t="str">
            <v>Pin Noir d'Autriche_F2_PO2_d4_GSM Alpes du Sud_45_</v>
          </cell>
          <cell r="BM1001">
            <v>37.132115071640897</v>
          </cell>
          <cell r="BN1001">
            <v>170.65787729051399</v>
          </cell>
          <cell r="BO1001">
            <v>95.072752003710008</v>
          </cell>
          <cell r="BP1001">
            <v>198.86807572232701</v>
          </cell>
          <cell r="BQ1001">
            <v>8.7148927688097597</v>
          </cell>
          <cell r="BT1001" t="str">
            <v>Résineux</v>
          </cell>
          <cell r="BU1001">
            <v>0</v>
          </cell>
          <cell r="BV1001">
            <v>1</v>
          </cell>
          <cell r="BW1001">
            <v>0</v>
          </cell>
          <cell r="BX1001">
            <v>0.43</v>
          </cell>
          <cell r="BY1001">
            <v>0</v>
          </cell>
          <cell r="BZ1001">
            <v>0</v>
          </cell>
          <cell r="CB1001">
            <v>0.6</v>
          </cell>
          <cell r="CC1001">
            <v>0.4</v>
          </cell>
          <cell r="CD1001">
            <v>0</v>
          </cell>
          <cell r="CE1001">
            <v>0</v>
          </cell>
          <cell r="CF1001">
            <v>0</v>
          </cell>
          <cell r="CG1001">
            <v>0</v>
          </cell>
          <cell r="CH1001">
            <v>0</v>
          </cell>
          <cell r="CI1001">
            <v>0</v>
          </cell>
          <cell r="CJ1001">
            <v>0</v>
          </cell>
          <cell r="CK1001">
            <v>0</v>
          </cell>
          <cell r="CL1001">
            <v>0</v>
          </cell>
          <cell r="CM1001">
            <v>0</v>
          </cell>
          <cell r="CN1001">
            <v>0</v>
          </cell>
          <cell r="CO1001">
            <v>0</v>
          </cell>
        </row>
        <row r="1002">
          <cell r="BK1002" t="str">
            <v>Pin Noir d'Autriche_F2_PO2_d4_GSM Alpes du Sud_50_</v>
          </cell>
          <cell r="BM1002">
            <v>45.542664517865099</v>
          </cell>
          <cell r="BN1002">
            <v>213.776941696329</v>
          </cell>
          <cell r="BO1002" t="str">
            <v/>
          </cell>
          <cell r="BP1002">
            <v>198.86807572232701</v>
          </cell>
          <cell r="BQ1002">
            <v>8.7206885492661605</v>
          </cell>
          <cell r="BT1002" t="str">
            <v>Résineux</v>
          </cell>
          <cell r="BU1002">
            <v>0</v>
          </cell>
          <cell r="BV1002">
            <v>1</v>
          </cell>
          <cell r="BW1002">
            <v>0</v>
          </cell>
          <cell r="BX1002">
            <v>0.43</v>
          </cell>
          <cell r="BY1002">
            <v>0</v>
          </cell>
          <cell r="BZ1002">
            <v>0</v>
          </cell>
          <cell r="CB1002">
            <v>0.6</v>
          </cell>
          <cell r="CC1002">
            <v>0.4</v>
          </cell>
          <cell r="CD1002">
            <v>0</v>
          </cell>
          <cell r="CE1002">
            <v>0</v>
          </cell>
          <cell r="CF1002">
            <v>0</v>
          </cell>
          <cell r="CG1002">
            <v>0</v>
          </cell>
          <cell r="CH1002">
            <v>0</v>
          </cell>
          <cell r="CI1002">
            <v>0</v>
          </cell>
          <cell r="CJ1002">
            <v>0</v>
          </cell>
          <cell r="CK1002">
            <v>0</v>
          </cell>
          <cell r="CL1002">
            <v>0</v>
          </cell>
          <cell r="CM1002">
            <v>0</v>
          </cell>
          <cell r="CN1002">
            <v>0</v>
          </cell>
          <cell r="CO1002">
            <v>0</v>
          </cell>
        </row>
        <row r="1003">
          <cell r="BK1003" t="str">
            <v>Pin Noir d'Autriche_F2_PO2_d4_GSM Alpes du Sud_55_</v>
          </cell>
          <cell r="BM1003">
            <v>53.762738455889803</v>
          </cell>
          <cell r="BN1003">
            <v>256.75082951178399</v>
          </cell>
          <cell r="BO1003" t="str">
            <v/>
          </cell>
          <cell r="BP1003">
            <v>198.86807572232701</v>
          </cell>
          <cell r="BQ1003">
            <v>8.7499147899699103</v>
          </cell>
          <cell r="BT1003" t="str">
            <v>Résineux</v>
          </cell>
          <cell r="BU1003">
            <v>0</v>
          </cell>
          <cell r="BV1003">
            <v>1</v>
          </cell>
          <cell r="BW1003">
            <v>0</v>
          </cell>
          <cell r="BX1003">
            <v>0.43</v>
          </cell>
          <cell r="BY1003">
            <v>0</v>
          </cell>
          <cell r="BZ1003">
            <v>0</v>
          </cell>
          <cell r="CB1003">
            <v>0.6</v>
          </cell>
          <cell r="CC1003">
            <v>0.4</v>
          </cell>
          <cell r="CD1003">
            <v>0</v>
          </cell>
          <cell r="CE1003">
            <v>0</v>
          </cell>
          <cell r="CF1003">
            <v>0</v>
          </cell>
          <cell r="CG1003">
            <v>0</v>
          </cell>
          <cell r="CH1003">
            <v>0</v>
          </cell>
          <cell r="CI1003">
            <v>0</v>
          </cell>
          <cell r="CJ1003">
            <v>0</v>
          </cell>
          <cell r="CK1003">
            <v>0</v>
          </cell>
          <cell r="CL1003">
            <v>0</v>
          </cell>
          <cell r="CM1003">
            <v>0</v>
          </cell>
          <cell r="CN1003">
            <v>0</v>
          </cell>
          <cell r="CO1003">
            <v>0</v>
          </cell>
        </row>
        <row r="1004">
          <cell r="BK1004" t="str">
            <v>Pin Noir d'Autriche_F2_PO2_d4_GSM Alpes du Sud_60_</v>
          </cell>
          <cell r="BM1004">
            <v>61.924654070582399</v>
          </cell>
          <cell r="BN1004">
            <v>300.123075575163</v>
          </cell>
          <cell r="BO1004" t="str">
            <v/>
          </cell>
          <cell r="BP1004">
            <v>198.86807572232701</v>
          </cell>
          <cell r="BQ1004">
            <v>7.6434324977354802</v>
          </cell>
          <cell r="BT1004" t="str">
            <v>Résineux</v>
          </cell>
          <cell r="BU1004">
            <v>0</v>
          </cell>
          <cell r="BV1004">
            <v>1</v>
          </cell>
          <cell r="BW1004">
            <v>0</v>
          </cell>
          <cell r="BX1004">
            <v>0.43</v>
          </cell>
          <cell r="BY1004">
            <v>0</v>
          </cell>
          <cell r="BZ1004">
            <v>0</v>
          </cell>
          <cell r="CB1004">
            <v>0.6</v>
          </cell>
          <cell r="CC1004">
            <v>0.4</v>
          </cell>
          <cell r="CD1004">
            <v>0</v>
          </cell>
          <cell r="CE1004">
            <v>0</v>
          </cell>
          <cell r="CF1004">
            <v>0</v>
          </cell>
          <cell r="CG1004">
            <v>0</v>
          </cell>
          <cell r="CH1004">
            <v>0</v>
          </cell>
          <cell r="CI1004">
            <v>0</v>
          </cell>
          <cell r="CJ1004">
            <v>0</v>
          </cell>
          <cell r="CK1004">
            <v>0</v>
          </cell>
          <cell r="CL1004">
            <v>0</v>
          </cell>
          <cell r="CM1004">
            <v>0</v>
          </cell>
          <cell r="CN1004">
            <v>0</v>
          </cell>
          <cell r="CO1004">
            <v>0</v>
          </cell>
        </row>
        <row r="1005">
          <cell r="BK1005" t="str">
            <v>Pin Noir d'Autriche_F2_PO2_d4_GSM Alpes du Sud_60_</v>
          </cell>
          <cell r="BM1005">
            <v>45.467972899521499</v>
          </cell>
          <cell r="BN1005">
            <v>213.39002680374099</v>
          </cell>
          <cell r="BO1005">
            <v>86.733048771422006</v>
          </cell>
          <cell r="BP1005">
            <v>198.86807572232701</v>
          </cell>
          <cell r="BQ1005">
            <v>7.6434324977354802</v>
          </cell>
          <cell r="BT1005" t="str">
            <v>Résineux</v>
          </cell>
          <cell r="BU1005">
            <v>0</v>
          </cell>
          <cell r="BV1005">
            <v>1</v>
          </cell>
          <cell r="BW1005">
            <v>0</v>
          </cell>
          <cell r="BX1005">
            <v>0.43</v>
          </cell>
          <cell r="BY1005">
            <v>0</v>
          </cell>
          <cell r="BZ1005">
            <v>0</v>
          </cell>
          <cell r="CB1005">
            <v>0.6</v>
          </cell>
          <cell r="CC1005">
            <v>0.4</v>
          </cell>
          <cell r="CD1005">
            <v>0</v>
          </cell>
          <cell r="CE1005">
            <v>0</v>
          </cell>
          <cell r="CF1005">
            <v>0</v>
          </cell>
          <cell r="CG1005">
            <v>0</v>
          </cell>
          <cell r="CH1005">
            <v>0</v>
          </cell>
          <cell r="CI1005">
            <v>0</v>
          </cell>
          <cell r="CJ1005">
            <v>0</v>
          </cell>
          <cell r="CK1005">
            <v>0</v>
          </cell>
          <cell r="CL1005">
            <v>0</v>
          </cell>
          <cell r="CM1005">
            <v>0</v>
          </cell>
          <cell r="CN1005">
            <v>0</v>
          </cell>
          <cell r="CO1005">
            <v>0</v>
          </cell>
        </row>
        <row r="1006">
          <cell r="BK1006" t="str">
            <v>Pin Noir d'Autriche_F2_PO2_d4_GSM Alpes du Sud_65_</v>
          </cell>
          <cell r="BM1006">
            <v>52.788464972800902</v>
          </cell>
          <cell r="BN1006">
            <v>251.618475323052</v>
          </cell>
          <cell r="BO1006" t="str">
            <v/>
          </cell>
          <cell r="BP1006">
            <v>198.86807572232701</v>
          </cell>
          <cell r="BQ1006">
            <v>7.8071083609062999</v>
          </cell>
          <cell r="BT1006" t="str">
            <v>Résineux</v>
          </cell>
          <cell r="BU1006">
            <v>0</v>
          </cell>
          <cell r="BV1006">
            <v>1</v>
          </cell>
          <cell r="BW1006">
            <v>0</v>
          </cell>
          <cell r="BX1006">
            <v>0.43</v>
          </cell>
          <cell r="BY1006">
            <v>0</v>
          </cell>
          <cell r="BZ1006">
            <v>0</v>
          </cell>
          <cell r="CB1006">
            <v>0.6</v>
          </cell>
          <cell r="CC1006">
            <v>0.4</v>
          </cell>
          <cell r="CD1006">
            <v>0</v>
          </cell>
          <cell r="CE1006">
            <v>0</v>
          </cell>
          <cell r="CF1006">
            <v>0</v>
          </cell>
          <cell r="CG1006">
            <v>0</v>
          </cell>
          <cell r="CH1006">
            <v>0</v>
          </cell>
          <cell r="CI1006">
            <v>0</v>
          </cell>
          <cell r="CJ1006">
            <v>0</v>
          </cell>
          <cell r="CK1006">
            <v>0</v>
          </cell>
          <cell r="CL1006">
            <v>0</v>
          </cell>
          <cell r="CM1006">
            <v>0</v>
          </cell>
          <cell r="CN1006">
            <v>0</v>
          </cell>
          <cell r="CO1006">
            <v>0</v>
          </cell>
        </row>
        <row r="1007">
          <cell r="BK1007" t="str">
            <v>Pin Noir d'Autriche_F2_PO2_d4_GSM Alpes du Sud_70_</v>
          </cell>
          <cell r="BM1007">
            <v>60.237191015587598</v>
          </cell>
          <cell r="BN1007">
            <v>291.102853615144</v>
          </cell>
          <cell r="BO1007" t="str">
            <v/>
          </cell>
          <cell r="BP1007">
            <v>198.86807572232701</v>
          </cell>
          <cell r="BQ1007">
            <v>7.9218579244506504</v>
          </cell>
          <cell r="BT1007" t="str">
            <v>Résineux</v>
          </cell>
          <cell r="BU1007">
            <v>0</v>
          </cell>
          <cell r="BV1007">
            <v>1</v>
          </cell>
          <cell r="BW1007">
            <v>0</v>
          </cell>
          <cell r="BX1007">
            <v>0.43</v>
          </cell>
          <cell r="BY1007">
            <v>0</v>
          </cell>
          <cell r="BZ1007">
            <v>0</v>
          </cell>
          <cell r="CB1007">
            <v>0.6</v>
          </cell>
          <cell r="CC1007">
            <v>0.4</v>
          </cell>
          <cell r="CD1007">
            <v>0</v>
          </cell>
          <cell r="CE1007">
            <v>0</v>
          </cell>
          <cell r="CF1007">
            <v>0</v>
          </cell>
          <cell r="CG1007">
            <v>0</v>
          </cell>
          <cell r="CH1007">
            <v>0</v>
          </cell>
          <cell r="CI1007">
            <v>0</v>
          </cell>
          <cell r="CJ1007">
            <v>0</v>
          </cell>
          <cell r="CK1007">
            <v>0</v>
          </cell>
          <cell r="CL1007">
            <v>0</v>
          </cell>
          <cell r="CM1007">
            <v>0</v>
          </cell>
          <cell r="CN1007">
            <v>0</v>
          </cell>
          <cell r="CO1007">
            <v>0</v>
          </cell>
        </row>
        <row r="1008">
          <cell r="BK1008" t="str">
            <v>Pin Noir d'Autriche_F2_PO2_d4_GSM Alpes du Sud_75_</v>
          </cell>
          <cell r="BM1008">
            <v>67.5802547680305</v>
          </cell>
          <cell r="BN1008">
            <v>330.54361122101898</v>
          </cell>
          <cell r="BO1008" t="str">
            <v/>
          </cell>
          <cell r="BP1008">
            <v>198.86807572232701</v>
          </cell>
          <cell r="BQ1008">
            <v>7.2992722360965701</v>
          </cell>
          <cell r="BT1008" t="str">
            <v>Résineux</v>
          </cell>
          <cell r="BU1008">
            <v>0</v>
          </cell>
          <cell r="BV1008">
            <v>1</v>
          </cell>
          <cell r="BW1008">
            <v>0</v>
          </cell>
          <cell r="BX1008">
            <v>0.43</v>
          </cell>
          <cell r="BY1008">
            <v>0</v>
          </cell>
          <cell r="BZ1008">
            <v>0</v>
          </cell>
          <cell r="CB1008">
            <v>0.6</v>
          </cell>
          <cell r="CC1008">
            <v>0.4</v>
          </cell>
          <cell r="CD1008">
            <v>0</v>
          </cell>
          <cell r="CE1008">
            <v>0</v>
          </cell>
          <cell r="CF1008">
            <v>0</v>
          </cell>
          <cell r="CG1008">
            <v>0</v>
          </cell>
          <cell r="CH1008">
            <v>0</v>
          </cell>
          <cell r="CI1008">
            <v>0</v>
          </cell>
          <cell r="CJ1008">
            <v>0</v>
          </cell>
          <cell r="CK1008">
            <v>0</v>
          </cell>
          <cell r="CL1008">
            <v>0</v>
          </cell>
          <cell r="CM1008">
            <v>0</v>
          </cell>
          <cell r="CN1008">
            <v>0</v>
          </cell>
          <cell r="CO1008">
            <v>0</v>
          </cell>
        </row>
        <row r="1009">
          <cell r="BK1009" t="str">
            <v>Pin Noir d'Autriche_F2_PO2_d4_GSM Alpes du Sud_75_</v>
          </cell>
          <cell r="BM1009">
            <v>50.906992515418303</v>
          </cell>
          <cell r="BN1009">
            <v>241.73583125573899</v>
          </cell>
          <cell r="BO1009">
            <v>88.807779965279991</v>
          </cell>
          <cell r="BP1009">
            <v>198.86807572232701</v>
          </cell>
          <cell r="BQ1009">
            <v>7.2992722360965701</v>
          </cell>
          <cell r="BT1009" t="str">
            <v>Résineux</v>
          </cell>
          <cell r="BU1009">
            <v>0</v>
          </cell>
          <cell r="BV1009">
            <v>1</v>
          </cell>
          <cell r="BW1009">
            <v>0</v>
          </cell>
          <cell r="BX1009">
            <v>0.43</v>
          </cell>
          <cell r="BY1009">
            <v>0</v>
          </cell>
          <cell r="BZ1009">
            <v>0</v>
          </cell>
          <cell r="CB1009">
            <v>0.6</v>
          </cell>
          <cell r="CC1009">
            <v>0.4</v>
          </cell>
          <cell r="CD1009">
            <v>0</v>
          </cell>
          <cell r="CE1009">
            <v>0</v>
          </cell>
          <cell r="CF1009">
            <v>0</v>
          </cell>
          <cell r="CG1009">
            <v>0</v>
          </cell>
          <cell r="CH1009">
            <v>0</v>
          </cell>
          <cell r="CI1009">
            <v>0</v>
          </cell>
          <cell r="CJ1009">
            <v>0</v>
          </cell>
          <cell r="CK1009">
            <v>0</v>
          </cell>
          <cell r="CL1009">
            <v>0</v>
          </cell>
          <cell r="CM1009">
            <v>0</v>
          </cell>
          <cell r="CN1009">
            <v>0</v>
          </cell>
          <cell r="CO1009">
            <v>0</v>
          </cell>
        </row>
        <row r="1010">
          <cell r="BK1010" t="str">
            <v>Pin Noir d'Autriche_F2_PO2_d4_GSM Alpes du Sud_80_</v>
          </cell>
          <cell r="BM1010">
            <v>57.9291847105413</v>
          </cell>
          <cell r="BN1010">
            <v>278.8094330106</v>
          </cell>
          <cell r="BO1010" t="str">
            <v/>
          </cell>
          <cell r="BP1010">
            <v>198.86807572232701</v>
          </cell>
          <cell r="BQ1010">
            <v>7.0972122342079302</v>
          </cell>
          <cell r="BT1010" t="str">
            <v>Résineux</v>
          </cell>
          <cell r="BU1010">
            <v>0</v>
          </cell>
          <cell r="BV1010">
            <v>1</v>
          </cell>
          <cell r="BW1010">
            <v>0</v>
          </cell>
          <cell r="BX1010">
            <v>0.43</v>
          </cell>
          <cell r="BY1010">
            <v>0</v>
          </cell>
          <cell r="BZ1010">
            <v>0</v>
          </cell>
          <cell r="CB1010">
            <v>0.6</v>
          </cell>
          <cell r="CC1010">
            <v>0.4</v>
          </cell>
          <cell r="CD1010">
            <v>0</v>
          </cell>
          <cell r="CE1010">
            <v>0</v>
          </cell>
          <cell r="CF1010">
            <v>0</v>
          </cell>
          <cell r="CG1010">
            <v>0</v>
          </cell>
          <cell r="CH1010">
            <v>0</v>
          </cell>
          <cell r="CI1010">
            <v>0</v>
          </cell>
          <cell r="CJ1010">
            <v>0</v>
          </cell>
          <cell r="CK1010">
            <v>0</v>
          </cell>
          <cell r="CL1010">
            <v>0</v>
          </cell>
          <cell r="CM1010">
            <v>0</v>
          </cell>
          <cell r="CN1010">
            <v>0</v>
          </cell>
          <cell r="CO1010">
            <v>0</v>
          </cell>
        </row>
        <row r="1011">
          <cell r="BK1011" t="str">
            <v>Pin Noir d'Autriche_F2_PO2_d4_GSM Alpes du Sud_85_</v>
          </cell>
          <cell r="BM1011">
            <v>64.659845417034603</v>
          </cell>
          <cell r="BN1011">
            <v>314.79961016623901</v>
          </cell>
          <cell r="BO1011" t="str">
            <v/>
          </cell>
          <cell r="BP1011">
            <v>198.86807572232701</v>
          </cell>
          <cell r="BQ1011">
            <v>7.3231560184901996</v>
          </cell>
          <cell r="BT1011" t="str">
            <v>Résineux</v>
          </cell>
          <cell r="BU1011">
            <v>0</v>
          </cell>
          <cell r="BV1011">
            <v>1</v>
          </cell>
          <cell r="BW1011">
            <v>0</v>
          </cell>
          <cell r="BX1011">
            <v>0.43</v>
          </cell>
          <cell r="BY1011">
            <v>0</v>
          </cell>
          <cell r="BZ1011">
            <v>0</v>
          </cell>
          <cell r="CB1011">
            <v>0.6</v>
          </cell>
          <cell r="CC1011">
            <v>0.4</v>
          </cell>
          <cell r="CD1011">
            <v>0</v>
          </cell>
          <cell r="CE1011">
            <v>0</v>
          </cell>
          <cell r="CF1011">
            <v>0</v>
          </cell>
          <cell r="CG1011">
            <v>0</v>
          </cell>
          <cell r="CH1011">
            <v>0</v>
          </cell>
          <cell r="CI1011">
            <v>0</v>
          </cell>
          <cell r="CJ1011">
            <v>0</v>
          </cell>
          <cell r="CK1011">
            <v>0</v>
          </cell>
          <cell r="CL1011">
            <v>0</v>
          </cell>
          <cell r="CM1011">
            <v>0</v>
          </cell>
          <cell r="CN1011">
            <v>0</v>
          </cell>
          <cell r="CO1011">
            <v>0</v>
          </cell>
        </row>
        <row r="1012">
          <cell r="BK1012" t="str">
            <v>Pin Noir d'Autriche_F2_PO2_d4_GSM Alpes du Sud_90_</v>
          </cell>
          <cell r="BM1012">
            <v>71.517960830532004</v>
          </cell>
          <cell r="BN1012">
            <v>351.88733055306801</v>
          </cell>
          <cell r="BO1012" t="str">
            <v/>
          </cell>
          <cell r="BP1012">
            <v>198.86807572232701</v>
          </cell>
          <cell r="BQ1012">
            <v>6.7630364169378696</v>
          </cell>
          <cell r="BT1012" t="str">
            <v>Résineux</v>
          </cell>
          <cell r="BU1012">
            <v>0</v>
          </cell>
          <cell r="BV1012">
            <v>1</v>
          </cell>
          <cell r="BW1012">
            <v>0</v>
          </cell>
          <cell r="BX1012">
            <v>0.43</v>
          </cell>
          <cell r="BY1012">
            <v>0</v>
          </cell>
          <cell r="BZ1012">
            <v>0</v>
          </cell>
          <cell r="CB1012">
            <v>0.6</v>
          </cell>
          <cell r="CC1012">
            <v>0.4</v>
          </cell>
          <cell r="CD1012">
            <v>0</v>
          </cell>
          <cell r="CE1012">
            <v>0</v>
          </cell>
          <cell r="CF1012">
            <v>0</v>
          </cell>
          <cell r="CG1012">
            <v>0</v>
          </cell>
          <cell r="CH1012">
            <v>0</v>
          </cell>
          <cell r="CI1012">
            <v>0</v>
          </cell>
          <cell r="CJ1012">
            <v>0</v>
          </cell>
          <cell r="CK1012">
            <v>0</v>
          </cell>
          <cell r="CL1012">
            <v>0</v>
          </cell>
          <cell r="CM1012">
            <v>0</v>
          </cell>
          <cell r="CN1012">
            <v>0</v>
          </cell>
          <cell r="CO1012">
            <v>0</v>
          </cell>
        </row>
        <row r="1013">
          <cell r="BK1013" t="str">
            <v>Pin Noir d'Autriche_F2_PO2_d4_GSM Alpes du Sud_90_</v>
          </cell>
          <cell r="BM1013">
            <v>57.1574489343501</v>
          </cell>
          <cell r="BN1013">
            <v>274.71041486260299</v>
          </cell>
          <cell r="BO1013">
            <v>77.176915690465023</v>
          </cell>
          <cell r="BP1013">
            <v>198.86807572232701</v>
          </cell>
          <cell r="BQ1013">
            <v>6.7630364169378696</v>
          </cell>
          <cell r="BT1013" t="str">
            <v>Résineux</v>
          </cell>
          <cell r="BU1013">
            <v>0</v>
          </cell>
          <cell r="BV1013">
            <v>1</v>
          </cell>
          <cell r="BW1013">
            <v>0</v>
          </cell>
          <cell r="BX1013">
            <v>0.43</v>
          </cell>
          <cell r="BY1013">
            <v>0</v>
          </cell>
          <cell r="BZ1013">
            <v>0</v>
          </cell>
          <cell r="CB1013">
            <v>0.6</v>
          </cell>
          <cell r="CC1013">
            <v>0.4</v>
          </cell>
          <cell r="CD1013">
            <v>0</v>
          </cell>
          <cell r="CE1013">
            <v>0</v>
          </cell>
          <cell r="CF1013">
            <v>0</v>
          </cell>
          <cell r="CG1013">
            <v>0</v>
          </cell>
          <cell r="CH1013">
            <v>0</v>
          </cell>
          <cell r="CI1013">
            <v>0</v>
          </cell>
          <cell r="CJ1013">
            <v>0</v>
          </cell>
          <cell r="CK1013">
            <v>0</v>
          </cell>
          <cell r="CL1013">
            <v>0</v>
          </cell>
          <cell r="CM1013">
            <v>0</v>
          </cell>
          <cell r="CN1013">
            <v>0</v>
          </cell>
          <cell r="CO1013">
            <v>0</v>
          </cell>
        </row>
        <row r="1014">
          <cell r="BK1014" t="str">
            <v>Pin Noir d'Autriche_F2_PO2_d4_GSM Alpes du Sud_95_</v>
          </cell>
          <cell r="BM1014">
            <v>63.599656382454398</v>
          </cell>
          <cell r="BN1014">
            <v>309.10277291152602</v>
          </cell>
          <cell r="BO1014" t="str">
            <v/>
          </cell>
          <cell r="BP1014">
            <v>198.86807572232701</v>
          </cell>
          <cell r="BQ1014">
            <v>7.0650594853434301</v>
          </cell>
          <cell r="BT1014" t="str">
            <v>Résineux</v>
          </cell>
          <cell r="BU1014">
            <v>0</v>
          </cell>
          <cell r="BV1014">
            <v>1</v>
          </cell>
          <cell r="BW1014">
            <v>0</v>
          </cell>
          <cell r="BX1014">
            <v>0.43</v>
          </cell>
          <cell r="BY1014">
            <v>0</v>
          </cell>
          <cell r="BZ1014">
            <v>0</v>
          </cell>
          <cell r="CB1014">
            <v>0.6</v>
          </cell>
          <cell r="CC1014">
            <v>0.4</v>
          </cell>
          <cell r="CD1014">
            <v>0</v>
          </cell>
          <cell r="CE1014">
            <v>0</v>
          </cell>
          <cell r="CF1014">
            <v>0</v>
          </cell>
          <cell r="CG1014">
            <v>0</v>
          </cell>
          <cell r="CH1014">
            <v>0</v>
          </cell>
          <cell r="CI1014">
            <v>0</v>
          </cell>
          <cell r="CJ1014">
            <v>0</v>
          </cell>
          <cell r="CK1014">
            <v>0</v>
          </cell>
          <cell r="CL1014">
            <v>0</v>
          </cell>
          <cell r="CM1014">
            <v>0</v>
          </cell>
          <cell r="CN1014">
            <v>0</v>
          </cell>
          <cell r="CO1014">
            <v>0</v>
          </cell>
        </row>
        <row r="1015">
          <cell r="BK1015" t="str">
            <v>Pin Noir d'Autriche_F2_PO2_d4_GSM Alpes du Sud_100_</v>
          </cell>
          <cell r="BM1015">
            <v>70.246076887339299</v>
          </cell>
          <cell r="BN1015">
            <v>344.97912777917003</v>
          </cell>
          <cell r="BO1015" t="str">
            <v/>
          </cell>
          <cell r="BP1015">
            <v>198.86807572232701</v>
          </cell>
          <cell r="BQ1015">
            <v>5.9115799815535599</v>
          </cell>
          <cell r="BT1015" t="str">
            <v>Résineux</v>
          </cell>
          <cell r="BU1015">
            <v>0</v>
          </cell>
          <cell r="BV1015">
            <v>1</v>
          </cell>
          <cell r="BW1015">
            <v>0</v>
          </cell>
          <cell r="BX1015">
            <v>0.43</v>
          </cell>
          <cell r="BY1015">
            <v>0</v>
          </cell>
          <cell r="BZ1015">
            <v>0</v>
          </cell>
          <cell r="CB1015">
            <v>0.6</v>
          </cell>
          <cell r="CC1015">
            <v>0.4</v>
          </cell>
          <cell r="CD1015">
            <v>0</v>
          </cell>
          <cell r="CE1015">
            <v>0</v>
          </cell>
          <cell r="CF1015">
            <v>0</v>
          </cell>
          <cell r="CG1015">
            <v>0</v>
          </cell>
          <cell r="CH1015">
            <v>0</v>
          </cell>
          <cell r="CI1015">
            <v>0</v>
          </cell>
          <cell r="CJ1015">
            <v>0</v>
          </cell>
          <cell r="CK1015">
            <v>0</v>
          </cell>
          <cell r="CL1015">
            <v>0</v>
          </cell>
          <cell r="CM1015">
            <v>0</v>
          </cell>
          <cell r="CN1015">
            <v>0</v>
          </cell>
          <cell r="CO1015">
            <v>0</v>
          </cell>
        </row>
        <row r="1016">
          <cell r="BK1016" t="str">
            <v>Pin Noir d'Autriche_F2_PO2_d4_GSM Alpes du Sud_100_</v>
          </cell>
          <cell r="BM1016">
            <v>49.886351962472297</v>
          </cell>
          <cell r="BN1016">
            <v>236.39098426502599</v>
          </cell>
          <cell r="BO1016">
            <v>108.58814351414404</v>
          </cell>
          <cell r="BP1016">
            <v>198.86807572232701</v>
          </cell>
          <cell r="BQ1016">
            <v>5.9115799815535599</v>
          </cell>
          <cell r="BT1016" t="str">
            <v>Résineux</v>
          </cell>
          <cell r="BU1016">
            <v>0</v>
          </cell>
          <cell r="BV1016">
            <v>1</v>
          </cell>
          <cell r="BW1016">
            <v>0</v>
          </cell>
          <cell r="BX1016">
            <v>0.43</v>
          </cell>
          <cell r="BY1016">
            <v>0</v>
          </cell>
          <cell r="BZ1016">
            <v>0</v>
          </cell>
          <cell r="CB1016">
            <v>0.6</v>
          </cell>
          <cell r="CC1016">
            <v>0.4</v>
          </cell>
          <cell r="CD1016">
            <v>0</v>
          </cell>
          <cell r="CE1016">
            <v>0</v>
          </cell>
          <cell r="CF1016">
            <v>0</v>
          </cell>
          <cell r="CG1016">
            <v>0</v>
          </cell>
          <cell r="CH1016">
            <v>0</v>
          </cell>
          <cell r="CI1016">
            <v>0</v>
          </cell>
          <cell r="CJ1016">
            <v>0</v>
          </cell>
          <cell r="CK1016">
            <v>0</v>
          </cell>
          <cell r="CL1016">
            <v>0</v>
          </cell>
          <cell r="CM1016">
            <v>0</v>
          </cell>
          <cell r="CN1016">
            <v>0</v>
          </cell>
          <cell r="CO1016">
            <v>0</v>
          </cell>
        </row>
        <row r="1017">
          <cell r="BK1017" t="str">
            <v>Pin Noir d'Autriche_F2_PO2_d4_GSM Alpes du Sud_105_</v>
          </cell>
          <cell r="BM1017">
            <v>55.630204495284303</v>
          </cell>
          <cell r="BN1017">
            <v>266.61606473612102</v>
          </cell>
          <cell r="BO1017" t="str">
            <v/>
          </cell>
          <cell r="BP1017">
            <v>198.86807572232701</v>
          </cell>
          <cell r="BQ1017">
            <v>6.2353659732851403</v>
          </cell>
          <cell r="BT1017" t="str">
            <v>Résineux</v>
          </cell>
          <cell r="BU1017">
            <v>0</v>
          </cell>
          <cell r="BV1017">
            <v>1</v>
          </cell>
          <cell r="BW1017">
            <v>0</v>
          </cell>
          <cell r="BX1017">
            <v>0.43</v>
          </cell>
          <cell r="BY1017">
            <v>0</v>
          </cell>
          <cell r="BZ1017">
            <v>0</v>
          </cell>
          <cell r="CB1017">
            <v>0.6</v>
          </cell>
          <cell r="CC1017">
            <v>0.4</v>
          </cell>
          <cell r="CD1017">
            <v>0</v>
          </cell>
          <cell r="CE1017">
            <v>0</v>
          </cell>
          <cell r="CF1017">
            <v>0</v>
          </cell>
          <cell r="CG1017">
            <v>0</v>
          </cell>
          <cell r="CH1017">
            <v>0</v>
          </cell>
          <cell r="CI1017">
            <v>0</v>
          </cell>
          <cell r="CJ1017">
            <v>0</v>
          </cell>
          <cell r="CK1017">
            <v>0</v>
          </cell>
          <cell r="CL1017">
            <v>0</v>
          </cell>
          <cell r="CM1017">
            <v>0</v>
          </cell>
          <cell r="CN1017">
            <v>0</v>
          </cell>
          <cell r="CO1017">
            <v>0</v>
          </cell>
        </row>
        <row r="1018">
          <cell r="BK1018" t="str">
            <v>Pin Noir d'Autriche_F2_PO2_d4_GSM Alpes du Sud_110_</v>
          </cell>
          <cell r="BM1018">
            <v>61.610227203071602</v>
          </cell>
          <cell r="BN1018">
            <v>298.44030957816199</v>
          </cell>
          <cell r="BO1018" t="str">
            <v/>
          </cell>
          <cell r="BP1018">
            <v>198.86807572232701</v>
          </cell>
          <cell r="BT1018" t="str">
            <v>Résineux</v>
          </cell>
          <cell r="BU1018">
            <v>0</v>
          </cell>
          <cell r="BV1018">
            <v>1</v>
          </cell>
          <cell r="BW1018">
            <v>0</v>
          </cell>
          <cell r="BX1018">
            <v>0.43</v>
          </cell>
          <cell r="BY1018">
            <v>0</v>
          </cell>
          <cell r="BZ1018">
            <v>0</v>
          </cell>
          <cell r="CB1018">
            <v>0.6</v>
          </cell>
          <cell r="CC1018">
            <v>0.4</v>
          </cell>
          <cell r="CD1018">
            <v>0</v>
          </cell>
          <cell r="CE1018">
            <v>0</v>
          </cell>
          <cell r="CF1018">
            <v>0</v>
          </cell>
          <cell r="CG1018">
            <v>0</v>
          </cell>
          <cell r="CH1018">
            <v>0</v>
          </cell>
          <cell r="CI1018">
            <v>0</v>
          </cell>
          <cell r="CJ1018">
            <v>0</v>
          </cell>
          <cell r="CK1018">
            <v>0</v>
          </cell>
          <cell r="CL1018">
            <v>0</v>
          </cell>
          <cell r="CM1018">
            <v>0</v>
          </cell>
          <cell r="CN1018">
            <v>0</v>
          </cell>
          <cell r="CO1018">
            <v>0</v>
          </cell>
        </row>
        <row r="1019">
          <cell r="BK1019" t="str">
            <v>Pin Noir d'Autriche_F2_PO2_d4_GSM Alpes du Sud_110_</v>
          </cell>
          <cell r="BM1019">
            <v>0</v>
          </cell>
          <cell r="BN1019">
            <v>0</v>
          </cell>
          <cell r="BO1019">
            <v>298.44030957816199</v>
          </cell>
          <cell r="BP1019">
            <v>198.86807572232701</v>
          </cell>
          <cell r="BT1019" t="str">
            <v>Résineux</v>
          </cell>
          <cell r="BU1019">
            <v>0</v>
          </cell>
          <cell r="BV1019">
            <v>1</v>
          </cell>
          <cell r="BW1019">
            <v>0</v>
          </cell>
          <cell r="BX1019">
            <v>0.43</v>
          </cell>
          <cell r="BY1019">
            <v>0</v>
          </cell>
          <cell r="BZ1019">
            <v>0</v>
          </cell>
          <cell r="CB1019">
            <v>0.6</v>
          </cell>
          <cell r="CC1019">
            <v>0.4</v>
          </cell>
          <cell r="CD1019">
            <v>0</v>
          </cell>
          <cell r="CE1019">
            <v>0</v>
          </cell>
          <cell r="CF1019">
            <v>0</v>
          </cell>
          <cell r="CG1019">
            <v>0</v>
          </cell>
          <cell r="CH1019">
            <v>0</v>
          </cell>
          <cell r="CI1019">
            <v>0</v>
          </cell>
          <cell r="CJ1019">
            <v>0</v>
          </cell>
          <cell r="CK1019">
            <v>0</v>
          </cell>
          <cell r="CL1019">
            <v>0</v>
          </cell>
          <cell r="CM1019">
            <v>0</v>
          </cell>
          <cell r="CN1019">
            <v>0</v>
          </cell>
          <cell r="CO1019">
            <v>0</v>
          </cell>
        </row>
        <row r="1020">
          <cell r="BK1020" t="str">
            <v>Pin sylvestre_F1_PS1_d3_GSM Alpes du Sud_25_</v>
          </cell>
          <cell r="BM1020">
            <v>21.386124767833</v>
          </cell>
          <cell r="BN1020">
            <v>92.898587519186293</v>
          </cell>
          <cell r="BP1020">
            <v>207.95936776930901</v>
          </cell>
          <cell r="BQ1020">
            <v>10.215653182961001</v>
          </cell>
          <cell r="BT1020" t="str">
            <v>Résineux</v>
          </cell>
          <cell r="BU1020">
            <v>0</v>
          </cell>
          <cell r="BV1020">
            <v>1</v>
          </cell>
          <cell r="BW1020">
            <v>0</v>
          </cell>
          <cell r="BX1020">
            <v>0.43</v>
          </cell>
          <cell r="BY1020">
            <v>0</v>
          </cell>
          <cell r="BZ1020">
            <v>0</v>
          </cell>
          <cell r="CB1020">
            <v>0.6</v>
          </cell>
          <cell r="CC1020">
            <v>0.4</v>
          </cell>
          <cell r="CD1020">
            <v>0</v>
          </cell>
          <cell r="CE1020">
            <v>0</v>
          </cell>
          <cell r="CF1020">
            <v>0</v>
          </cell>
          <cell r="CG1020">
            <v>0</v>
          </cell>
          <cell r="CH1020">
            <v>0</v>
          </cell>
          <cell r="CI1020">
            <v>0</v>
          </cell>
          <cell r="CJ1020">
            <v>0</v>
          </cell>
          <cell r="CK1020">
            <v>0</v>
          </cell>
          <cell r="CL1020">
            <v>0</v>
          </cell>
          <cell r="CM1020">
            <v>0</v>
          </cell>
          <cell r="CN1020">
            <v>0</v>
          </cell>
          <cell r="CO1020">
            <v>0</v>
          </cell>
        </row>
        <row r="1021">
          <cell r="BK1021" t="str">
            <v>Pin sylvestre_F1_PS1_d3_GSM Alpes du Sud_30_</v>
          </cell>
          <cell r="BM1021">
            <v>31.637267725411299</v>
          </cell>
          <cell r="BN1021">
            <v>143.02879698941899</v>
          </cell>
          <cell r="BO1021" t="str">
            <v/>
          </cell>
          <cell r="BP1021">
            <v>207.95936776930901</v>
          </cell>
          <cell r="BQ1021">
            <v>10.091023686384499</v>
          </cell>
          <cell r="BT1021" t="str">
            <v>Résineux</v>
          </cell>
          <cell r="BU1021">
            <v>0</v>
          </cell>
          <cell r="BV1021">
            <v>1</v>
          </cell>
          <cell r="BW1021">
            <v>0</v>
          </cell>
          <cell r="BX1021">
            <v>0.43</v>
          </cell>
          <cell r="BY1021">
            <v>0</v>
          </cell>
          <cell r="BZ1021">
            <v>0</v>
          </cell>
          <cell r="CB1021">
            <v>0.6</v>
          </cell>
          <cell r="CC1021">
            <v>0.4</v>
          </cell>
          <cell r="CD1021">
            <v>0</v>
          </cell>
          <cell r="CE1021">
            <v>0</v>
          </cell>
          <cell r="CF1021">
            <v>0</v>
          </cell>
          <cell r="CG1021">
            <v>0</v>
          </cell>
          <cell r="CH1021">
            <v>0</v>
          </cell>
          <cell r="CI1021">
            <v>0</v>
          </cell>
          <cell r="CJ1021">
            <v>0</v>
          </cell>
          <cell r="CK1021">
            <v>0</v>
          </cell>
          <cell r="CL1021">
            <v>0</v>
          </cell>
          <cell r="CM1021">
            <v>0</v>
          </cell>
          <cell r="CN1021">
            <v>0</v>
          </cell>
          <cell r="CO1021">
            <v>0</v>
          </cell>
        </row>
        <row r="1022">
          <cell r="BK1022" t="str">
            <v>Pin sylvestre_F1_PS1_d3_GSM Alpes du Sud_35_</v>
          </cell>
          <cell r="BM1022">
            <v>41.178350013364103</v>
          </cell>
          <cell r="BN1022">
            <v>191.28561206586701</v>
          </cell>
          <cell r="BO1022" t="str">
            <v/>
          </cell>
          <cell r="BP1022">
            <v>207.95936776930901</v>
          </cell>
          <cell r="BQ1022">
            <v>9.5457592633014006</v>
          </cell>
          <cell r="BT1022" t="str">
            <v>Résineux</v>
          </cell>
          <cell r="BU1022">
            <v>0</v>
          </cell>
          <cell r="BV1022">
            <v>1</v>
          </cell>
          <cell r="BW1022">
            <v>0</v>
          </cell>
          <cell r="BX1022">
            <v>0.43</v>
          </cell>
          <cell r="BY1022">
            <v>0</v>
          </cell>
          <cell r="BZ1022">
            <v>0</v>
          </cell>
          <cell r="CB1022">
            <v>0.6</v>
          </cell>
          <cell r="CC1022">
            <v>0.4</v>
          </cell>
          <cell r="CD1022">
            <v>0</v>
          </cell>
          <cell r="CE1022">
            <v>0</v>
          </cell>
          <cell r="CF1022">
            <v>0</v>
          </cell>
          <cell r="CG1022">
            <v>0</v>
          </cell>
          <cell r="CH1022">
            <v>0</v>
          </cell>
          <cell r="CI1022">
            <v>0</v>
          </cell>
          <cell r="CJ1022">
            <v>0</v>
          </cell>
          <cell r="CK1022">
            <v>0</v>
          </cell>
          <cell r="CL1022">
            <v>0</v>
          </cell>
          <cell r="CM1022">
            <v>0</v>
          </cell>
          <cell r="CN1022">
            <v>0</v>
          </cell>
          <cell r="CO1022">
            <v>0</v>
          </cell>
        </row>
        <row r="1023">
          <cell r="BK1023" t="str">
            <v>Pin sylvestre_F1_PS1_d3_GSM Alpes du Sud_40_</v>
          </cell>
          <cell r="BM1023">
            <v>49.7851246231318</v>
          </cell>
          <cell r="BN1023">
            <v>235.86151231324001</v>
          </cell>
          <cell r="BO1023" t="str">
            <v/>
          </cell>
          <cell r="BP1023">
            <v>207.95936776930901</v>
          </cell>
          <cell r="BQ1023">
            <v>9.15551410314837</v>
          </cell>
          <cell r="BT1023" t="str">
            <v>Résineux</v>
          </cell>
          <cell r="BU1023">
            <v>0</v>
          </cell>
          <cell r="BV1023">
            <v>1</v>
          </cell>
          <cell r="BW1023">
            <v>0</v>
          </cell>
          <cell r="BX1023">
            <v>0.43</v>
          </cell>
          <cell r="BY1023">
            <v>0</v>
          </cell>
          <cell r="BZ1023">
            <v>0</v>
          </cell>
          <cell r="CB1023">
            <v>0.6</v>
          </cell>
          <cell r="CC1023">
            <v>0.4</v>
          </cell>
          <cell r="CD1023">
            <v>0</v>
          </cell>
          <cell r="CE1023">
            <v>0</v>
          </cell>
          <cell r="CF1023">
            <v>0</v>
          </cell>
          <cell r="CG1023">
            <v>0</v>
          </cell>
          <cell r="CH1023">
            <v>0</v>
          </cell>
          <cell r="CI1023">
            <v>0</v>
          </cell>
          <cell r="CJ1023">
            <v>0</v>
          </cell>
          <cell r="CK1023">
            <v>0</v>
          </cell>
          <cell r="CL1023">
            <v>0</v>
          </cell>
          <cell r="CM1023">
            <v>0</v>
          </cell>
          <cell r="CN1023">
            <v>0</v>
          </cell>
          <cell r="CO1023">
            <v>0</v>
          </cell>
        </row>
        <row r="1024">
          <cell r="BK1024" t="str">
            <v>Pin sylvestre_F1_PS1_d3_GSM Alpes du Sud_45_</v>
          </cell>
          <cell r="BM1024">
            <v>58.092854302470997</v>
          </cell>
          <cell r="BN1024">
            <v>279.67950555384402</v>
          </cell>
          <cell r="BO1024" t="str">
            <v/>
          </cell>
          <cell r="BP1024">
            <v>207.95936776930901</v>
          </cell>
          <cell r="BQ1024">
            <v>8.7692246247654104</v>
          </cell>
          <cell r="BT1024" t="str">
            <v>Résineux</v>
          </cell>
          <cell r="BU1024">
            <v>0</v>
          </cell>
          <cell r="BV1024">
            <v>1</v>
          </cell>
          <cell r="BW1024">
            <v>0</v>
          </cell>
          <cell r="BX1024">
            <v>0.43</v>
          </cell>
          <cell r="BY1024">
            <v>0</v>
          </cell>
          <cell r="BZ1024">
            <v>0</v>
          </cell>
          <cell r="CB1024">
            <v>0.6</v>
          </cell>
          <cell r="CC1024">
            <v>0.4</v>
          </cell>
          <cell r="CD1024">
            <v>0</v>
          </cell>
          <cell r="CE1024">
            <v>0</v>
          </cell>
          <cell r="CF1024">
            <v>0</v>
          </cell>
          <cell r="CG1024">
            <v>0</v>
          </cell>
          <cell r="CH1024">
            <v>0</v>
          </cell>
          <cell r="CI1024">
            <v>0</v>
          </cell>
          <cell r="CJ1024">
            <v>0</v>
          </cell>
          <cell r="CK1024">
            <v>0</v>
          </cell>
          <cell r="CL1024">
            <v>0</v>
          </cell>
          <cell r="CM1024">
            <v>0</v>
          </cell>
          <cell r="CN1024">
            <v>0</v>
          </cell>
          <cell r="CO1024">
            <v>0</v>
          </cell>
        </row>
        <row r="1025">
          <cell r="BK1025" t="str">
            <v>Pin sylvestre_F1_PS1_d3_GSM Alpes du Sud_50_</v>
          </cell>
          <cell r="BM1025">
            <v>65.364941845376507</v>
          </cell>
          <cell r="BN1025">
            <v>318.59394715149699</v>
          </cell>
          <cell r="BO1025" t="str">
            <v/>
          </cell>
          <cell r="BP1025">
            <v>207.95936776930901</v>
          </cell>
          <cell r="BQ1025">
            <v>7.14483854531926</v>
          </cell>
          <cell r="BT1025" t="str">
            <v>Résineux</v>
          </cell>
          <cell r="BU1025">
            <v>0</v>
          </cell>
          <cell r="BV1025">
            <v>1</v>
          </cell>
          <cell r="BW1025">
            <v>0</v>
          </cell>
          <cell r="BX1025">
            <v>0.43</v>
          </cell>
          <cell r="BY1025">
            <v>0</v>
          </cell>
          <cell r="BZ1025">
            <v>0</v>
          </cell>
          <cell r="CB1025">
            <v>0.6</v>
          </cell>
          <cell r="CC1025">
            <v>0.4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</row>
        <row r="1026">
          <cell r="BK1026" t="str">
            <v>Pin sylvestre_F1_PS1_d3_GSM Alpes du Sud_50_</v>
          </cell>
          <cell r="BM1026">
            <v>45.273500425131303</v>
          </cell>
          <cell r="BN1026">
            <v>212.382944523199</v>
          </cell>
          <cell r="BO1026">
            <v>106.21100262829799</v>
          </cell>
          <cell r="BP1026">
            <v>207.95936776930901</v>
          </cell>
          <cell r="BQ1026">
            <v>7.14483854531926</v>
          </cell>
          <cell r="BT1026" t="str">
            <v>Résineux</v>
          </cell>
          <cell r="BU1026">
            <v>0</v>
          </cell>
          <cell r="BV1026">
            <v>1</v>
          </cell>
          <cell r="BW1026">
            <v>0</v>
          </cell>
          <cell r="BX1026">
            <v>0.43</v>
          </cell>
          <cell r="BY1026">
            <v>0</v>
          </cell>
          <cell r="BZ1026">
            <v>0</v>
          </cell>
          <cell r="CB1026">
            <v>0.6</v>
          </cell>
          <cell r="CC1026">
            <v>0.4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</row>
        <row r="1027">
          <cell r="BK1027" t="str">
            <v>Pin sylvestre_F1_PS1_d3_GSM Alpes du Sud_55_</v>
          </cell>
          <cell r="BM1027">
            <v>51.8349052657152</v>
          </cell>
          <cell r="BN1027">
            <v>246.60501572840701</v>
          </cell>
          <cell r="BO1027" t="str">
            <v/>
          </cell>
          <cell r="BP1027">
            <v>207.95936776930901</v>
          </cell>
          <cell r="BQ1027">
            <v>6.8580841850420402</v>
          </cell>
          <cell r="BT1027" t="str">
            <v>Résineux</v>
          </cell>
          <cell r="BU1027">
            <v>0</v>
          </cell>
          <cell r="BV1027">
            <v>1</v>
          </cell>
          <cell r="BW1027">
            <v>0</v>
          </cell>
          <cell r="BX1027">
            <v>0.43</v>
          </cell>
          <cell r="BY1027">
            <v>0</v>
          </cell>
          <cell r="BZ1027">
            <v>0</v>
          </cell>
          <cell r="CB1027">
            <v>0.6</v>
          </cell>
          <cell r="CC1027">
            <v>0.4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</row>
        <row r="1028">
          <cell r="BK1028" t="str">
            <v>Pin sylvestre_F1_PS1_d3_GSM Alpes du Sud_60_</v>
          </cell>
          <cell r="BM1028">
            <v>57.281871739883897</v>
          </cell>
          <cell r="BN1028">
            <v>275.370879497121</v>
          </cell>
          <cell r="BO1028" t="str">
            <v/>
          </cell>
          <cell r="BP1028">
            <v>207.95936776930901</v>
          </cell>
          <cell r="BQ1028">
            <v>6.9842201733077998</v>
          </cell>
          <cell r="BT1028" t="str">
            <v>Résineux</v>
          </cell>
          <cell r="BU1028">
            <v>0</v>
          </cell>
          <cell r="BV1028">
            <v>1</v>
          </cell>
          <cell r="BW1028">
            <v>0</v>
          </cell>
          <cell r="BX1028">
            <v>0.43</v>
          </cell>
          <cell r="BY1028">
            <v>0</v>
          </cell>
          <cell r="BZ1028">
            <v>0</v>
          </cell>
          <cell r="CB1028">
            <v>0.6</v>
          </cell>
          <cell r="CC1028">
            <v>0.4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0</v>
          </cell>
          <cell r="CJ1028">
            <v>0</v>
          </cell>
          <cell r="CK1028">
            <v>0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</row>
        <row r="1029">
          <cell r="BK1029" t="str">
            <v>Pin sylvestre_F1_PS1_d3_GSM Alpes du Sud_65_</v>
          </cell>
          <cell r="BM1029">
            <v>62.824136488225697</v>
          </cell>
          <cell r="BN1029">
            <v>304.94201440015098</v>
          </cell>
          <cell r="BO1029" t="str">
            <v/>
          </cell>
          <cell r="BP1029">
            <v>207.95936776930901</v>
          </cell>
          <cell r="BQ1029">
            <v>6.8309494797214096</v>
          </cell>
          <cell r="BT1029" t="str">
            <v>Résineux</v>
          </cell>
          <cell r="BU1029">
            <v>0</v>
          </cell>
          <cell r="BV1029">
            <v>1</v>
          </cell>
          <cell r="BW1029">
            <v>0</v>
          </cell>
          <cell r="BX1029">
            <v>0.43</v>
          </cell>
          <cell r="BY1029">
            <v>0</v>
          </cell>
          <cell r="BZ1029">
            <v>0</v>
          </cell>
          <cell r="CB1029">
            <v>0.6</v>
          </cell>
          <cell r="CC1029">
            <v>0.4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</row>
        <row r="1030">
          <cell r="BK1030" t="str">
            <v>Pin sylvestre_F1_PS1_d3_GSM Alpes du Sud_70_</v>
          </cell>
          <cell r="BM1030">
            <v>67.997363241404202</v>
          </cell>
          <cell r="BN1030">
            <v>332.79829404434599</v>
          </cell>
          <cell r="BO1030" t="str">
            <v/>
          </cell>
          <cell r="BP1030">
            <v>207.95936776930901</v>
          </cell>
          <cell r="BQ1030">
            <v>6.2981215512182196</v>
          </cell>
          <cell r="BT1030" t="str">
            <v>Résineux</v>
          </cell>
          <cell r="BU1030">
            <v>0</v>
          </cell>
          <cell r="BV1030">
            <v>1</v>
          </cell>
          <cell r="BW1030">
            <v>0</v>
          </cell>
          <cell r="BX1030">
            <v>0.43</v>
          </cell>
          <cell r="BY1030">
            <v>0</v>
          </cell>
          <cell r="BZ1030">
            <v>0</v>
          </cell>
          <cell r="CB1030">
            <v>0.6</v>
          </cell>
          <cell r="CC1030">
            <v>0.4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0</v>
          </cell>
          <cell r="CJ1030">
            <v>0</v>
          </cell>
          <cell r="CK1030">
            <v>0</v>
          </cell>
          <cell r="CL1030">
            <v>0</v>
          </cell>
          <cell r="CM1030">
            <v>0</v>
          </cell>
          <cell r="CN1030">
            <v>0</v>
          </cell>
          <cell r="CO1030">
            <v>0</v>
          </cell>
        </row>
        <row r="1031">
          <cell r="BK1031" t="str">
            <v>Pin sylvestre_F1_PS1_d3_GSM Alpes du Sud_70_</v>
          </cell>
          <cell r="BM1031">
            <v>52.4557224037247</v>
          </cell>
          <cell r="BN1031">
            <v>249.867933047842</v>
          </cell>
          <cell r="BO1031">
            <v>82.930360996503993</v>
          </cell>
          <cell r="BP1031">
            <v>207.95936776930901</v>
          </cell>
          <cell r="BQ1031">
            <v>6.2981215512182196</v>
          </cell>
          <cell r="BT1031" t="str">
            <v>Résineux</v>
          </cell>
          <cell r="BU1031">
            <v>0</v>
          </cell>
          <cell r="BV1031">
            <v>1</v>
          </cell>
          <cell r="BW1031">
            <v>0</v>
          </cell>
          <cell r="BX1031">
            <v>0.43</v>
          </cell>
          <cell r="BY1031">
            <v>0</v>
          </cell>
          <cell r="BZ1031">
            <v>0</v>
          </cell>
          <cell r="CB1031">
            <v>0.6</v>
          </cell>
          <cell r="CC1031">
            <v>0.4</v>
          </cell>
          <cell r="CD1031">
            <v>0</v>
          </cell>
          <cell r="CE1031">
            <v>0</v>
          </cell>
          <cell r="CF1031">
            <v>0</v>
          </cell>
          <cell r="CG1031">
            <v>0</v>
          </cell>
          <cell r="CH1031">
            <v>0</v>
          </cell>
          <cell r="CI1031">
            <v>0</v>
          </cell>
          <cell r="CJ1031">
            <v>0</v>
          </cell>
          <cell r="CK1031">
            <v>0</v>
          </cell>
          <cell r="CL1031">
            <v>0</v>
          </cell>
          <cell r="CM1031">
            <v>0</v>
          </cell>
          <cell r="CN1031">
            <v>0</v>
          </cell>
          <cell r="CO1031">
            <v>0</v>
          </cell>
        </row>
        <row r="1032">
          <cell r="BK1032" t="str">
            <v>Pin sylvestre_F1_PS1_d3_GSM Alpes du Sud_75_</v>
          </cell>
          <cell r="BM1032">
            <v>57.901844539404998</v>
          </cell>
          <cell r="BN1032">
            <v>278.66411743245698</v>
          </cell>
          <cell r="BO1032" t="str">
            <v/>
          </cell>
          <cell r="BP1032">
            <v>207.95936776930901</v>
          </cell>
          <cell r="BQ1032">
            <v>6.4973414267899097</v>
          </cell>
          <cell r="BT1032" t="str">
            <v>Résineux</v>
          </cell>
          <cell r="BU1032">
            <v>0</v>
          </cell>
          <cell r="BV1032">
            <v>1</v>
          </cell>
          <cell r="BW1032">
            <v>0</v>
          </cell>
          <cell r="BX1032">
            <v>0.43</v>
          </cell>
          <cell r="BY1032">
            <v>0</v>
          </cell>
          <cell r="BZ1032">
            <v>0</v>
          </cell>
          <cell r="CB1032">
            <v>0.6</v>
          </cell>
          <cell r="CC1032">
            <v>0.4</v>
          </cell>
          <cell r="CD1032">
            <v>0</v>
          </cell>
          <cell r="CE1032">
            <v>0</v>
          </cell>
          <cell r="CF1032">
            <v>0</v>
          </cell>
          <cell r="CG1032">
            <v>0</v>
          </cell>
          <cell r="CH1032">
            <v>0</v>
          </cell>
          <cell r="CI1032">
            <v>0</v>
          </cell>
          <cell r="CJ1032">
            <v>0</v>
          </cell>
          <cell r="CK1032">
            <v>0</v>
          </cell>
          <cell r="CL1032">
            <v>0</v>
          </cell>
          <cell r="CM1032">
            <v>0</v>
          </cell>
          <cell r="CN1032">
            <v>0</v>
          </cell>
          <cell r="CO1032">
            <v>0</v>
          </cell>
        </row>
        <row r="1033">
          <cell r="BK1033" t="str">
            <v>Pin sylvestre_F1_PS1_d3_GSM Alpes du Sud_80_</v>
          </cell>
          <cell r="BM1033">
            <v>63.273742162241703</v>
          </cell>
          <cell r="BN1033">
            <v>307.35353718433799</v>
          </cell>
          <cell r="BO1033" t="str">
            <v/>
          </cell>
          <cell r="BP1033">
            <v>207.95936776930901</v>
          </cell>
          <cell r="BQ1033">
            <v>6.6124747869711404</v>
          </cell>
          <cell r="BT1033" t="str">
            <v>Résineux</v>
          </cell>
          <cell r="BU1033">
            <v>0</v>
          </cell>
          <cell r="BV1033">
            <v>1</v>
          </cell>
          <cell r="BW1033">
            <v>0</v>
          </cell>
          <cell r="BX1033">
            <v>0.43</v>
          </cell>
          <cell r="BY1033">
            <v>0</v>
          </cell>
          <cell r="BZ1033">
            <v>0</v>
          </cell>
          <cell r="CB1033">
            <v>0.6</v>
          </cell>
          <cell r="CC1033">
            <v>0.4</v>
          </cell>
          <cell r="CD1033">
            <v>0</v>
          </cell>
          <cell r="CE1033">
            <v>0</v>
          </cell>
          <cell r="CF1033">
            <v>0</v>
          </cell>
          <cell r="CG1033">
            <v>0</v>
          </cell>
          <cell r="CH1033">
            <v>0</v>
          </cell>
          <cell r="CI1033">
            <v>0</v>
          </cell>
          <cell r="CJ1033">
            <v>0</v>
          </cell>
          <cell r="CK1033">
            <v>0</v>
          </cell>
          <cell r="CL1033">
            <v>0</v>
          </cell>
          <cell r="CM1033">
            <v>0</v>
          </cell>
          <cell r="CN1033">
            <v>0</v>
          </cell>
          <cell r="CO1033">
            <v>0</v>
          </cell>
        </row>
        <row r="1034">
          <cell r="BK1034" t="str">
            <v>Pin sylvestre_F1_PS1_d3_GSM Alpes du Sud_85_</v>
          </cell>
          <cell r="BM1034">
            <v>68.988230384381893</v>
          </cell>
          <cell r="BN1034">
            <v>338.16037506371401</v>
          </cell>
          <cell r="BO1034" t="str">
            <v/>
          </cell>
          <cell r="BP1034">
            <v>207.95936776930901</v>
          </cell>
          <cell r="BQ1034">
            <v>5.9346976756310603</v>
          </cell>
          <cell r="BT1034" t="str">
            <v>Résineux</v>
          </cell>
          <cell r="BU1034">
            <v>0</v>
          </cell>
          <cell r="BV1034">
            <v>1</v>
          </cell>
          <cell r="BW1034">
            <v>0</v>
          </cell>
          <cell r="BX1034">
            <v>0.43</v>
          </cell>
          <cell r="BY1034">
            <v>0</v>
          </cell>
          <cell r="BZ1034">
            <v>0</v>
          </cell>
          <cell r="CB1034">
            <v>0.6</v>
          </cell>
          <cell r="CC1034">
            <v>0.4</v>
          </cell>
          <cell r="CD1034">
            <v>0</v>
          </cell>
          <cell r="CE1034">
            <v>0</v>
          </cell>
          <cell r="CF1034">
            <v>0</v>
          </cell>
          <cell r="CG1034">
            <v>0</v>
          </cell>
          <cell r="CH1034">
            <v>0</v>
          </cell>
          <cell r="CI1034">
            <v>0</v>
          </cell>
          <cell r="CJ1034">
            <v>0</v>
          </cell>
          <cell r="CK1034">
            <v>0</v>
          </cell>
          <cell r="CL1034">
            <v>0</v>
          </cell>
          <cell r="CM1034">
            <v>0</v>
          </cell>
          <cell r="CN1034">
            <v>0</v>
          </cell>
          <cell r="CO1034">
            <v>0</v>
          </cell>
        </row>
        <row r="1035">
          <cell r="BK1035" t="str">
            <v>Pin sylvestre_F1_PS1_d3_GSM Alpes du Sud_85_</v>
          </cell>
          <cell r="BM1035">
            <v>52.593109143311601</v>
          </cell>
          <cell r="BN1035">
            <v>250.59057475307799</v>
          </cell>
          <cell r="BO1035">
            <v>87.569800310636026</v>
          </cell>
          <cell r="BP1035">
            <v>207.95936776930901</v>
          </cell>
          <cell r="BQ1035">
            <v>5.9346976756310603</v>
          </cell>
          <cell r="BT1035" t="str">
            <v>Résineux</v>
          </cell>
          <cell r="BU1035">
            <v>0</v>
          </cell>
          <cell r="BV1035">
            <v>1</v>
          </cell>
          <cell r="BW1035">
            <v>0</v>
          </cell>
          <cell r="BX1035">
            <v>0.43</v>
          </cell>
          <cell r="BY1035">
            <v>0</v>
          </cell>
          <cell r="BZ1035">
            <v>0</v>
          </cell>
          <cell r="CB1035">
            <v>0.6</v>
          </cell>
          <cell r="CC1035">
            <v>0.4</v>
          </cell>
          <cell r="CD1035">
            <v>0</v>
          </cell>
          <cell r="CE1035">
            <v>0</v>
          </cell>
          <cell r="CF1035">
            <v>0</v>
          </cell>
          <cell r="CG1035">
            <v>0</v>
          </cell>
          <cell r="CH1035">
            <v>0</v>
          </cell>
          <cell r="CI1035">
            <v>0</v>
          </cell>
          <cell r="CJ1035">
            <v>0</v>
          </cell>
          <cell r="CK1035">
            <v>0</v>
          </cell>
          <cell r="CL1035">
            <v>0</v>
          </cell>
          <cell r="CM1035">
            <v>0</v>
          </cell>
          <cell r="CN1035">
            <v>0</v>
          </cell>
          <cell r="CO1035">
            <v>0</v>
          </cell>
        </row>
        <row r="1036">
          <cell r="BK1036" t="str">
            <v>Pin sylvestre_F1_PS1_d3_GSM Alpes du Sud_90_</v>
          </cell>
          <cell r="BM1036">
            <v>57.797733486688003</v>
          </cell>
          <cell r="BN1036">
            <v>278.110824607886</v>
          </cell>
          <cell r="BO1036" t="str">
            <v/>
          </cell>
          <cell r="BP1036">
            <v>207.95936776930901</v>
          </cell>
          <cell r="BQ1036">
            <v>5.9678848800733704</v>
          </cell>
          <cell r="BT1036" t="str">
            <v>Résineux</v>
          </cell>
          <cell r="BU1036">
            <v>0</v>
          </cell>
          <cell r="BV1036">
            <v>1</v>
          </cell>
          <cell r="BW1036">
            <v>0</v>
          </cell>
          <cell r="BX1036">
            <v>0.43</v>
          </cell>
          <cell r="BY1036">
            <v>0</v>
          </cell>
          <cell r="BZ1036">
            <v>0</v>
          </cell>
          <cell r="CB1036">
            <v>0.6</v>
          </cell>
          <cell r="CC1036">
            <v>0.4</v>
          </cell>
          <cell r="CD1036">
            <v>0</v>
          </cell>
          <cell r="CE1036">
            <v>0</v>
          </cell>
          <cell r="CF1036">
            <v>0</v>
          </cell>
          <cell r="CG1036">
            <v>0</v>
          </cell>
          <cell r="CH1036">
            <v>0</v>
          </cell>
          <cell r="CI1036">
            <v>0</v>
          </cell>
          <cell r="CJ1036">
            <v>0</v>
          </cell>
          <cell r="CK1036">
            <v>0</v>
          </cell>
          <cell r="CL1036">
            <v>0</v>
          </cell>
          <cell r="CM1036">
            <v>0</v>
          </cell>
          <cell r="CN1036">
            <v>0</v>
          </cell>
          <cell r="CO1036">
            <v>0</v>
          </cell>
        </row>
        <row r="1037">
          <cell r="BK1037" t="str">
            <v>Pin sylvestre_F1_PS1_d3_GSM Alpes du Sud_95_</v>
          </cell>
          <cell r="BM1037">
            <v>62.5129417527463</v>
          </cell>
          <cell r="BN1037">
            <v>303.273959969082</v>
          </cell>
          <cell r="BO1037" t="str">
            <v/>
          </cell>
          <cell r="BP1037">
            <v>207.95936776930901</v>
          </cell>
          <cell r="BQ1037">
            <v>6.2445476351863798</v>
          </cell>
          <cell r="BT1037" t="str">
            <v>Résineux</v>
          </cell>
          <cell r="BU1037">
            <v>0</v>
          </cell>
          <cell r="BV1037">
            <v>1</v>
          </cell>
          <cell r="BW1037">
            <v>0</v>
          </cell>
          <cell r="BX1037">
            <v>0.43</v>
          </cell>
          <cell r="BY1037">
            <v>0</v>
          </cell>
          <cell r="BZ1037">
            <v>0</v>
          </cell>
          <cell r="CB1037">
            <v>0.6</v>
          </cell>
          <cell r="CC1037">
            <v>0.4</v>
          </cell>
          <cell r="CD1037">
            <v>0</v>
          </cell>
          <cell r="CE1037">
            <v>0</v>
          </cell>
          <cell r="CF1037">
            <v>0</v>
          </cell>
          <cell r="CG1037">
            <v>0</v>
          </cell>
          <cell r="CH1037">
            <v>0</v>
          </cell>
          <cell r="CI1037">
            <v>0</v>
          </cell>
          <cell r="CJ1037">
            <v>0</v>
          </cell>
          <cell r="CK1037">
            <v>0</v>
          </cell>
          <cell r="CL1037">
            <v>0</v>
          </cell>
          <cell r="CM1037">
            <v>0</v>
          </cell>
          <cell r="CN1037">
            <v>0</v>
          </cell>
          <cell r="CO1037">
            <v>0</v>
          </cell>
        </row>
        <row r="1038">
          <cell r="BK1038" t="str">
            <v>Pin sylvestre_F1_PS1_d3_GSM Alpes du Sud_100_</v>
          </cell>
          <cell r="BM1038">
            <v>67.273612740502998</v>
          </cell>
          <cell r="BN1038">
            <v>328.88700766056502</v>
          </cell>
          <cell r="BO1038" t="str">
            <v/>
          </cell>
          <cell r="BP1038">
            <v>207.95936776930901</v>
          </cell>
          <cell r="BQ1038">
            <v>5.3289588794129497</v>
          </cell>
          <cell r="BT1038" t="str">
            <v>Résineux</v>
          </cell>
          <cell r="BU1038">
            <v>0</v>
          </cell>
          <cell r="BV1038">
            <v>1</v>
          </cell>
          <cell r="BW1038">
            <v>0</v>
          </cell>
          <cell r="BX1038">
            <v>0.43</v>
          </cell>
          <cell r="BY1038">
            <v>0</v>
          </cell>
          <cell r="BZ1038">
            <v>0</v>
          </cell>
          <cell r="CB1038">
            <v>0.6</v>
          </cell>
          <cell r="CC1038">
            <v>0.4</v>
          </cell>
          <cell r="CD1038">
            <v>0</v>
          </cell>
          <cell r="CE1038">
            <v>0</v>
          </cell>
          <cell r="CF1038">
            <v>0</v>
          </cell>
          <cell r="CG1038">
            <v>0</v>
          </cell>
          <cell r="CH1038">
            <v>0</v>
          </cell>
          <cell r="CI1038">
            <v>0</v>
          </cell>
          <cell r="CJ1038">
            <v>0</v>
          </cell>
          <cell r="CK1038">
            <v>0</v>
          </cell>
          <cell r="CL1038">
            <v>0</v>
          </cell>
          <cell r="CM1038">
            <v>0</v>
          </cell>
          <cell r="CN1038">
            <v>0</v>
          </cell>
          <cell r="CO1038">
            <v>0</v>
          </cell>
        </row>
        <row r="1039">
          <cell r="BK1039" t="str">
            <v>Pin sylvestre_F1_PS1_d3_GSM Alpes du Sud_100_</v>
          </cell>
          <cell r="BM1039">
            <v>41.381275387229401</v>
          </cell>
          <cell r="BN1039">
            <v>192.32597831415001</v>
          </cell>
          <cell r="BO1039">
            <v>136.56102934641501</v>
          </cell>
          <cell r="BP1039">
            <v>207.95936776930901</v>
          </cell>
          <cell r="BQ1039">
            <v>5.3289588794129497</v>
          </cell>
          <cell r="BT1039" t="str">
            <v>Résineux</v>
          </cell>
          <cell r="BU1039">
            <v>0</v>
          </cell>
          <cell r="BV1039">
            <v>1</v>
          </cell>
          <cell r="BW1039">
            <v>0</v>
          </cell>
          <cell r="BX1039">
            <v>0.43</v>
          </cell>
          <cell r="BY1039">
            <v>0</v>
          </cell>
          <cell r="BZ1039">
            <v>0</v>
          </cell>
          <cell r="CB1039">
            <v>0.6</v>
          </cell>
          <cell r="CC1039">
            <v>0.4</v>
          </cell>
          <cell r="CD1039">
            <v>0</v>
          </cell>
          <cell r="CE1039">
            <v>0</v>
          </cell>
          <cell r="CF1039">
            <v>0</v>
          </cell>
          <cell r="CG1039">
            <v>0</v>
          </cell>
          <cell r="CH1039">
            <v>0</v>
          </cell>
          <cell r="CI1039">
            <v>0</v>
          </cell>
          <cell r="CJ1039">
            <v>0</v>
          </cell>
          <cell r="CK1039">
            <v>0</v>
          </cell>
          <cell r="CL1039">
            <v>0</v>
          </cell>
          <cell r="CM1039">
            <v>0</v>
          </cell>
          <cell r="CN1039">
            <v>0</v>
          </cell>
          <cell r="CO1039">
            <v>0</v>
          </cell>
        </row>
        <row r="1040">
          <cell r="BK1040" t="str">
            <v>Pin sylvestre_F1_PS1_d3_GSM Alpes du Sud_105_</v>
          </cell>
          <cell r="BM1040">
            <v>46.067636612064199</v>
          </cell>
          <cell r="BN1040">
            <v>216.498281659209</v>
          </cell>
          <cell r="BO1040" t="str">
            <v/>
          </cell>
          <cell r="BP1040">
            <v>207.95936776930901</v>
          </cell>
          <cell r="BQ1040">
            <v>5.4722029901613896</v>
          </cell>
          <cell r="BT1040" t="str">
            <v>Résineux</v>
          </cell>
          <cell r="BU1040">
            <v>0</v>
          </cell>
          <cell r="BV1040">
            <v>1</v>
          </cell>
          <cell r="BW1040">
            <v>0</v>
          </cell>
          <cell r="BX1040">
            <v>0.43</v>
          </cell>
          <cell r="BY1040">
            <v>0</v>
          </cell>
          <cell r="BZ1040">
            <v>0</v>
          </cell>
          <cell r="CB1040">
            <v>0.6</v>
          </cell>
          <cell r="CC1040">
            <v>0.4</v>
          </cell>
          <cell r="CD1040">
            <v>0</v>
          </cell>
          <cell r="CE1040">
            <v>0</v>
          </cell>
          <cell r="CF1040">
            <v>0</v>
          </cell>
          <cell r="CG1040">
            <v>0</v>
          </cell>
          <cell r="CH1040">
            <v>0</v>
          </cell>
          <cell r="CI1040">
            <v>0</v>
          </cell>
          <cell r="CJ1040">
            <v>0</v>
          </cell>
          <cell r="CK1040">
            <v>0</v>
          </cell>
          <cell r="CL1040">
            <v>0</v>
          </cell>
          <cell r="CM1040">
            <v>0</v>
          </cell>
          <cell r="CN1040">
            <v>0</v>
          </cell>
          <cell r="CO1040">
            <v>0</v>
          </cell>
        </row>
        <row r="1041">
          <cell r="BK1041" t="str">
            <v>Pin sylvestre_F1_PS1_d3_GSM Alpes du Sud_110_</v>
          </cell>
          <cell r="BM1041">
            <v>50.82085446376</v>
          </cell>
          <cell r="BN1041">
            <v>241.284302516228</v>
          </cell>
          <cell r="BO1041" t="str">
            <v/>
          </cell>
          <cell r="BP1041">
            <v>207.95936776930901</v>
          </cell>
          <cell r="BT1041" t="str">
            <v>Résineux</v>
          </cell>
          <cell r="BU1041">
            <v>0</v>
          </cell>
          <cell r="BV1041">
            <v>1</v>
          </cell>
          <cell r="BW1041">
            <v>0</v>
          </cell>
          <cell r="BX1041">
            <v>0.43</v>
          </cell>
          <cell r="BY1041">
            <v>0</v>
          </cell>
          <cell r="BZ1041">
            <v>0</v>
          </cell>
          <cell r="CB1041">
            <v>0.6</v>
          </cell>
          <cell r="CC1041">
            <v>0.4</v>
          </cell>
          <cell r="CD1041">
            <v>0</v>
          </cell>
          <cell r="CE1041">
            <v>0</v>
          </cell>
          <cell r="CF1041">
            <v>0</v>
          </cell>
          <cell r="CG1041">
            <v>0</v>
          </cell>
          <cell r="CH1041">
            <v>0</v>
          </cell>
          <cell r="CI1041">
            <v>0</v>
          </cell>
          <cell r="CJ1041">
            <v>0</v>
          </cell>
          <cell r="CK1041">
            <v>0</v>
          </cell>
          <cell r="CL1041">
            <v>0</v>
          </cell>
          <cell r="CM1041">
            <v>0</v>
          </cell>
          <cell r="CN1041">
            <v>0</v>
          </cell>
          <cell r="CO1041">
            <v>0</v>
          </cell>
        </row>
        <row r="1042">
          <cell r="BK1042" t="str">
            <v>Pin sylvestre_F1_PS1_d3_GSM Alpes du Sud_110_</v>
          </cell>
          <cell r="BM1042">
            <v>0</v>
          </cell>
          <cell r="BN1042">
            <v>0</v>
          </cell>
          <cell r="BO1042">
            <v>241.284302516228</v>
          </cell>
          <cell r="BP1042">
            <v>207.95936776930901</v>
          </cell>
          <cell r="BT1042" t="str">
            <v>Résineux</v>
          </cell>
          <cell r="BU1042">
            <v>0</v>
          </cell>
          <cell r="BV1042">
            <v>1</v>
          </cell>
          <cell r="BW1042">
            <v>0</v>
          </cell>
          <cell r="BX1042">
            <v>0.43</v>
          </cell>
          <cell r="BY1042">
            <v>0</v>
          </cell>
          <cell r="BZ1042">
            <v>0</v>
          </cell>
          <cell r="CB1042">
            <v>0.6</v>
          </cell>
          <cell r="CC1042">
            <v>0.4</v>
          </cell>
          <cell r="CD1042">
            <v>0</v>
          </cell>
          <cell r="CE1042">
            <v>0</v>
          </cell>
          <cell r="CF1042">
            <v>0</v>
          </cell>
          <cell r="CG1042">
            <v>0</v>
          </cell>
          <cell r="CH1042">
            <v>0</v>
          </cell>
          <cell r="CI1042">
            <v>0</v>
          </cell>
          <cell r="CJ1042">
            <v>0</v>
          </cell>
          <cell r="CK1042">
            <v>0</v>
          </cell>
          <cell r="CL1042">
            <v>0</v>
          </cell>
          <cell r="CM1042">
            <v>0</v>
          </cell>
          <cell r="CN1042">
            <v>0</v>
          </cell>
          <cell r="CO1042">
            <v>0</v>
          </cell>
        </row>
        <row r="1043">
          <cell r="BK1043" t="str">
            <v>Pin sylvestre_F2_PS2_d2_GSM Alpes du Sud_30_</v>
          </cell>
          <cell r="BM1043">
            <v>12.4889766746146</v>
          </cell>
          <cell r="BN1043">
            <v>51.393740467818802</v>
          </cell>
          <cell r="BP1043">
            <v>133.567642172782</v>
          </cell>
          <cell r="BQ1043">
            <v>6.4020461778964597</v>
          </cell>
          <cell r="BT1043" t="str">
            <v>Résineux</v>
          </cell>
          <cell r="BU1043">
            <v>0</v>
          </cell>
          <cell r="BV1043">
            <v>1</v>
          </cell>
          <cell r="BW1043">
            <v>0</v>
          </cell>
          <cell r="BX1043">
            <v>0.43</v>
          </cell>
          <cell r="BY1043">
            <v>0</v>
          </cell>
          <cell r="BZ1043">
            <v>0</v>
          </cell>
          <cell r="CB1043">
            <v>0.6</v>
          </cell>
          <cell r="CC1043">
            <v>0.4</v>
          </cell>
          <cell r="CD1043">
            <v>0</v>
          </cell>
          <cell r="CE1043">
            <v>0</v>
          </cell>
          <cell r="CF1043">
            <v>0</v>
          </cell>
          <cell r="CG1043">
            <v>0</v>
          </cell>
          <cell r="CH1043">
            <v>0</v>
          </cell>
          <cell r="CI1043">
            <v>0</v>
          </cell>
          <cell r="CJ1043">
            <v>0</v>
          </cell>
          <cell r="CK1043">
            <v>0</v>
          </cell>
          <cell r="CL1043">
            <v>0</v>
          </cell>
          <cell r="CM1043">
            <v>0</v>
          </cell>
          <cell r="CN1043">
            <v>0</v>
          </cell>
          <cell r="CO1043">
            <v>0</v>
          </cell>
        </row>
        <row r="1044">
          <cell r="BK1044" t="str">
            <v>Pin sylvestre_F2_PS2_d2_GSM Alpes du Sud_35_</v>
          </cell>
          <cell r="BM1044">
            <v>19.279728258976299</v>
          </cell>
          <cell r="BN1044">
            <v>82.874061242219895</v>
          </cell>
          <cell r="BO1044" t="str">
            <v/>
          </cell>
          <cell r="BP1044">
            <v>133.567642172782</v>
          </cell>
          <cell r="BQ1044">
            <v>6.3223611318561899</v>
          </cell>
          <cell r="BT1044" t="str">
            <v>Résineux</v>
          </cell>
          <cell r="BU1044">
            <v>0</v>
          </cell>
          <cell r="BV1044">
            <v>1</v>
          </cell>
          <cell r="BW1044">
            <v>0</v>
          </cell>
          <cell r="BX1044">
            <v>0.43</v>
          </cell>
          <cell r="BY1044">
            <v>0</v>
          </cell>
          <cell r="BZ1044">
            <v>0</v>
          </cell>
          <cell r="CB1044">
            <v>0.6</v>
          </cell>
          <cell r="CC1044">
            <v>0.4</v>
          </cell>
          <cell r="CD1044">
            <v>0</v>
          </cell>
          <cell r="CE1044">
            <v>0</v>
          </cell>
          <cell r="CF1044">
            <v>0</v>
          </cell>
          <cell r="CG1044">
            <v>0</v>
          </cell>
          <cell r="CH1044">
            <v>0</v>
          </cell>
          <cell r="CI1044">
            <v>0</v>
          </cell>
          <cell r="CJ1044">
            <v>0</v>
          </cell>
          <cell r="CK1044">
            <v>0</v>
          </cell>
          <cell r="CL1044">
            <v>0</v>
          </cell>
          <cell r="CM1044">
            <v>0</v>
          </cell>
          <cell r="CN1044">
            <v>0</v>
          </cell>
          <cell r="CO1044">
            <v>0</v>
          </cell>
        </row>
        <row r="1045">
          <cell r="BK1045" t="str">
            <v>Pin sylvestre_F2_PS2_d2_GSM Alpes du Sud_40_</v>
          </cell>
          <cell r="BM1045">
            <v>25.610975095294702</v>
          </cell>
          <cell r="BN1045">
            <v>113.308981711063</v>
          </cell>
          <cell r="BO1045" t="str">
            <v/>
          </cell>
          <cell r="BP1045">
            <v>133.567642172782</v>
          </cell>
          <cell r="BQ1045">
            <v>6.1966301713038696</v>
          </cell>
          <cell r="BT1045" t="str">
            <v>Résineux</v>
          </cell>
          <cell r="BU1045">
            <v>0</v>
          </cell>
          <cell r="BV1045">
            <v>1</v>
          </cell>
          <cell r="BW1045">
            <v>0</v>
          </cell>
          <cell r="BX1045">
            <v>0.43</v>
          </cell>
          <cell r="BY1045">
            <v>0</v>
          </cell>
          <cell r="BZ1045">
            <v>0</v>
          </cell>
          <cell r="CB1045">
            <v>0.6</v>
          </cell>
          <cell r="CC1045">
            <v>0.4</v>
          </cell>
          <cell r="CD1045">
            <v>0</v>
          </cell>
          <cell r="CE1045">
            <v>0</v>
          </cell>
          <cell r="CF1045">
            <v>0</v>
          </cell>
          <cell r="CG1045">
            <v>0</v>
          </cell>
          <cell r="CH1045">
            <v>0</v>
          </cell>
          <cell r="CI1045">
            <v>0</v>
          </cell>
          <cell r="CJ1045">
            <v>0</v>
          </cell>
          <cell r="CK1045">
            <v>0</v>
          </cell>
          <cell r="CL1045">
            <v>0</v>
          </cell>
          <cell r="CM1045">
            <v>0</v>
          </cell>
          <cell r="CN1045">
            <v>0</v>
          </cell>
          <cell r="CO1045">
            <v>0</v>
          </cell>
        </row>
        <row r="1046">
          <cell r="BK1046" t="str">
            <v>Pin sylvestre_F2_PS2_d2_GSM Alpes du Sud_45_</v>
          </cell>
          <cell r="BM1046">
            <v>31.660481947533601</v>
          </cell>
          <cell r="BN1046">
            <v>143.14451778825401</v>
          </cell>
          <cell r="BO1046" t="str">
            <v/>
          </cell>
          <cell r="BP1046">
            <v>133.567642172782</v>
          </cell>
          <cell r="BQ1046">
            <v>5.8664460073468696</v>
          </cell>
          <cell r="BT1046" t="str">
            <v>Résineux</v>
          </cell>
          <cell r="BU1046">
            <v>0</v>
          </cell>
          <cell r="BV1046">
            <v>1</v>
          </cell>
          <cell r="BW1046">
            <v>0</v>
          </cell>
          <cell r="BX1046">
            <v>0.43</v>
          </cell>
          <cell r="BY1046">
            <v>0</v>
          </cell>
          <cell r="BZ1046">
            <v>0</v>
          </cell>
          <cell r="CB1046">
            <v>0.6</v>
          </cell>
          <cell r="CC1046">
            <v>0.4</v>
          </cell>
          <cell r="CD1046">
            <v>0</v>
          </cell>
          <cell r="CE1046">
            <v>0</v>
          </cell>
          <cell r="CF1046">
            <v>0</v>
          </cell>
          <cell r="CG1046">
            <v>0</v>
          </cell>
          <cell r="CH1046">
            <v>0</v>
          </cell>
          <cell r="CI1046">
            <v>0</v>
          </cell>
          <cell r="CJ1046">
            <v>0</v>
          </cell>
          <cell r="CK1046">
            <v>0</v>
          </cell>
          <cell r="CL1046">
            <v>0</v>
          </cell>
          <cell r="CM1046">
            <v>0</v>
          </cell>
          <cell r="CN1046">
            <v>0</v>
          </cell>
          <cell r="CO1046">
            <v>0</v>
          </cell>
        </row>
        <row r="1047">
          <cell r="BK1047" t="str">
            <v>Pin sylvestre_F2_PS2_d2_GSM Alpes du Sud_50_</v>
          </cell>
          <cell r="BM1047">
            <v>37.214205359969803</v>
          </cell>
          <cell r="BN1047">
            <v>171.074096945295</v>
          </cell>
          <cell r="BO1047" t="str">
            <v/>
          </cell>
          <cell r="BP1047">
            <v>133.567642172782</v>
          </cell>
          <cell r="BQ1047">
            <v>5.6804084208303003</v>
          </cell>
          <cell r="BT1047" t="str">
            <v>Résineux</v>
          </cell>
          <cell r="BU1047">
            <v>0</v>
          </cell>
          <cell r="BV1047">
            <v>1</v>
          </cell>
          <cell r="BW1047">
            <v>0</v>
          </cell>
          <cell r="BX1047">
            <v>0.43</v>
          </cell>
          <cell r="BY1047">
            <v>0</v>
          </cell>
          <cell r="BZ1047">
            <v>0</v>
          </cell>
          <cell r="CB1047">
            <v>0.6</v>
          </cell>
          <cell r="CC1047">
            <v>0.4</v>
          </cell>
          <cell r="CD1047">
            <v>0</v>
          </cell>
          <cell r="CE1047">
            <v>0</v>
          </cell>
          <cell r="CF1047">
            <v>0</v>
          </cell>
          <cell r="CG1047">
            <v>0</v>
          </cell>
          <cell r="CH1047">
            <v>0</v>
          </cell>
          <cell r="CI1047">
            <v>0</v>
          </cell>
          <cell r="CJ1047">
            <v>0</v>
          </cell>
          <cell r="CK1047">
            <v>0</v>
          </cell>
          <cell r="CL1047">
            <v>0</v>
          </cell>
          <cell r="CM1047">
            <v>0</v>
          </cell>
          <cell r="CN1047">
            <v>0</v>
          </cell>
          <cell r="CO1047">
            <v>0</v>
          </cell>
        </row>
        <row r="1048">
          <cell r="BK1048" t="str">
            <v>Pin sylvestre_F2_PS2_d2_GSM Alpes du Sud_55_</v>
          </cell>
          <cell r="BM1048">
            <v>42.321039516131698</v>
          </cell>
          <cell r="BN1048">
            <v>197.15102034967299</v>
          </cell>
          <cell r="BO1048" t="str">
            <v/>
          </cell>
          <cell r="BP1048">
            <v>133.567642172782</v>
          </cell>
          <cell r="BQ1048">
            <v>5.5392634033101302</v>
          </cell>
          <cell r="BT1048" t="str">
            <v>Résineux</v>
          </cell>
          <cell r="BU1048">
            <v>0</v>
          </cell>
          <cell r="BV1048">
            <v>1</v>
          </cell>
          <cell r="BW1048">
            <v>0</v>
          </cell>
          <cell r="BX1048">
            <v>0.43</v>
          </cell>
          <cell r="BY1048">
            <v>0</v>
          </cell>
          <cell r="BZ1048">
            <v>0</v>
          </cell>
          <cell r="CB1048">
            <v>0.6</v>
          </cell>
          <cell r="CC1048">
            <v>0.4</v>
          </cell>
          <cell r="CD1048">
            <v>0</v>
          </cell>
          <cell r="CE1048">
            <v>0</v>
          </cell>
          <cell r="CF1048">
            <v>0</v>
          </cell>
          <cell r="CG1048">
            <v>0</v>
          </cell>
          <cell r="CH1048">
            <v>0</v>
          </cell>
          <cell r="CI1048">
            <v>0</v>
          </cell>
          <cell r="CJ1048">
            <v>0</v>
          </cell>
          <cell r="CK1048">
            <v>0</v>
          </cell>
          <cell r="CL1048">
            <v>0</v>
          </cell>
          <cell r="CM1048">
            <v>0</v>
          </cell>
          <cell r="CN1048">
            <v>0</v>
          </cell>
          <cell r="CO1048">
            <v>0</v>
          </cell>
        </row>
        <row r="1049">
          <cell r="BK1049" t="str">
            <v>Pin sylvestre_F2_PS2_d2_GSM Alpes du Sud_60_</v>
          </cell>
          <cell r="BM1049">
            <v>47.111519889035897</v>
          </cell>
          <cell r="BN1049">
            <v>221.919315671384</v>
          </cell>
          <cell r="BO1049" t="str">
            <v/>
          </cell>
          <cell r="BP1049">
            <v>133.567642172782</v>
          </cell>
          <cell r="BQ1049">
            <v>5.2559408276939097</v>
          </cell>
          <cell r="BT1049" t="str">
            <v>Résineux</v>
          </cell>
          <cell r="BU1049">
            <v>0</v>
          </cell>
          <cell r="BV1049">
            <v>1</v>
          </cell>
          <cell r="BW1049">
            <v>0</v>
          </cell>
          <cell r="BX1049">
            <v>0.43</v>
          </cell>
          <cell r="BY1049">
            <v>0</v>
          </cell>
          <cell r="BZ1049">
            <v>0</v>
          </cell>
          <cell r="CB1049">
            <v>0.6</v>
          </cell>
          <cell r="CC1049">
            <v>0.4</v>
          </cell>
          <cell r="CD1049">
            <v>0</v>
          </cell>
          <cell r="CE1049">
            <v>0</v>
          </cell>
          <cell r="CF1049">
            <v>0</v>
          </cell>
          <cell r="CG1049">
            <v>0</v>
          </cell>
          <cell r="CH1049">
            <v>0</v>
          </cell>
          <cell r="CI1049">
            <v>0</v>
          </cell>
          <cell r="CJ1049">
            <v>0</v>
          </cell>
          <cell r="CK1049">
            <v>0</v>
          </cell>
          <cell r="CL1049">
            <v>0</v>
          </cell>
          <cell r="CM1049">
            <v>0</v>
          </cell>
          <cell r="CN1049">
            <v>0</v>
          </cell>
          <cell r="CO1049">
            <v>0</v>
          </cell>
        </row>
        <row r="1050">
          <cell r="BK1050" t="str">
            <v>Pin sylvestre_F2_PS2_d2_GSM Alpes du Sud_65_</v>
          </cell>
          <cell r="BM1050">
            <v>51.322691301557199</v>
          </cell>
          <cell r="BN1050">
            <v>243.91603382120601</v>
          </cell>
          <cell r="BO1050" t="str">
            <v/>
          </cell>
          <cell r="BP1050">
            <v>133.567642172782</v>
          </cell>
          <cell r="BQ1050">
            <v>4.99462403701932</v>
          </cell>
          <cell r="BT1050" t="str">
            <v>Résineux</v>
          </cell>
          <cell r="BU1050">
            <v>0</v>
          </cell>
          <cell r="BV1050">
            <v>1</v>
          </cell>
          <cell r="BW1050">
            <v>0</v>
          </cell>
          <cell r="BX1050">
            <v>0.43</v>
          </cell>
          <cell r="BY1050">
            <v>0</v>
          </cell>
          <cell r="BZ1050">
            <v>0</v>
          </cell>
          <cell r="CB1050">
            <v>0.6</v>
          </cell>
          <cell r="CC1050">
            <v>0.4</v>
          </cell>
          <cell r="CD1050">
            <v>0</v>
          </cell>
          <cell r="CE1050">
            <v>0</v>
          </cell>
          <cell r="CF1050">
            <v>0</v>
          </cell>
          <cell r="CG1050">
            <v>0</v>
          </cell>
          <cell r="CH1050">
            <v>0</v>
          </cell>
          <cell r="CI1050">
            <v>0</v>
          </cell>
          <cell r="CJ1050">
            <v>0</v>
          </cell>
          <cell r="CK1050">
            <v>0</v>
          </cell>
          <cell r="CL1050">
            <v>0</v>
          </cell>
          <cell r="CM1050">
            <v>0</v>
          </cell>
          <cell r="CN1050">
            <v>0</v>
          </cell>
          <cell r="CO1050">
            <v>0</v>
          </cell>
        </row>
        <row r="1051">
          <cell r="BK1051" t="str">
            <v>Pin sylvestre_F2_PS2_d2_GSM Alpes du Sud_65_</v>
          </cell>
          <cell r="BM1051">
            <v>33.182310380904099</v>
          </cell>
          <cell r="BN1051">
            <v>150.749927494947</v>
          </cell>
          <cell r="BO1051">
            <v>93.166106326259012</v>
          </cell>
          <cell r="BP1051">
            <v>133.567642172782</v>
          </cell>
          <cell r="BQ1051">
            <v>4.99462403701932</v>
          </cell>
          <cell r="BT1051" t="str">
            <v>Résineux</v>
          </cell>
          <cell r="BU1051">
            <v>0</v>
          </cell>
          <cell r="BV1051">
            <v>1</v>
          </cell>
          <cell r="BW1051">
            <v>0</v>
          </cell>
          <cell r="BX1051">
            <v>0.43</v>
          </cell>
          <cell r="BY1051">
            <v>0</v>
          </cell>
          <cell r="BZ1051">
            <v>0</v>
          </cell>
          <cell r="CB1051">
            <v>0.6</v>
          </cell>
          <cell r="CC1051">
            <v>0.4</v>
          </cell>
          <cell r="CD1051">
            <v>0</v>
          </cell>
          <cell r="CE1051">
            <v>0</v>
          </cell>
          <cell r="CF1051">
            <v>0</v>
          </cell>
          <cell r="CG1051">
            <v>0</v>
          </cell>
          <cell r="CH1051">
            <v>0</v>
          </cell>
          <cell r="CI1051">
            <v>0</v>
          </cell>
          <cell r="CJ1051">
            <v>0</v>
          </cell>
          <cell r="CK1051">
            <v>0</v>
          </cell>
          <cell r="CL1051">
            <v>0</v>
          </cell>
          <cell r="CM1051">
            <v>0</v>
          </cell>
          <cell r="CN1051">
            <v>0</v>
          </cell>
          <cell r="CO1051">
            <v>0</v>
          </cell>
        </row>
        <row r="1052">
          <cell r="BK1052" t="str">
            <v>Pin sylvestre_F2_PS2_d2_GSM Alpes du Sud_70_</v>
          </cell>
          <cell r="BM1052">
            <v>37.879072505806803</v>
          </cell>
          <cell r="BN1052">
            <v>174.44871289646301</v>
          </cell>
          <cell r="BO1052" t="str">
            <v/>
          </cell>
          <cell r="BP1052">
            <v>133.567642172782</v>
          </cell>
          <cell r="BQ1052">
            <v>5.1304602642704902</v>
          </cell>
          <cell r="BT1052" t="str">
            <v>Résineux</v>
          </cell>
          <cell r="BU1052">
            <v>0</v>
          </cell>
          <cell r="BV1052">
            <v>1</v>
          </cell>
          <cell r="BW1052">
            <v>0</v>
          </cell>
          <cell r="BX1052">
            <v>0.43</v>
          </cell>
          <cell r="BY1052">
            <v>0</v>
          </cell>
          <cell r="BZ1052">
            <v>0</v>
          </cell>
          <cell r="CB1052">
            <v>0.6</v>
          </cell>
          <cell r="CC1052">
            <v>0.4</v>
          </cell>
          <cell r="CD1052">
            <v>0</v>
          </cell>
          <cell r="CE1052">
            <v>0</v>
          </cell>
          <cell r="CF1052">
            <v>0</v>
          </cell>
          <cell r="CG1052">
            <v>0</v>
          </cell>
          <cell r="CH1052">
            <v>0</v>
          </cell>
          <cell r="CI1052">
            <v>0</v>
          </cell>
          <cell r="CJ1052">
            <v>0</v>
          </cell>
          <cell r="CK1052">
            <v>0</v>
          </cell>
          <cell r="CL1052">
            <v>0</v>
          </cell>
          <cell r="CM1052">
            <v>0</v>
          </cell>
          <cell r="CN1052">
            <v>0</v>
          </cell>
          <cell r="CO1052">
            <v>0</v>
          </cell>
        </row>
        <row r="1053">
          <cell r="BK1053" t="str">
            <v>Pin sylvestre_F2_PS2_d2_GSM Alpes du Sud_75_</v>
          </cell>
          <cell r="BM1053">
            <v>42.490391320159397</v>
          </cell>
          <cell r="BN1053">
            <v>198.02174213563401</v>
          </cell>
          <cell r="BO1053" t="str">
            <v/>
          </cell>
          <cell r="BP1053">
            <v>133.567642172782</v>
          </cell>
          <cell r="BQ1053">
            <v>5.2063765063695797</v>
          </cell>
          <cell r="BT1053" t="str">
            <v>Résineux</v>
          </cell>
          <cell r="BU1053">
            <v>0</v>
          </cell>
          <cell r="BV1053">
            <v>1</v>
          </cell>
          <cell r="BW1053">
            <v>0</v>
          </cell>
          <cell r="BX1053">
            <v>0.43</v>
          </cell>
          <cell r="BY1053">
            <v>0</v>
          </cell>
          <cell r="BZ1053">
            <v>0</v>
          </cell>
          <cell r="CB1053">
            <v>0.6</v>
          </cell>
          <cell r="CC1053">
            <v>0.4</v>
          </cell>
          <cell r="CD1053">
            <v>0</v>
          </cell>
          <cell r="CE1053">
            <v>0</v>
          </cell>
          <cell r="CF1053">
            <v>0</v>
          </cell>
          <cell r="CG1053">
            <v>0</v>
          </cell>
          <cell r="CH1053">
            <v>0</v>
          </cell>
          <cell r="CI1053">
            <v>0</v>
          </cell>
          <cell r="CJ1053">
            <v>0</v>
          </cell>
          <cell r="CK1053">
            <v>0</v>
          </cell>
          <cell r="CL1053">
            <v>0</v>
          </cell>
          <cell r="CM1053">
            <v>0</v>
          </cell>
          <cell r="CN1053">
            <v>0</v>
          </cell>
          <cell r="CO1053">
            <v>0</v>
          </cell>
        </row>
        <row r="1054">
          <cell r="BK1054" t="str">
            <v>Pin sylvestre_F2_PS2_d2_GSM Alpes du Sud_80_</v>
          </cell>
          <cell r="BM1054">
            <v>47.104060974161897</v>
          </cell>
          <cell r="BN1054">
            <v>221.880534784616</v>
          </cell>
          <cell r="BO1054" t="str">
            <v/>
          </cell>
          <cell r="BP1054">
            <v>133.567642172782</v>
          </cell>
          <cell r="BQ1054">
            <v>5.2524386815517303</v>
          </cell>
          <cell r="BT1054" t="str">
            <v>Résineux</v>
          </cell>
          <cell r="BU1054">
            <v>0</v>
          </cell>
          <cell r="BV1054">
            <v>1</v>
          </cell>
          <cell r="BW1054">
            <v>0</v>
          </cell>
          <cell r="BX1054">
            <v>0.43</v>
          </cell>
          <cell r="BY1054">
            <v>0</v>
          </cell>
          <cell r="BZ1054">
            <v>0</v>
          </cell>
          <cell r="CB1054">
            <v>0.6</v>
          </cell>
          <cell r="CC1054">
            <v>0.4</v>
          </cell>
          <cell r="CD1054">
            <v>0</v>
          </cell>
          <cell r="CE1054">
            <v>0</v>
          </cell>
          <cell r="CF1054">
            <v>0</v>
          </cell>
          <cell r="CG1054">
            <v>0</v>
          </cell>
          <cell r="CH1054">
            <v>0</v>
          </cell>
          <cell r="CI1054">
            <v>0</v>
          </cell>
          <cell r="CJ1054">
            <v>0</v>
          </cell>
          <cell r="CK1054">
            <v>0</v>
          </cell>
          <cell r="CL1054">
            <v>0</v>
          </cell>
          <cell r="CM1054">
            <v>0</v>
          </cell>
          <cell r="CN1054">
            <v>0</v>
          </cell>
          <cell r="CO1054">
            <v>0</v>
          </cell>
        </row>
        <row r="1055">
          <cell r="BK1055" t="str">
            <v>Pin sylvestre_F2_PS2_d2_GSM Alpes du Sud_85_</v>
          </cell>
          <cell r="BM1055">
            <v>51.451676904239399</v>
          </cell>
          <cell r="BN1055">
            <v>244.59290417437501</v>
          </cell>
          <cell r="BO1055" t="str">
            <v/>
          </cell>
          <cell r="BP1055">
            <v>133.567642172782</v>
          </cell>
          <cell r="BQ1055">
            <v>4.6952554057115004</v>
          </cell>
          <cell r="BT1055" t="str">
            <v>Résineux</v>
          </cell>
          <cell r="BU1055">
            <v>0</v>
          </cell>
          <cell r="BV1055">
            <v>1</v>
          </cell>
          <cell r="BW1055">
            <v>0</v>
          </cell>
          <cell r="BX1055">
            <v>0.43</v>
          </cell>
          <cell r="BY1055">
            <v>0</v>
          </cell>
          <cell r="BZ1055">
            <v>0</v>
          </cell>
          <cell r="CB1055">
            <v>0.6</v>
          </cell>
          <cell r="CC1055">
            <v>0.4</v>
          </cell>
          <cell r="CD1055">
            <v>0</v>
          </cell>
          <cell r="CE1055">
            <v>0</v>
          </cell>
          <cell r="CF1055">
            <v>0</v>
          </cell>
          <cell r="CG1055">
            <v>0</v>
          </cell>
          <cell r="CH1055">
            <v>0</v>
          </cell>
          <cell r="CI1055">
            <v>0</v>
          </cell>
          <cell r="CJ1055">
            <v>0</v>
          </cell>
          <cell r="CK1055">
            <v>0</v>
          </cell>
          <cell r="CL1055">
            <v>0</v>
          </cell>
          <cell r="CM1055">
            <v>0</v>
          </cell>
          <cell r="CN1055">
            <v>0</v>
          </cell>
          <cell r="CO1055">
            <v>0</v>
          </cell>
        </row>
        <row r="1056">
          <cell r="BK1056" t="str">
            <v>Pin sylvestre_F2_PS2_d2_GSM Alpes du Sud_85_</v>
          </cell>
          <cell r="BM1056">
            <v>31.8735572009214</v>
          </cell>
          <cell r="BN1056">
            <v>144.207095356938</v>
          </cell>
          <cell r="BO1056">
            <v>100.38580881743701</v>
          </cell>
          <cell r="BP1056">
            <v>133.567642172782</v>
          </cell>
          <cell r="BQ1056">
            <v>4.6952554057115004</v>
          </cell>
          <cell r="BT1056" t="str">
            <v>Résineux</v>
          </cell>
          <cell r="BU1056">
            <v>0</v>
          </cell>
          <cell r="BV1056">
            <v>1</v>
          </cell>
          <cell r="BW1056">
            <v>0</v>
          </cell>
          <cell r="BX1056">
            <v>0.43</v>
          </cell>
          <cell r="BY1056">
            <v>0</v>
          </cell>
          <cell r="BZ1056">
            <v>0</v>
          </cell>
          <cell r="CB1056">
            <v>0.6</v>
          </cell>
          <cell r="CC1056">
            <v>0.4</v>
          </cell>
          <cell r="CD1056">
            <v>0</v>
          </cell>
          <cell r="CE1056">
            <v>0</v>
          </cell>
          <cell r="CF1056">
            <v>0</v>
          </cell>
          <cell r="CG1056">
            <v>0</v>
          </cell>
          <cell r="CH1056">
            <v>0</v>
          </cell>
          <cell r="CI1056">
            <v>0</v>
          </cell>
          <cell r="CJ1056">
            <v>0</v>
          </cell>
          <cell r="CK1056">
            <v>0</v>
          </cell>
          <cell r="CL1056">
            <v>0</v>
          </cell>
          <cell r="CM1056">
            <v>0</v>
          </cell>
          <cell r="CN1056">
            <v>0</v>
          </cell>
          <cell r="CO1056">
            <v>0</v>
          </cell>
        </row>
        <row r="1057">
          <cell r="BK1057" t="str">
            <v>Pin sylvestre_F2_PS2_d2_GSM Alpes du Sud_90_</v>
          </cell>
          <cell r="BM1057">
            <v>36.3202167882</v>
          </cell>
          <cell r="BN1057">
            <v>166.54660633644099</v>
          </cell>
          <cell r="BO1057" t="str">
            <v/>
          </cell>
          <cell r="BP1057">
            <v>133.567642172782</v>
          </cell>
          <cell r="BQ1057">
            <v>4.8991584903230496</v>
          </cell>
          <cell r="BT1057" t="str">
            <v>Résineux</v>
          </cell>
          <cell r="BU1057">
            <v>0</v>
          </cell>
          <cell r="BV1057">
            <v>1</v>
          </cell>
          <cell r="BW1057">
            <v>0</v>
          </cell>
          <cell r="BX1057">
            <v>0.43</v>
          </cell>
          <cell r="BY1057">
            <v>0</v>
          </cell>
          <cell r="BZ1057">
            <v>0</v>
          </cell>
          <cell r="CB1057">
            <v>0.6</v>
          </cell>
          <cell r="CC1057">
            <v>0.4</v>
          </cell>
          <cell r="CD1057">
            <v>0</v>
          </cell>
          <cell r="CE1057">
            <v>0</v>
          </cell>
          <cell r="CF1057">
            <v>0</v>
          </cell>
          <cell r="CG1057">
            <v>0</v>
          </cell>
          <cell r="CH1057">
            <v>0</v>
          </cell>
          <cell r="CI1057">
            <v>0</v>
          </cell>
          <cell r="CJ1057">
            <v>0</v>
          </cell>
          <cell r="CK1057">
            <v>0</v>
          </cell>
          <cell r="CL1057">
            <v>0</v>
          </cell>
          <cell r="CM1057">
            <v>0</v>
          </cell>
          <cell r="CN1057">
            <v>0</v>
          </cell>
          <cell r="CO1057">
            <v>0</v>
          </cell>
        </row>
        <row r="1058">
          <cell r="BK1058" t="str">
            <v>Pin sylvestre_F2_PS2_d2_GSM Alpes du Sud_95_</v>
          </cell>
          <cell r="BM1058">
            <v>40.909447134122402</v>
          </cell>
          <cell r="BN1058">
            <v>189.907827239884</v>
          </cell>
          <cell r="BO1058" t="str">
            <v/>
          </cell>
          <cell r="BP1058">
            <v>133.567642172782</v>
          </cell>
          <cell r="BQ1058">
            <v>4.9710946375126204</v>
          </cell>
          <cell r="BT1058" t="str">
            <v>Résineux</v>
          </cell>
          <cell r="BU1058">
            <v>0</v>
          </cell>
          <cell r="BV1058">
            <v>1</v>
          </cell>
          <cell r="BW1058">
            <v>0</v>
          </cell>
          <cell r="BX1058">
            <v>0.43</v>
          </cell>
          <cell r="BY1058">
            <v>0</v>
          </cell>
          <cell r="BZ1058">
            <v>0</v>
          </cell>
          <cell r="CB1058">
            <v>0.6</v>
          </cell>
          <cell r="CC1058">
            <v>0.4</v>
          </cell>
          <cell r="CD1058">
            <v>0</v>
          </cell>
          <cell r="CE1058">
            <v>0</v>
          </cell>
          <cell r="CF1058">
            <v>0</v>
          </cell>
          <cell r="CG1058">
            <v>0</v>
          </cell>
          <cell r="CH1058">
            <v>0</v>
          </cell>
          <cell r="CI1058">
            <v>0</v>
          </cell>
          <cell r="CJ1058">
            <v>0</v>
          </cell>
          <cell r="CK1058">
            <v>0</v>
          </cell>
          <cell r="CL1058">
            <v>0</v>
          </cell>
          <cell r="CM1058">
            <v>0</v>
          </cell>
          <cell r="CN1058">
            <v>0</v>
          </cell>
          <cell r="CO1058">
            <v>0</v>
          </cell>
        </row>
        <row r="1059">
          <cell r="BK1059" t="str">
            <v>Pin sylvestre_F2_PS2_d2_GSM Alpes du Sud_100_</v>
          </cell>
          <cell r="BM1059">
            <v>44.561401549093503</v>
          </cell>
          <cell r="BN1059">
            <v>208.699252955475</v>
          </cell>
          <cell r="BO1059" t="str">
            <v/>
          </cell>
          <cell r="BP1059">
            <v>133.567642172782</v>
          </cell>
          <cell r="BQ1059">
            <v>5.0965658033671701</v>
          </cell>
          <cell r="BT1059" t="str">
            <v>Résineux</v>
          </cell>
          <cell r="BU1059">
            <v>0</v>
          </cell>
          <cell r="BV1059">
            <v>1</v>
          </cell>
          <cell r="BW1059">
            <v>0</v>
          </cell>
          <cell r="BX1059">
            <v>0.43</v>
          </cell>
          <cell r="BY1059">
            <v>0</v>
          </cell>
          <cell r="BZ1059">
            <v>0</v>
          </cell>
          <cell r="CB1059">
            <v>0.6</v>
          </cell>
          <cell r="CC1059">
            <v>0.4</v>
          </cell>
          <cell r="CD1059">
            <v>0</v>
          </cell>
          <cell r="CE1059">
            <v>0</v>
          </cell>
          <cell r="CF1059">
            <v>0</v>
          </cell>
          <cell r="CG1059">
            <v>0</v>
          </cell>
          <cell r="CH1059">
            <v>0</v>
          </cell>
          <cell r="CI1059">
            <v>0</v>
          </cell>
          <cell r="CJ1059">
            <v>0</v>
          </cell>
          <cell r="CK1059">
            <v>0</v>
          </cell>
          <cell r="CL1059">
            <v>0</v>
          </cell>
          <cell r="CM1059">
            <v>0</v>
          </cell>
          <cell r="CN1059">
            <v>0</v>
          </cell>
          <cell r="CO1059">
            <v>0</v>
          </cell>
        </row>
        <row r="1060">
          <cell r="BK1060" t="str">
            <v>Pin sylvestre_F2_PS2_d2_GSM Alpes du Sud_105_</v>
          </cell>
          <cell r="BM1060">
            <v>49.089021762321302</v>
          </cell>
          <cell r="BN1060">
            <v>232.22364702956801</v>
          </cell>
          <cell r="BO1060" t="str">
            <v/>
          </cell>
          <cell r="BP1060">
            <v>133.567642172782</v>
          </cell>
          <cell r="BQ1060">
            <v>3.9443189025928098</v>
          </cell>
          <cell r="BT1060" t="str">
            <v>Résineux</v>
          </cell>
          <cell r="BU1060">
            <v>0</v>
          </cell>
          <cell r="BV1060">
            <v>1</v>
          </cell>
          <cell r="BW1060">
            <v>0</v>
          </cell>
          <cell r="BX1060">
            <v>0.43</v>
          </cell>
          <cell r="BY1060">
            <v>0</v>
          </cell>
          <cell r="BZ1060">
            <v>0</v>
          </cell>
          <cell r="CB1060">
            <v>0.6</v>
          </cell>
          <cell r="CC1060">
            <v>0.4</v>
          </cell>
          <cell r="CD1060">
            <v>0</v>
          </cell>
          <cell r="CE1060">
            <v>0</v>
          </cell>
          <cell r="CF1060">
            <v>0</v>
          </cell>
          <cell r="CG1060">
            <v>0</v>
          </cell>
          <cell r="CH1060">
            <v>0</v>
          </cell>
          <cell r="CI1060">
            <v>0</v>
          </cell>
          <cell r="CJ1060">
            <v>0</v>
          </cell>
          <cell r="CK1060">
            <v>0</v>
          </cell>
          <cell r="CL1060">
            <v>0</v>
          </cell>
          <cell r="CM1060">
            <v>0</v>
          </cell>
          <cell r="CN1060">
            <v>0</v>
          </cell>
          <cell r="CO1060">
            <v>0</v>
          </cell>
        </row>
        <row r="1061">
          <cell r="BK1061" t="str">
            <v>Pin sylvestre_F2_PS2_d2_GSM Alpes du Sud_105_</v>
          </cell>
          <cell r="BM1061">
            <v>28.272584488477399</v>
          </cell>
          <cell r="BN1061">
            <v>126.353766098436</v>
          </cell>
          <cell r="BO1061">
            <v>105.86988093113202</v>
          </cell>
          <cell r="BP1061">
            <v>133.567642172782</v>
          </cell>
          <cell r="BQ1061">
            <v>3.9443189025928098</v>
          </cell>
          <cell r="BT1061" t="str">
            <v>Résineux</v>
          </cell>
          <cell r="BU1061">
            <v>0</v>
          </cell>
          <cell r="BV1061">
            <v>1</v>
          </cell>
          <cell r="BW1061">
            <v>0</v>
          </cell>
          <cell r="BX1061">
            <v>0.43</v>
          </cell>
          <cell r="BY1061">
            <v>0</v>
          </cell>
          <cell r="BZ1061">
            <v>0</v>
          </cell>
          <cell r="CB1061">
            <v>0.6</v>
          </cell>
          <cell r="CC1061">
            <v>0.4</v>
          </cell>
          <cell r="CD1061">
            <v>0</v>
          </cell>
          <cell r="CE1061">
            <v>0</v>
          </cell>
          <cell r="CF1061">
            <v>0</v>
          </cell>
          <cell r="CG1061">
            <v>0</v>
          </cell>
          <cell r="CH1061">
            <v>0</v>
          </cell>
          <cell r="CI1061">
            <v>0</v>
          </cell>
          <cell r="CJ1061">
            <v>0</v>
          </cell>
          <cell r="CK1061">
            <v>0</v>
          </cell>
          <cell r="CL1061">
            <v>0</v>
          </cell>
          <cell r="CM1061">
            <v>0</v>
          </cell>
          <cell r="CN1061">
            <v>0</v>
          </cell>
          <cell r="CO1061">
            <v>0</v>
          </cell>
        </row>
        <row r="1062">
          <cell r="BK1062" t="str">
            <v>Pin sylvestre_F2_PS2_d2_GSM Alpes du Sud_110_</v>
          </cell>
          <cell r="BM1062">
            <v>32.359931890600102</v>
          </cell>
          <cell r="BN1062">
            <v>146.635377545854</v>
          </cell>
          <cell r="BO1062" t="str">
            <v/>
          </cell>
          <cell r="BP1062">
            <v>133.567642172782</v>
          </cell>
          <cell r="BQ1062">
            <v>4.0599436625537999</v>
          </cell>
          <cell r="BT1062" t="str">
            <v>Résineux</v>
          </cell>
          <cell r="BU1062">
            <v>0</v>
          </cell>
          <cell r="BV1062">
            <v>1</v>
          </cell>
          <cell r="BW1062">
            <v>0</v>
          </cell>
          <cell r="BX1062">
            <v>0.43</v>
          </cell>
          <cell r="BY1062">
            <v>0</v>
          </cell>
          <cell r="BZ1062">
            <v>0</v>
          </cell>
          <cell r="CB1062">
            <v>0.6</v>
          </cell>
          <cell r="CC1062">
            <v>0.4</v>
          </cell>
          <cell r="CD1062">
            <v>0</v>
          </cell>
          <cell r="CE1062">
            <v>0</v>
          </cell>
          <cell r="CF1062">
            <v>0</v>
          </cell>
          <cell r="CG1062">
            <v>0</v>
          </cell>
          <cell r="CH1062">
            <v>0</v>
          </cell>
          <cell r="CI1062">
            <v>0</v>
          </cell>
          <cell r="CJ1062">
            <v>0</v>
          </cell>
          <cell r="CK1062">
            <v>0</v>
          </cell>
          <cell r="CL1062">
            <v>0</v>
          </cell>
          <cell r="CM1062">
            <v>0</v>
          </cell>
          <cell r="CN1062">
            <v>0</v>
          </cell>
          <cell r="CO1062">
            <v>0</v>
          </cell>
        </row>
        <row r="1063">
          <cell r="BK1063" t="str">
            <v>Pin sylvestre_F2_PS2_d2_GSM Alpes du Sud_115_</v>
          </cell>
          <cell r="BM1063">
            <v>36.305228099561397</v>
          </cell>
          <cell r="BN1063">
            <v>166.47079760907499</v>
          </cell>
          <cell r="BO1063" t="str">
            <v/>
          </cell>
          <cell r="BP1063">
            <v>133.567642172782</v>
          </cell>
          <cell r="BT1063" t="str">
            <v>Résineux</v>
          </cell>
          <cell r="BU1063">
            <v>0</v>
          </cell>
          <cell r="BV1063">
            <v>1</v>
          </cell>
          <cell r="BW1063">
            <v>0</v>
          </cell>
          <cell r="BX1063">
            <v>0.43</v>
          </cell>
          <cell r="BY1063">
            <v>0</v>
          </cell>
          <cell r="BZ1063">
            <v>0</v>
          </cell>
          <cell r="CB1063">
            <v>0.6</v>
          </cell>
          <cell r="CC1063">
            <v>0.4</v>
          </cell>
          <cell r="CD1063">
            <v>0</v>
          </cell>
          <cell r="CE1063">
            <v>0</v>
          </cell>
          <cell r="CF1063">
            <v>0</v>
          </cell>
          <cell r="CG1063">
            <v>0</v>
          </cell>
          <cell r="CH1063">
            <v>0</v>
          </cell>
          <cell r="CI1063">
            <v>0</v>
          </cell>
          <cell r="CJ1063">
            <v>0</v>
          </cell>
          <cell r="CK1063">
            <v>0</v>
          </cell>
          <cell r="CL1063">
            <v>0</v>
          </cell>
          <cell r="CM1063">
            <v>0</v>
          </cell>
          <cell r="CN1063">
            <v>0</v>
          </cell>
          <cell r="CO1063">
            <v>0</v>
          </cell>
        </row>
        <row r="1064">
          <cell r="BK1064" t="str">
            <v>Pin sylvestre_F2_PS2_d2_GSM Alpes du Sud_115_</v>
          </cell>
          <cell r="BM1064">
            <v>0</v>
          </cell>
          <cell r="BN1064">
            <v>0</v>
          </cell>
          <cell r="BO1064">
            <v>166.47079760907499</v>
          </cell>
          <cell r="BP1064">
            <v>133.567642172782</v>
          </cell>
          <cell r="BT1064" t="str">
            <v>Résineux</v>
          </cell>
          <cell r="BU1064">
            <v>0</v>
          </cell>
          <cell r="BV1064">
            <v>1</v>
          </cell>
          <cell r="BW1064">
            <v>0</v>
          </cell>
          <cell r="BX1064">
            <v>0.43</v>
          </cell>
          <cell r="BY1064">
            <v>0</v>
          </cell>
          <cell r="BZ1064">
            <v>0</v>
          </cell>
          <cell r="CB1064">
            <v>0.6</v>
          </cell>
          <cell r="CC1064">
            <v>0.4</v>
          </cell>
          <cell r="CD1064">
            <v>0</v>
          </cell>
          <cell r="CE1064">
            <v>0</v>
          </cell>
          <cell r="CF1064">
            <v>0</v>
          </cell>
          <cell r="CG1064">
            <v>0</v>
          </cell>
          <cell r="CH1064">
            <v>0</v>
          </cell>
          <cell r="CI1064">
            <v>0</v>
          </cell>
          <cell r="CJ1064">
            <v>0</v>
          </cell>
          <cell r="CK1064">
            <v>0</v>
          </cell>
          <cell r="CL1064">
            <v>0</v>
          </cell>
          <cell r="CM1064">
            <v>0</v>
          </cell>
          <cell r="CN1064">
            <v>0</v>
          </cell>
          <cell r="CO1064">
            <v>0</v>
          </cell>
        </row>
        <row r="1065">
          <cell r="BK1065" t="str">
            <v>Sapin pectiné_F2_SP2_4_GSM Alpes du Sud_30_</v>
          </cell>
          <cell r="BM1065">
            <v>32.9425431165131</v>
          </cell>
          <cell r="BN1065">
            <v>149.54919406892401</v>
          </cell>
          <cell r="BO1065" t="str">
            <v/>
          </cell>
          <cell r="BP1065">
            <v>228.371756193122</v>
          </cell>
          <cell r="BT1065" t="str">
            <v>Résineux</v>
          </cell>
          <cell r="BU1065">
            <v>0</v>
          </cell>
          <cell r="BV1065">
            <v>1</v>
          </cell>
          <cell r="BW1065">
            <v>0</v>
          </cell>
          <cell r="BX1065">
            <v>0.43</v>
          </cell>
          <cell r="BY1065">
            <v>0</v>
          </cell>
          <cell r="BZ1065">
            <v>0</v>
          </cell>
          <cell r="CB1065">
            <v>0.6</v>
          </cell>
          <cell r="CC1065">
            <v>0.4</v>
          </cell>
          <cell r="CD1065">
            <v>0</v>
          </cell>
          <cell r="CE1065">
            <v>0</v>
          </cell>
          <cell r="CF1065">
            <v>0</v>
          </cell>
          <cell r="CG1065">
            <v>0</v>
          </cell>
          <cell r="CH1065">
            <v>0</v>
          </cell>
          <cell r="CI1065">
            <v>0</v>
          </cell>
          <cell r="CJ1065">
            <v>0</v>
          </cell>
          <cell r="CK1065">
            <v>0</v>
          </cell>
          <cell r="CL1065">
            <v>0</v>
          </cell>
          <cell r="CM1065">
            <v>0</v>
          </cell>
          <cell r="CN1065">
            <v>0</v>
          </cell>
          <cell r="CO1065">
            <v>0</v>
          </cell>
        </row>
        <row r="1066">
          <cell r="BK1066" t="str">
            <v>Sapin pectiné_F2_SP2_4_GSM Alpes du Sud_70_</v>
          </cell>
          <cell r="BM1066">
            <v>69.646839040628805</v>
          </cell>
          <cell r="BN1066">
            <v>341.72902459625499</v>
          </cell>
          <cell r="BO1066" t="str">
            <v/>
          </cell>
          <cell r="BP1066">
            <v>228.371756193122</v>
          </cell>
          <cell r="BQ1066">
            <v>13.249497588471099</v>
          </cell>
          <cell r="BT1066" t="str">
            <v>Résineux</v>
          </cell>
          <cell r="BU1066">
            <v>0</v>
          </cell>
          <cell r="BV1066">
            <v>1</v>
          </cell>
          <cell r="BW1066">
            <v>0</v>
          </cell>
          <cell r="BX1066">
            <v>0.43</v>
          </cell>
          <cell r="BY1066">
            <v>0</v>
          </cell>
          <cell r="BZ1066">
            <v>0</v>
          </cell>
          <cell r="CB1066">
            <v>0.6</v>
          </cell>
          <cell r="CC1066">
            <v>0.4</v>
          </cell>
          <cell r="CD1066">
            <v>0</v>
          </cell>
          <cell r="CE1066">
            <v>0</v>
          </cell>
          <cell r="CF1066">
            <v>0</v>
          </cell>
          <cell r="CG1066">
            <v>0</v>
          </cell>
          <cell r="CH1066">
            <v>0</v>
          </cell>
          <cell r="CI1066">
            <v>0</v>
          </cell>
          <cell r="CJ1066">
            <v>0</v>
          </cell>
          <cell r="CK1066">
            <v>0</v>
          </cell>
          <cell r="CL1066">
            <v>0</v>
          </cell>
          <cell r="CM1066">
            <v>0</v>
          </cell>
          <cell r="CN1066">
            <v>0</v>
          </cell>
          <cell r="CO1066">
            <v>0</v>
          </cell>
        </row>
        <row r="1067">
          <cell r="BK1067" t="str">
            <v>Sapin pectiné_F2_SP2_4_GSM Alpes du Sud_75_</v>
          </cell>
          <cell r="BM1067">
            <v>80.394623641461905</v>
          </cell>
          <cell r="BN1067">
            <v>400.45808085718397</v>
          </cell>
          <cell r="BO1067" t="str">
            <v/>
          </cell>
          <cell r="BP1067">
            <v>228.371756193122</v>
          </cell>
          <cell r="BQ1067">
            <v>8.0739509358557697</v>
          </cell>
          <cell r="BT1067" t="str">
            <v>Résineux</v>
          </cell>
          <cell r="BU1067">
            <v>0</v>
          </cell>
          <cell r="BV1067">
            <v>1</v>
          </cell>
          <cell r="BW1067">
            <v>0</v>
          </cell>
          <cell r="BX1067">
            <v>0.43</v>
          </cell>
          <cell r="BY1067">
            <v>0</v>
          </cell>
          <cell r="BZ1067">
            <v>0</v>
          </cell>
          <cell r="CB1067">
            <v>0.6</v>
          </cell>
          <cell r="CC1067">
            <v>0.4</v>
          </cell>
          <cell r="CD1067">
            <v>0</v>
          </cell>
          <cell r="CE1067">
            <v>0</v>
          </cell>
          <cell r="CF1067">
            <v>0</v>
          </cell>
          <cell r="CG1067">
            <v>0</v>
          </cell>
          <cell r="CH1067">
            <v>0</v>
          </cell>
          <cell r="CI1067">
            <v>0</v>
          </cell>
          <cell r="CJ1067">
            <v>0</v>
          </cell>
          <cell r="CK1067">
            <v>0</v>
          </cell>
          <cell r="CL1067">
            <v>0</v>
          </cell>
          <cell r="CM1067">
            <v>0</v>
          </cell>
          <cell r="CN1067">
            <v>0</v>
          </cell>
          <cell r="CO1067">
            <v>0</v>
          </cell>
        </row>
        <row r="1068">
          <cell r="BK1068" t="str">
            <v>Sapin pectiné_F2_SP2_4_GSM Alpes du Sud_75_</v>
          </cell>
          <cell r="BM1068">
            <v>39.372950283854998</v>
          </cell>
          <cell r="BN1068">
            <v>182.05381555595599</v>
          </cell>
          <cell r="BO1068">
            <v>218.40426530122798</v>
          </cell>
          <cell r="BP1068">
            <v>228.371756193122</v>
          </cell>
          <cell r="BQ1068">
            <v>8.0739509358557697</v>
          </cell>
          <cell r="BT1068" t="str">
            <v>Résineux</v>
          </cell>
          <cell r="BU1068">
            <v>0</v>
          </cell>
          <cell r="BV1068">
            <v>1</v>
          </cell>
          <cell r="BW1068">
            <v>0</v>
          </cell>
          <cell r="BX1068">
            <v>0.43</v>
          </cell>
          <cell r="BY1068">
            <v>0</v>
          </cell>
          <cell r="BZ1068">
            <v>0</v>
          </cell>
          <cell r="CB1068">
            <v>0.6</v>
          </cell>
          <cell r="CC1068">
            <v>0.4</v>
          </cell>
          <cell r="CD1068">
            <v>0</v>
          </cell>
          <cell r="CE1068">
            <v>0</v>
          </cell>
          <cell r="CF1068">
            <v>0</v>
          </cell>
          <cell r="CG1068">
            <v>0</v>
          </cell>
          <cell r="CH1068">
            <v>0</v>
          </cell>
          <cell r="CI1068">
            <v>0</v>
          </cell>
          <cell r="CJ1068">
            <v>0</v>
          </cell>
          <cell r="CK1068">
            <v>0</v>
          </cell>
          <cell r="CL1068">
            <v>0</v>
          </cell>
          <cell r="CM1068">
            <v>0</v>
          </cell>
          <cell r="CN1068">
            <v>0</v>
          </cell>
          <cell r="CO1068">
            <v>0</v>
          </cell>
        </row>
        <row r="1069">
          <cell r="BK1069" t="str">
            <v>Sapin pectiné_F2_SP2_4_GSM Alpes du Sud_80_</v>
          </cell>
          <cell r="BM1069">
            <v>47.0435477082343</v>
          </cell>
          <cell r="BN1069">
            <v>221.56593434415799</v>
          </cell>
          <cell r="BO1069" t="str">
            <v/>
          </cell>
          <cell r="BP1069">
            <v>228.371756193122</v>
          </cell>
          <cell r="BQ1069">
            <v>8.0307393286447795</v>
          </cell>
          <cell r="BT1069" t="str">
            <v>Résineux</v>
          </cell>
          <cell r="BU1069">
            <v>0</v>
          </cell>
          <cell r="BV1069">
            <v>1</v>
          </cell>
          <cell r="BW1069">
            <v>0</v>
          </cell>
          <cell r="BX1069">
            <v>0.43</v>
          </cell>
          <cell r="BY1069">
            <v>0</v>
          </cell>
          <cell r="BZ1069">
            <v>0</v>
          </cell>
          <cell r="CB1069">
            <v>0.6</v>
          </cell>
          <cell r="CC1069">
            <v>0.4</v>
          </cell>
          <cell r="CD1069">
            <v>0</v>
          </cell>
          <cell r="CE1069">
            <v>0</v>
          </cell>
          <cell r="CF1069">
            <v>0</v>
          </cell>
          <cell r="CG1069">
            <v>0</v>
          </cell>
          <cell r="CH1069">
            <v>0</v>
          </cell>
          <cell r="CI1069">
            <v>0</v>
          </cell>
          <cell r="CJ1069">
            <v>0</v>
          </cell>
          <cell r="CK1069">
            <v>0</v>
          </cell>
          <cell r="CL1069">
            <v>0</v>
          </cell>
          <cell r="CM1069">
            <v>0</v>
          </cell>
          <cell r="CN1069">
            <v>0</v>
          </cell>
          <cell r="CO1069">
            <v>0</v>
          </cell>
        </row>
        <row r="1070">
          <cell r="BK1070" t="str">
            <v>Sapin pectiné_F2_SP2_4_GSM Alpes du Sud_85_</v>
          </cell>
          <cell r="BM1070">
            <v>54.2399685511296</v>
          </cell>
          <cell r="BN1070">
            <v>259.26845573658102</v>
          </cell>
          <cell r="BO1070" t="str">
            <v/>
          </cell>
          <cell r="BP1070">
            <v>228.371756193122</v>
          </cell>
          <cell r="BQ1070">
            <v>7.9894336325551301</v>
          </cell>
          <cell r="BT1070" t="str">
            <v>Résineux</v>
          </cell>
          <cell r="BU1070">
            <v>0</v>
          </cell>
          <cell r="BV1070">
            <v>1</v>
          </cell>
          <cell r="BW1070">
            <v>0</v>
          </cell>
          <cell r="BX1070">
            <v>0.43</v>
          </cell>
          <cell r="BY1070">
            <v>0</v>
          </cell>
          <cell r="BZ1070">
            <v>0</v>
          </cell>
          <cell r="CB1070">
            <v>0.6</v>
          </cell>
          <cell r="CC1070">
            <v>0.4</v>
          </cell>
          <cell r="CD1070">
            <v>0</v>
          </cell>
          <cell r="CE1070">
            <v>0</v>
          </cell>
          <cell r="CF1070">
            <v>0</v>
          </cell>
          <cell r="CG1070">
            <v>0</v>
          </cell>
          <cell r="CH1070">
            <v>0</v>
          </cell>
          <cell r="CI1070">
            <v>0</v>
          </cell>
          <cell r="CJ1070">
            <v>0</v>
          </cell>
          <cell r="CK1070">
            <v>0</v>
          </cell>
          <cell r="CL1070">
            <v>0</v>
          </cell>
          <cell r="CM1070">
            <v>0</v>
          </cell>
          <cell r="CN1070">
            <v>0</v>
          </cell>
          <cell r="CO1070">
            <v>0</v>
          </cell>
        </row>
        <row r="1071">
          <cell r="BK1071" t="str">
            <v>Sapin pectiné_F2_SP2_4_GSM Alpes du Sud_90_</v>
          </cell>
          <cell r="BM1071">
            <v>61.321694044446502</v>
          </cell>
          <cell r="BN1071">
            <v>296.89693192421498</v>
          </cell>
          <cell r="BO1071" t="str">
            <v/>
          </cell>
          <cell r="BP1071">
            <v>228.371756193122</v>
          </cell>
          <cell r="BQ1071">
            <v>7.9136028407664298</v>
          </cell>
          <cell r="BT1071" t="str">
            <v>Résineux</v>
          </cell>
          <cell r="BU1071">
            <v>0</v>
          </cell>
          <cell r="BV1071">
            <v>1</v>
          </cell>
          <cell r="BW1071">
            <v>0</v>
          </cell>
          <cell r="BX1071">
            <v>0.43</v>
          </cell>
          <cell r="BY1071">
            <v>0</v>
          </cell>
          <cell r="BZ1071">
            <v>0</v>
          </cell>
          <cell r="CB1071">
            <v>0.6</v>
          </cell>
          <cell r="CC1071">
            <v>0.4</v>
          </cell>
          <cell r="CD1071">
            <v>0</v>
          </cell>
          <cell r="CE1071">
            <v>0</v>
          </cell>
          <cell r="CF1071">
            <v>0</v>
          </cell>
          <cell r="CG1071">
            <v>0</v>
          </cell>
          <cell r="CH1071">
            <v>0</v>
          </cell>
          <cell r="CI1071">
            <v>0</v>
          </cell>
          <cell r="CJ1071">
            <v>0</v>
          </cell>
          <cell r="CK1071">
            <v>0</v>
          </cell>
          <cell r="CL1071">
            <v>0</v>
          </cell>
          <cell r="CM1071">
            <v>0</v>
          </cell>
          <cell r="CN1071">
            <v>0</v>
          </cell>
          <cell r="CO1071">
            <v>0</v>
          </cell>
        </row>
        <row r="1072">
          <cell r="BK1072" t="str">
            <v>Sapin pectiné_F2_SP2_4_GSM Alpes du Sud_95_</v>
          </cell>
          <cell r="BM1072">
            <v>68.454782791666403</v>
          </cell>
          <cell r="BN1072">
            <v>335.27258619107403</v>
          </cell>
          <cell r="BO1072" t="str">
            <v/>
          </cell>
          <cell r="BP1072">
            <v>228.371756193122</v>
          </cell>
          <cell r="BQ1072">
            <v>6.1893613547494404</v>
          </cell>
          <cell r="BT1072" t="str">
            <v>Résineux</v>
          </cell>
          <cell r="BU1072">
            <v>0</v>
          </cell>
          <cell r="BV1072">
            <v>1</v>
          </cell>
          <cell r="BW1072">
            <v>0</v>
          </cell>
          <cell r="BX1072">
            <v>0.43</v>
          </cell>
          <cell r="BY1072">
            <v>0</v>
          </cell>
          <cell r="BZ1072">
            <v>0</v>
          </cell>
          <cell r="CB1072">
            <v>0.6</v>
          </cell>
          <cell r="CC1072">
            <v>0.4</v>
          </cell>
          <cell r="CD1072">
            <v>0</v>
          </cell>
          <cell r="CE1072">
            <v>0</v>
          </cell>
          <cell r="CF1072">
            <v>0</v>
          </cell>
          <cell r="CG1072">
            <v>0</v>
          </cell>
          <cell r="CH1072">
            <v>0</v>
          </cell>
          <cell r="CI1072">
            <v>0</v>
          </cell>
          <cell r="CJ1072">
            <v>0</v>
          </cell>
          <cell r="CK1072">
            <v>0</v>
          </cell>
          <cell r="CL1072">
            <v>0</v>
          </cell>
          <cell r="CM1072">
            <v>0</v>
          </cell>
          <cell r="CN1072">
            <v>0</v>
          </cell>
          <cell r="CO1072">
            <v>0</v>
          </cell>
        </row>
        <row r="1073">
          <cell r="BK1073" t="str">
            <v>Sapin pectiné_F2_SP2_4_GSM Alpes du Sud_95_</v>
          </cell>
          <cell r="BM1073">
            <v>48.917360541999003</v>
          </cell>
          <cell r="BN1073">
            <v>231.327378968402</v>
          </cell>
          <cell r="BO1073">
            <v>103.94520722267202</v>
          </cell>
          <cell r="BP1073">
            <v>228.371756193122</v>
          </cell>
          <cell r="BQ1073">
            <v>6.1893613547494404</v>
          </cell>
          <cell r="BT1073" t="str">
            <v>Résineux</v>
          </cell>
          <cell r="BU1073">
            <v>0</v>
          </cell>
          <cell r="BV1073">
            <v>1</v>
          </cell>
          <cell r="BW1073">
            <v>0</v>
          </cell>
          <cell r="BX1073">
            <v>0.43</v>
          </cell>
          <cell r="BY1073">
            <v>0</v>
          </cell>
          <cell r="BZ1073">
            <v>0</v>
          </cell>
          <cell r="CB1073">
            <v>0.6</v>
          </cell>
          <cell r="CC1073">
            <v>0.4</v>
          </cell>
          <cell r="CD1073">
            <v>0</v>
          </cell>
          <cell r="CE1073">
            <v>0</v>
          </cell>
          <cell r="CF1073">
            <v>0</v>
          </cell>
          <cell r="CG1073">
            <v>0</v>
          </cell>
          <cell r="CH1073">
            <v>0</v>
          </cell>
          <cell r="CI1073">
            <v>0</v>
          </cell>
          <cell r="CJ1073">
            <v>0</v>
          </cell>
          <cell r="CK1073">
            <v>0</v>
          </cell>
          <cell r="CL1073">
            <v>0</v>
          </cell>
          <cell r="CM1073">
            <v>0</v>
          </cell>
          <cell r="CN1073">
            <v>0</v>
          </cell>
          <cell r="CO1073">
            <v>0</v>
          </cell>
        </row>
        <row r="1074">
          <cell r="BK1074" t="str">
            <v>Sapin pectiné_F2_SP2_4_GSM Alpes du Sud_100_</v>
          </cell>
          <cell r="BM1074">
            <v>54.779530492567297</v>
          </cell>
          <cell r="BN1074">
            <v>262.11776265474202</v>
          </cell>
          <cell r="BO1074" t="str">
            <v/>
          </cell>
          <cell r="BP1074">
            <v>228.371756193122</v>
          </cell>
          <cell r="BQ1074">
            <v>6.0714935834395201</v>
          </cell>
          <cell r="BT1074" t="str">
            <v>Résineux</v>
          </cell>
          <cell r="BU1074">
            <v>0</v>
          </cell>
          <cell r="BV1074">
            <v>1</v>
          </cell>
          <cell r="BW1074">
            <v>0</v>
          </cell>
          <cell r="BX1074">
            <v>0.43</v>
          </cell>
          <cell r="BY1074">
            <v>0</v>
          </cell>
          <cell r="BZ1074">
            <v>0</v>
          </cell>
          <cell r="CB1074">
            <v>0.6</v>
          </cell>
          <cell r="CC1074">
            <v>0.4</v>
          </cell>
          <cell r="CD1074">
            <v>0</v>
          </cell>
          <cell r="CE1074">
            <v>0</v>
          </cell>
          <cell r="CF1074">
            <v>0</v>
          </cell>
          <cell r="CG1074">
            <v>0</v>
          </cell>
          <cell r="CH1074">
            <v>0</v>
          </cell>
          <cell r="CI1074">
            <v>0</v>
          </cell>
          <cell r="CJ1074">
            <v>0</v>
          </cell>
          <cell r="CK1074">
            <v>0</v>
          </cell>
          <cell r="CL1074">
            <v>0</v>
          </cell>
          <cell r="CM1074">
            <v>0</v>
          </cell>
          <cell r="CN1074">
            <v>0</v>
          </cell>
          <cell r="CO1074">
            <v>0</v>
          </cell>
        </row>
        <row r="1075">
          <cell r="BK1075" t="str">
            <v>Sapin pectiné_F2_SP2_4_GSM Alpes du Sud_105_</v>
          </cell>
          <cell r="BM1075">
            <v>60.202224723931003</v>
          </cell>
          <cell r="BN1075">
            <v>290.91622702982198</v>
          </cell>
          <cell r="BO1075" t="str">
            <v/>
          </cell>
          <cell r="BP1075">
            <v>228.371756193122</v>
          </cell>
          <cell r="BQ1075">
            <v>5.9287184114700997</v>
          </cell>
          <cell r="BT1075" t="str">
            <v>Résineux</v>
          </cell>
          <cell r="BU1075">
            <v>0</v>
          </cell>
          <cell r="BV1075">
            <v>1</v>
          </cell>
          <cell r="BW1075">
            <v>0</v>
          </cell>
          <cell r="BX1075">
            <v>0.43</v>
          </cell>
          <cell r="BY1075">
            <v>0</v>
          </cell>
          <cell r="BZ1075">
            <v>0</v>
          </cell>
          <cell r="CB1075">
            <v>0.6</v>
          </cell>
          <cell r="CC1075">
            <v>0.4</v>
          </cell>
          <cell r="CD1075">
            <v>0</v>
          </cell>
          <cell r="CE1075">
            <v>0</v>
          </cell>
          <cell r="CF1075">
            <v>0</v>
          </cell>
          <cell r="CG1075">
            <v>0</v>
          </cell>
          <cell r="CH1075">
            <v>0</v>
          </cell>
          <cell r="CI1075">
            <v>0</v>
          </cell>
          <cell r="CJ1075">
            <v>0</v>
          </cell>
          <cell r="CK1075">
            <v>0</v>
          </cell>
          <cell r="CL1075">
            <v>0</v>
          </cell>
          <cell r="CM1075">
            <v>0</v>
          </cell>
          <cell r="CN1075">
            <v>0</v>
          </cell>
          <cell r="CO1075">
            <v>0</v>
          </cell>
        </row>
        <row r="1076">
          <cell r="BK1076" t="str">
            <v>Sapin pectiné_F2_SP2_4_GSM Alpes du Sud_110_</v>
          </cell>
          <cell r="BM1076">
            <v>64.986785432424298</v>
          </cell>
          <cell r="BN1076">
            <v>316.55842433676099</v>
          </cell>
          <cell r="BO1076" t="str">
            <v/>
          </cell>
          <cell r="BP1076">
            <v>228.371756193122</v>
          </cell>
          <cell r="BQ1076">
            <v>5.8269384752353703</v>
          </cell>
          <cell r="BT1076" t="str">
            <v>Résineux</v>
          </cell>
          <cell r="BU1076">
            <v>0</v>
          </cell>
          <cell r="BV1076">
            <v>1</v>
          </cell>
          <cell r="BW1076">
            <v>0</v>
          </cell>
          <cell r="BX1076">
            <v>0.43</v>
          </cell>
          <cell r="BY1076">
            <v>0</v>
          </cell>
          <cell r="BZ1076">
            <v>0</v>
          </cell>
          <cell r="CB1076">
            <v>0.6</v>
          </cell>
          <cell r="CC1076">
            <v>0.4</v>
          </cell>
          <cell r="CD1076">
            <v>0</v>
          </cell>
          <cell r="CE1076">
            <v>0</v>
          </cell>
          <cell r="CF1076">
            <v>0</v>
          </cell>
          <cell r="CG1076">
            <v>0</v>
          </cell>
          <cell r="CH1076">
            <v>0</v>
          </cell>
          <cell r="CI1076">
            <v>0</v>
          </cell>
          <cell r="CJ1076">
            <v>0</v>
          </cell>
          <cell r="CK1076">
            <v>0</v>
          </cell>
          <cell r="CL1076">
            <v>0</v>
          </cell>
          <cell r="CM1076">
            <v>0</v>
          </cell>
          <cell r="CN1076">
            <v>0</v>
          </cell>
          <cell r="CO1076">
            <v>0</v>
          </cell>
        </row>
        <row r="1077">
          <cell r="BK1077" t="str">
            <v>Sapin pectiné_F2_SP2_4_GSM Alpes du Sud_115_</v>
          </cell>
          <cell r="BM1077">
            <v>69.881928692197604</v>
          </cell>
          <cell r="BN1077">
            <v>343.00373024631602</v>
          </cell>
          <cell r="BO1077" t="str">
            <v/>
          </cell>
          <cell r="BP1077">
            <v>228.371756193122</v>
          </cell>
          <cell r="BQ1077">
            <v>4.81750971749352</v>
          </cell>
          <cell r="BT1077" t="str">
            <v>Résineux</v>
          </cell>
          <cell r="BU1077">
            <v>0</v>
          </cell>
          <cell r="BV1077">
            <v>1</v>
          </cell>
          <cell r="BW1077">
            <v>0</v>
          </cell>
          <cell r="BX1077">
            <v>0.43</v>
          </cell>
          <cell r="BY1077">
            <v>0</v>
          </cell>
          <cell r="BZ1077">
            <v>0</v>
          </cell>
          <cell r="CB1077">
            <v>0.6</v>
          </cell>
          <cell r="CC1077">
            <v>0.4</v>
          </cell>
          <cell r="CD1077">
            <v>0</v>
          </cell>
          <cell r="CE1077">
            <v>0</v>
          </cell>
          <cell r="CF1077">
            <v>0</v>
          </cell>
          <cell r="CG1077">
            <v>0</v>
          </cell>
          <cell r="CH1077">
            <v>0</v>
          </cell>
          <cell r="CI1077">
            <v>0</v>
          </cell>
          <cell r="CJ1077">
            <v>0</v>
          </cell>
          <cell r="CK1077">
            <v>0</v>
          </cell>
          <cell r="CL1077">
            <v>0</v>
          </cell>
          <cell r="CM1077">
            <v>0</v>
          </cell>
          <cell r="CN1077">
            <v>0</v>
          </cell>
          <cell r="CO1077">
            <v>0</v>
          </cell>
        </row>
        <row r="1078">
          <cell r="BK1078" t="str">
            <v>Sapin pectiné_F2_SP2_4_GSM Alpes du Sud_115_</v>
          </cell>
          <cell r="BM1078">
            <v>54.301995836386602</v>
          </cell>
          <cell r="BN1078">
            <v>259.59585468443697</v>
          </cell>
          <cell r="BO1078">
            <v>83.407875561879052</v>
          </cell>
          <cell r="BP1078">
            <v>228.371756193122</v>
          </cell>
          <cell r="BQ1078">
            <v>4.81750971749352</v>
          </cell>
          <cell r="BT1078" t="str">
            <v>Résineux</v>
          </cell>
          <cell r="BU1078">
            <v>0</v>
          </cell>
          <cell r="BV1078">
            <v>1</v>
          </cell>
          <cell r="BW1078">
            <v>0</v>
          </cell>
          <cell r="BX1078">
            <v>0.43</v>
          </cell>
          <cell r="BY1078">
            <v>0</v>
          </cell>
          <cell r="BZ1078">
            <v>0</v>
          </cell>
          <cell r="CB1078">
            <v>0.6</v>
          </cell>
          <cell r="CC1078">
            <v>0.4</v>
          </cell>
          <cell r="CD1078">
            <v>0</v>
          </cell>
          <cell r="CE1078">
            <v>0</v>
          </cell>
          <cell r="CF1078">
            <v>0</v>
          </cell>
          <cell r="CG1078">
            <v>0</v>
          </cell>
          <cell r="CH1078">
            <v>0</v>
          </cell>
          <cell r="CI1078">
            <v>0</v>
          </cell>
          <cell r="CJ1078">
            <v>0</v>
          </cell>
          <cell r="CK1078">
            <v>0</v>
          </cell>
          <cell r="CL1078">
            <v>0</v>
          </cell>
          <cell r="CM1078">
            <v>0</v>
          </cell>
          <cell r="CN1078">
            <v>0</v>
          </cell>
          <cell r="CO1078">
            <v>0</v>
          </cell>
        </row>
        <row r="1079">
          <cell r="BK1079" t="str">
            <v>Sapin pectiné_F2_SP2_4_GSM Alpes du Sud_120_</v>
          </cell>
          <cell r="BM1079">
            <v>58.399751888076104</v>
          </cell>
          <cell r="BN1079">
            <v>281.31168882413198</v>
          </cell>
          <cell r="BO1079" t="str">
            <v/>
          </cell>
          <cell r="BP1079">
            <v>228.371756193122</v>
          </cell>
          <cell r="BQ1079">
            <v>4.6565032913795497</v>
          </cell>
          <cell r="BT1079" t="str">
            <v>Résineux</v>
          </cell>
          <cell r="BU1079">
            <v>0</v>
          </cell>
          <cell r="BV1079">
            <v>1</v>
          </cell>
          <cell r="BW1079">
            <v>0</v>
          </cell>
          <cell r="BX1079">
            <v>0.43</v>
          </cell>
          <cell r="BY1079">
            <v>0</v>
          </cell>
          <cell r="BZ1079">
            <v>0</v>
          </cell>
          <cell r="CB1079">
            <v>0.6</v>
          </cell>
          <cell r="CC1079">
            <v>0.4</v>
          </cell>
          <cell r="CD1079">
            <v>0</v>
          </cell>
          <cell r="CE1079">
            <v>0</v>
          </cell>
          <cell r="CF1079">
            <v>0</v>
          </cell>
          <cell r="CG1079">
            <v>0</v>
          </cell>
          <cell r="CH1079">
            <v>0</v>
          </cell>
          <cell r="CI1079">
            <v>0</v>
          </cell>
          <cell r="CJ1079">
            <v>0</v>
          </cell>
          <cell r="CK1079">
            <v>0</v>
          </cell>
          <cell r="CL1079">
            <v>0</v>
          </cell>
          <cell r="CM1079">
            <v>0</v>
          </cell>
          <cell r="CN1079">
            <v>0</v>
          </cell>
          <cell r="CO1079">
            <v>0</v>
          </cell>
        </row>
        <row r="1080">
          <cell r="BK1080" t="str">
            <v>Sapin pectiné_F2_SP2_4_GSM Alpes du Sud_125_</v>
          </cell>
          <cell r="BM1080">
            <v>61.523088018438401</v>
          </cell>
          <cell r="BN1080">
            <v>297.97411614979598</v>
          </cell>
          <cell r="BO1080" t="str">
            <v/>
          </cell>
          <cell r="BP1080">
            <v>228.371756193122</v>
          </cell>
          <cell r="BQ1080">
            <v>4.54706564645819</v>
          </cell>
          <cell r="BT1080" t="str">
            <v>Résineux</v>
          </cell>
          <cell r="BU1080">
            <v>0</v>
          </cell>
          <cell r="BV1080">
            <v>1</v>
          </cell>
          <cell r="BW1080">
            <v>0</v>
          </cell>
          <cell r="BX1080">
            <v>0.43</v>
          </cell>
          <cell r="BY1080">
            <v>0</v>
          </cell>
          <cell r="BZ1080">
            <v>0</v>
          </cell>
          <cell r="CB1080">
            <v>0.6</v>
          </cell>
          <cell r="CC1080">
            <v>0.4</v>
          </cell>
          <cell r="CD1080">
            <v>0</v>
          </cell>
          <cell r="CE1080">
            <v>0</v>
          </cell>
          <cell r="CF1080">
            <v>0</v>
          </cell>
          <cell r="CG1080">
            <v>0</v>
          </cell>
          <cell r="CH1080">
            <v>0</v>
          </cell>
          <cell r="CI1080">
            <v>0</v>
          </cell>
          <cell r="CJ1080">
            <v>0</v>
          </cell>
          <cell r="CK1080">
            <v>0</v>
          </cell>
          <cell r="CL1080">
            <v>0</v>
          </cell>
          <cell r="CM1080">
            <v>0</v>
          </cell>
          <cell r="CN1080">
            <v>0</v>
          </cell>
          <cell r="CO1080">
            <v>0</v>
          </cell>
        </row>
        <row r="1081">
          <cell r="BK1081" t="str">
            <v>Sapin pectiné_F2_SP2_4_GSM Alpes du Sud_130_</v>
          </cell>
          <cell r="BM1081">
            <v>64.887697945468304</v>
          </cell>
          <cell r="BN1081">
            <v>316.02527052591398</v>
          </cell>
          <cell r="BO1081" t="str">
            <v/>
          </cell>
          <cell r="BP1081">
            <v>228.371756193122</v>
          </cell>
          <cell r="BQ1081">
            <v>4.4884630748221301</v>
          </cell>
          <cell r="BT1081" t="str">
            <v>Résineux</v>
          </cell>
          <cell r="BU1081">
            <v>0</v>
          </cell>
          <cell r="BV1081">
            <v>1</v>
          </cell>
          <cell r="BW1081">
            <v>0</v>
          </cell>
          <cell r="BX1081">
            <v>0.43</v>
          </cell>
          <cell r="BY1081">
            <v>0</v>
          </cell>
          <cell r="BZ1081">
            <v>0</v>
          </cell>
          <cell r="CB1081">
            <v>0.6</v>
          </cell>
          <cell r="CC1081">
            <v>0.4</v>
          </cell>
          <cell r="CD1081">
            <v>0</v>
          </cell>
          <cell r="CE1081">
            <v>0</v>
          </cell>
          <cell r="CF1081">
            <v>0</v>
          </cell>
          <cell r="CG1081">
            <v>0</v>
          </cell>
          <cell r="CH1081">
            <v>0</v>
          </cell>
          <cell r="CI1081">
            <v>0</v>
          </cell>
          <cell r="CJ1081">
            <v>0</v>
          </cell>
          <cell r="CK1081">
            <v>0</v>
          </cell>
          <cell r="CL1081">
            <v>0</v>
          </cell>
          <cell r="CM1081">
            <v>0</v>
          </cell>
          <cell r="CN1081">
            <v>0</v>
          </cell>
          <cell r="CO1081">
            <v>0</v>
          </cell>
        </row>
        <row r="1082">
          <cell r="BK1082" t="str">
            <v>Sapin pectiné_F2_SP2_4_GSM Alpes du Sud_135_</v>
          </cell>
          <cell r="BM1082">
            <v>68.544903404636401</v>
          </cell>
          <cell r="BN1082">
            <v>335.760279985213</v>
          </cell>
          <cell r="BO1082" t="str">
            <v/>
          </cell>
          <cell r="BP1082">
            <v>228.371756193122</v>
          </cell>
          <cell r="BQ1082">
            <v>3.7736995246082201</v>
          </cell>
          <cell r="BT1082" t="str">
            <v>Résineux</v>
          </cell>
          <cell r="BU1082">
            <v>0</v>
          </cell>
          <cell r="BV1082">
            <v>1</v>
          </cell>
          <cell r="BW1082">
            <v>0</v>
          </cell>
          <cell r="BX1082">
            <v>0.43</v>
          </cell>
          <cell r="BY1082">
            <v>0</v>
          </cell>
          <cell r="BZ1082">
            <v>0</v>
          </cell>
          <cell r="CB1082">
            <v>0.6</v>
          </cell>
          <cell r="CC1082">
            <v>0.4</v>
          </cell>
          <cell r="CD1082">
            <v>0</v>
          </cell>
          <cell r="CE1082">
            <v>0</v>
          </cell>
          <cell r="CF1082">
            <v>0</v>
          </cell>
          <cell r="CG1082">
            <v>0</v>
          </cell>
          <cell r="CH1082">
            <v>0</v>
          </cell>
          <cell r="CI1082">
            <v>0</v>
          </cell>
          <cell r="CJ1082">
            <v>0</v>
          </cell>
          <cell r="CK1082">
            <v>0</v>
          </cell>
          <cell r="CL1082">
            <v>0</v>
          </cell>
          <cell r="CM1082">
            <v>0</v>
          </cell>
          <cell r="CN1082">
            <v>0</v>
          </cell>
          <cell r="CO1082">
            <v>0</v>
          </cell>
        </row>
        <row r="1083">
          <cell r="BK1083" t="str">
            <v>Sapin pectiné_F2_SP2_4_GSM Alpes du Sud_135_</v>
          </cell>
          <cell r="BM1083">
            <v>53.940277844893899</v>
          </cell>
          <cell r="BN1083">
            <v>257.68716057087198</v>
          </cell>
          <cell r="BO1083">
            <v>78.073119414341022</v>
          </cell>
          <cell r="BP1083">
            <v>228.371756193122</v>
          </cell>
          <cell r="BQ1083">
            <v>3.7736995246082201</v>
          </cell>
          <cell r="BT1083" t="str">
            <v>Résineux</v>
          </cell>
          <cell r="BU1083">
            <v>0</v>
          </cell>
          <cell r="BV1083">
            <v>1</v>
          </cell>
          <cell r="BW1083">
            <v>0</v>
          </cell>
          <cell r="BX1083">
            <v>0.43</v>
          </cell>
          <cell r="BY1083">
            <v>0</v>
          </cell>
          <cell r="BZ1083">
            <v>0</v>
          </cell>
          <cell r="CB1083">
            <v>0.6</v>
          </cell>
          <cell r="CC1083">
            <v>0.4</v>
          </cell>
          <cell r="CD1083">
            <v>0</v>
          </cell>
          <cell r="CE1083">
            <v>0</v>
          </cell>
          <cell r="CF1083">
            <v>0</v>
          </cell>
          <cell r="CG1083">
            <v>0</v>
          </cell>
          <cell r="CH1083">
            <v>0</v>
          </cell>
          <cell r="CI1083">
            <v>0</v>
          </cell>
          <cell r="CJ1083">
            <v>0</v>
          </cell>
          <cell r="CK1083">
            <v>0</v>
          </cell>
          <cell r="CL1083">
            <v>0</v>
          </cell>
          <cell r="CM1083">
            <v>0</v>
          </cell>
          <cell r="CN1083">
            <v>0</v>
          </cell>
          <cell r="CO1083">
            <v>0</v>
          </cell>
        </row>
        <row r="1084">
          <cell r="BK1084" t="str">
            <v>Sapin pectiné_F2_SP2_4_GSM Alpes du Sud_140_</v>
          </cell>
          <cell r="BM1084">
            <v>57.505817598865498</v>
          </cell>
          <cell r="BN1084">
            <v>276.56002154707602</v>
          </cell>
          <cell r="BO1084" t="str">
            <v/>
          </cell>
          <cell r="BP1084">
            <v>228.371756193122</v>
          </cell>
          <cell r="BQ1084">
            <v>3.69445754109445</v>
          </cell>
          <cell r="BT1084" t="str">
            <v>Résineux</v>
          </cell>
          <cell r="BU1084">
            <v>0</v>
          </cell>
          <cell r="BV1084">
            <v>1</v>
          </cell>
          <cell r="BW1084">
            <v>0</v>
          </cell>
          <cell r="BX1084">
            <v>0.43</v>
          </cell>
          <cell r="BY1084">
            <v>0</v>
          </cell>
          <cell r="BZ1084">
            <v>0</v>
          </cell>
          <cell r="CB1084">
            <v>0.6</v>
          </cell>
          <cell r="CC1084">
            <v>0.4</v>
          </cell>
          <cell r="CD1084">
            <v>0</v>
          </cell>
          <cell r="CE1084">
            <v>0</v>
          </cell>
          <cell r="CF1084">
            <v>0</v>
          </cell>
          <cell r="CG1084">
            <v>0</v>
          </cell>
          <cell r="CH1084">
            <v>0</v>
          </cell>
          <cell r="CI1084">
            <v>0</v>
          </cell>
          <cell r="CJ1084">
            <v>0</v>
          </cell>
          <cell r="CK1084">
            <v>0</v>
          </cell>
          <cell r="CL1084">
            <v>0</v>
          </cell>
          <cell r="CM1084">
            <v>0</v>
          </cell>
          <cell r="CN1084">
            <v>0</v>
          </cell>
          <cell r="CO1084">
            <v>0</v>
          </cell>
        </row>
        <row r="1085">
          <cell r="BK1085" t="str">
            <v>Sapin pectiné_F2_SP2_4_GSM Alpes du Sud_145_</v>
          </cell>
          <cell r="BM1085">
            <v>60.625880827137699</v>
          </cell>
          <cell r="BN1085">
            <v>293.17819851698198</v>
          </cell>
          <cell r="BO1085" t="str">
            <v/>
          </cell>
          <cell r="BP1085">
            <v>228.371756193122</v>
          </cell>
          <cell r="BQ1085">
            <v>3.63798881849109</v>
          </cell>
          <cell r="BT1085" t="str">
            <v>Résineux</v>
          </cell>
          <cell r="BU1085">
            <v>0</v>
          </cell>
          <cell r="BV1085">
            <v>1</v>
          </cell>
          <cell r="BW1085">
            <v>0</v>
          </cell>
          <cell r="BX1085">
            <v>0.43</v>
          </cell>
          <cell r="BY1085">
            <v>0</v>
          </cell>
          <cell r="BZ1085">
            <v>0</v>
          </cell>
          <cell r="CB1085">
            <v>0.6</v>
          </cell>
          <cell r="CC1085">
            <v>0.4</v>
          </cell>
          <cell r="CD1085">
            <v>0</v>
          </cell>
          <cell r="CE1085">
            <v>0</v>
          </cell>
          <cell r="CF1085">
            <v>0</v>
          </cell>
          <cell r="CG1085">
            <v>0</v>
          </cell>
          <cell r="CH1085">
            <v>0</v>
          </cell>
          <cell r="CI1085">
            <v>0</v>
          </cell>
          <cell r="CJ1085">
            <v>0</v>
          </cell>
          <cell r="CK1085">
            <v>0</v>
          </cell>
          <cell r="CL1085">
            <v>0</v>
          </cell>
          <cell r="CM1085">
            <v>0</v>
          </cell>
          <cell r="CN1085">
            <v>0</v>
          </cell>
          <cell r="CO1085">
            <v>0</v>
          </cell>
        </row>
        <row r="1086">
          <cell r="BK1086" t="str">
            <v>Sapin pectiné_F2_SP2_4_GSM Alpes du Sud_150_</v>
          </cell>
          <cell r="BM1086">
            <v>63.432654808904303</v>
          </cell>
          <cell r="BN1086">
            <v>308.20632740010598</v>
          </cell>
          <cell r="BO1086" t="str">
            <v/>
          </cell>
          <cell r="BP1086">
            <v>228.371756193122</v>
          </cell>
          <cell r="BQ1086">
            <v>2.8190618069433602</v>
          </cell>
          <cell r="BT1086" t="str">
            <v>Résineux</v>
          </cell>
          <cell r="BU1086">
            <v>0</v>
          </cell>
          <cell r="BV1086">
            <v>1</v>
          </cell>
          <cell r="BW1086">
            <v>0</v>
          </cell>
          <cell r="BX1086">
            <v>0.43</v>
          </cell>
          <cell r="BY1086">
            <v>0</v>
          </cell>
          <cell r="BZ1086">
            <v>0</v>
          </cell>
          <cell r="CB1086">
            <v>0.6</v>
          </cell>
          <cell r="CC1086">
            <v>0.4</v>
          </cell>
          <cell r="CD1086">
            <v>0</v>
          </cell>
          <cell r="CE1086">
            <v>0</v>
          </cell>
          <cell r="CF1086">
            <v>0</v>
          </cell>
          <cell r="CG1086">
            <v>0</v>
          </cell>
          <cell r="CH1086">
            <v>0</v>
          </cell>
          <cell r="CI1086">
            <v>0</v>
          </cell>
          <cell r="CJ1086">
            <v>0</v>
          </cell>
          <cell r="CK1086">
            <v>0</v>
          </cell>
          <cell r="CL1086">
            <v>0</v>
          </cell>
          <cell r="CM1086">
            <v>0</v>
          </cell>
          <cell r="CN1086">
            <v>0</v>
          </cell>
          <cell r="CO1086">
            <v>0</v>
          </cell>
        </row>
        <row r="1087">
          <cell r="BK1087" t="str">
            <v>Sapin pectiné_F2_SP2_4_GSM Alpes du Sud_150_</v>
          </cell>
          <cell r="BM1087">
            <v>45.250085192562302</v>
          </cell>
          <cell r="BN1087">
            <v>212.26171892292399</v>
          </cell>
          <cell r="BO1087">
            <v>95.944608477181987</v>
          </cell>
          <cell r="BP1087">
            <v>228.371756193122</v>
          </cell>
          <cell r="BQ1087">
            <v>2.8190618069433602</v>
          </cell>
          <cell r="BT1087" t="str">
            <v>Résineux</v>
          </cell>
          <cell r="BU1087">
            <v>0</v>
          </cell>
          <cell r="BV1087">
            <v>1</v>
          </cell>
          <cell r="BW1087">
            <v>0</v>
          </cell>
          <cell r="BX1087">
            <v>0.43</v>
          </cell>
          <cell r="BY1087">
            <v>0</v>
          </cell>
          <cell r="BZ1087">
            <v>0</v>
          </cell>
          <cell r="CB1087">
            <v>0.6</v>
          </cell>
          <cell r="CC1087">
            <v>0.4</v>
          </cell>
          <cell r="CD1087">
            <v>0</v>
          </cell>
          <cell r="CE1087">
            <v>0</v>
          </cell>
          <cell r="CF1087">
            <v>0</v>
          </cell>
          <cell r="CG1087">
            <v>0</v>
          </cell>
          <cell r="CH1087">
            <v>0</v>
          </cell>
          <cell r="CI1087">
            <v>0</v>
          </cell>
          <cell r="CJ1087">
            <v>0</v>
          </cell>
          <cell r="CK1087">
            <v>0</v>
          </cell>
          <cell r="CL1087">
            <v>0</v>
          </cell>
          <cell r="CM1087">
            <v>0</v>
          </cell>
          <cell r="CN1087">
            <v>0</v>
          </cell>
          <cell r="CO1087">
            <v>0</v>
          </cell>
        </row>
        <row r="1088">
          <cell r="BK1088" t="str">
            <v>Sapin pectiné_F2_SP2_4_GSM Alpes du Sud_155_</v>
          </cell>
          <cell r="BM1088">
            <v>48.043689355144998</v>
          </cell>
          <cell r="BN1088">
            <v>226.77102670854299</v>
          </cell>
          <cell r="BO1088" t="str">
            <v/>
          </cell>
          <cell r="BP1088">
            <v>228.371756193122</v>
          </cell>
          <cell r="BQ1088">
            <v>2.7851944961399102</v>
          </cell>
          <cell r="BT1088" t="str">
            <v>Résineux</v>
          </cell>
          <cell r="BU1088">
            <v>0</v>
          </cell>
          <cell r="BV1088">
            <v>1</v>
          </cell>
          <cell r="BW1088">
            <v>0</v>
          </cell>
          <cell r="BX1088">
            <v>0.43</v>
          </cell>
          <cell r="BY1088">
            <v>0</v>
          </cell>
          <cell r="BZ1088">
            <v>0</v>
          </cell>
          <cell r="CB1088">
            <v>0.6</v>
          </cell>
          <cell r="CC1088">
            <v>0.4</v>
          </cell>
          <cell r="CD1088">
            <v>0</v>
          </cell>
          <cell r="CE1088">
            <v>0</v>
          </cell>
          <cell r="CF1088">
            <v>0</v>
          </cell>
          <cell r="CG1088">
            <v>0</v>
          </cell>
          <cell r="CH1088">
            <v>0</v>
          </cell>
          <cell r="CI1088">
            <v>0</v>
          </cell>
          <cell r="CJ1088">
            <v>0</v>
          </cell>
          <cell r="CK1088">
            <v>0</v>
          </cell>
          <cell r="CL1088">
            <v>0</v>
          </cell>
          <cell r="CM1088">
            <v>0</v>
          </cell>
          <cell r="CN1088">
            <v>0</v>
          </cell>
          <cell r="CO1088">
            <v>0</v>
          </cell>
        </row>
        <row r="1089">
          <cell r="BK1089" t="str">
            <v>Sapin pectiné_F2_SP2_4_GSM Alpes du Sud_160_</v>
          </cell>
          <cell r="BM1089">
            <v>50.783760016587003</v>
          </cell>
          <cell r="BN1089">
            <v>241.08988152919599</v>
          </cell>
          <cell r="BO1089" t="str">
            <v/>
          </cell>
          <cell r="BP1089">
            <v>228.371756193122</v>
          </cell>
          <cell r="BQ1089">
            <v>1.8411031125074</v>
          </cell>
          <cell r="BT1089" t="str">
            <v>Résineux</v>
          </cell>
          <cell r="BU1089">
            <v>0</v>
          </cell>
          <cell r="BV1089">
            <v>1</v>
          </cell>
          <cell r="BW1089">
            <v>0</v>
          </cell>
          <cell r="BX1089">
            <v>0.43</v>
          </cell>
          <cell r="BY1089">
            <v>0</v>
          </cell>
          <cell r="BZ1089">
            <v>0</v>
          </cell>
          <cell r="CB1089">
            <v>0.6</v>
          </cell>
          <cell r="CC1089">
            <v>0.4</v>
          </cell>
          <cell r="CD1089">
            <v>0</v>
          </cell>
          <cell r="CE1089">
            <v>0</v>
          </cell>
          <cell r="CF1089">
            <v>0</v>
          </cell>
          <cell r="CG1089">
            <v>0</v>
          </cell>
          <cell r="CH1089">
            <v>0</v>
          </cell>
          <cell r="CI1089">
            <v>0</v>
          </cell>
          <cell r="CJ1089">
            <v>0</v>
          </cell>
          <cell r="CK1089">
            <v>0</v>
          </cell>
          <cell r="CL1089">
            <v>0</v>
          </cell>
          <cell r="CM1089">
            <v>0</v>
          </cell>
          <cell r="CN1089">
            <v>0</v>
          </cell>
          <cell r="CO1089">
            <v>0</v>
          </cell>
        </row>
        <row r="1090">
          <cell r="BK1090" t="str">
            <v>Sapin pectiné_F2_SP2_4_GSM Alpes du Sud_160_</v>
          </cell>
          <cell r="BM1090">
            <v>29.124541606632601</v>
          </cell>
          <cell r="BN1090">
            <v>130.557197930147</v>
          </cell>
          <cell r="BO1090">
            <v>110.53268359904899</v>
          </cell>
          <cell r="BP1090">
            <v>228.371756193122</v>
          </cell>
          <cell r="BQ1090">
            <v>1.8411031125074</v>
          </cell>
          <cell r="BT1090" t="str">
            <v>Résineux</v>
          </cell>
          <cell r="BU1090">
            <v>0</v>
          </cell>
          <cell r="BV1090">
            <v>1</v>
          </cell>
          <cell r="BW1090">
            <v>0</v>
          </cell>
          <cell r="BX1090">
            <v>0.43</v>
          </cell>
          <cell r="BY1090">
            <v>0</v>
          </cell>
          <cell r="BZ1090">
            <v>0</v>
          </cell>
          <cell r="CB1090">
            <v>0.6</v>
          </cell>
          <cell r="CC1090">
            <v>0.4</v>
          </cell>
          <cell r="CD1090">
            <v>0</v>
          </cell>
          <cell r="CE1090">
            <v>0</v>
          </cell>
          <cell r="CF1090">
            <v>0</v>
          </cell>
          <cell r="CG1090">
            <v>0</v>
          </cell>
          <cell r="CH1090">
            <v>0</v>
          </cell>
          <cell r="CI1090">
            <v>0</v>
          </cell>
          <cell r="CJ1090">
            <v>0</v>
          </cell>
          <cell r="CK1090">
            <v>0</v>
          </cell>
          <cell r="CL1090">
            <v>0</v>
          </cell>
          <cell r="CM1090">
            <v>0</v>
          </cell>
          <cell r="CN1090">
            <v>0</v>
          </cell>
          <cell r="CO1090">
            <v>0</v>
          </cell>
        </row>
        <row r="1091">
          <cell r="BK1091" t="str">
            <v>Sapin pectiné_F2_SP2_4_GSM Alpes du Sud_165_</v>
          </cell>
          <cell r="BM1091">
            <v>31.0586420366837</v>
          </cell>
          <cell r="BN1091">
            <v>140.147304021363</v>
          </cell>
          <cell r="BO1091" t="str">
            <v/>
          </cell>
          <cell r="BP1091">
            <v>228.371756193122</v>
          </cell>
          <cell r="BQ1091">
            <v>1.81939361173393</v>
          </cell>
          <cell r="BT1091" t="str">
            <v>Résineux</v>
          </cell>
          <cell r="BU1091">
            <v>0</v>
          </cell>
          <cell r="BV1091">
            <v>1</v>
          </cell>
          <cell r="BW1091">
            <v>0</v>
          </cell>
          <cell r="BX1091">
            <v>0.43</v>
          </cell>
          <cell r="BY1091">
            <v>0</v>
          </cell>
          <cell r="BZ1091">
            <v>0</v>
          </cell>
          <cell r="CB1091">
            <v>0.6</v>
          </cell>
          <cell r="CC1091">
            <v>0.4</v>
          </cell>
          <cell r="CD1091">
            <v>0</v>
          </cell>
          <cell r="CE1091">
            <v>0</v>
          </cell>
          <cell r="CF1091">
            <v>0</v>
          </cell>
          <cell r="CG1091">
            <v>0</v>
          </cell>
          <cell r="CH1091">
            <v>0</v>
          </cell>
          <cell r="CI1091">
            <v>0</v>
          </cell>
          <cell r="CJ1091">
            <v>0</v>
          </cell>
          <cell r="CK1091">
            <v>0</v>
          </cell>
          <cell r="CL1091">
            <v>0</v>
          </cell>
          <cell r="CM1091">
            <v>0</v>
          </cell>
          <cell r="CN1091">
            <v>0</v>
          </cell>
          <cell r="CO1091">
            <v>0</v>
          </cell>
        </row>
        <row r="1092">
          <cell r="BK1092" t="str">
            <v>Sapin pectiné_F2_SP2_4_GSM Alpes du Sud_170_</v>
          </cell>
          <cell r="BM1092">
            <v>32.487125213118297</v>
          </cell>
          <cell r="BN1092">
            <v>147.271041910094</v>
          </cell>
          <cell r="BO1092" t="str">
            <v/>
          </cell>
          <cell r="BP1092">
            <v>228.371756193122</v>
          </cell>
          <cell r="BT1092" t="str">
            <v>Résineux</v>
          </cell>
          <cell r="BU1092">
            <v>0</v>
          </cell>
          <cell r="BV1092">
            <v>1</v>
          </cell>
          <cell r="BW1092">
            <v>0</v>
          </cell>
          <cell r="BX1092">
            <v>0.43</v>
          </cell>
          <cell r="BY1092">
            <v>0</v>
          </cell>
          <cell r="BZ1092">
            <v>0</v>
          </cell>
          <cell r="CB1092">
            <v>0.6</v>
          </cell>
          <cell r="CC1092">
            <v>0.4</v>
          </cell>
          <cell r="CD1092">
            <v>0</v>
          </cell>
          <cell r="CE1092">
            <v>0</v>
          </cell>
          <cell r="CF1092">
            <v>0</v>
          </cell>
          <cell r="CG1092">
            <v>0</v>
          </cell>
          <cell r="CH1092">
            <v>0</v>
          </cell>
          <cell r="CI1092">
            <v>0</v>
          </cell>
          <cell r="CJ1092">
            <v>0</v>
          </cell>
          <cell r="CK1092">
            <v>0</v>
          </cell>
          <cell r="CL1092">
            <v>0</v>
          </cell>
          <cell r="CM1092">
            <v>0</v>
          </cell>
          <cell r="CN1092">
            <v>0</v>
          </cell>
          <cell r="CO1092">
            <v>0</v>
          </cell>
        </row>
        <row r="1093">
          <cell r="BK1093" t="str">
            <v>Sapin pectiné_F2_SP2_4_GSM Alpes du Sud_170_</v>
          </cell>
          <cell r="BM1093">
            <v>0</v>
          </cell>
          <cell r="BN1093">
            <v>0</v>
          </cell>
          <cell r="BO1093">
            <v>147.271041910094</v>
          </cell>
          <cell r="BP1093">
            <v>228.371756193122</v>
          </cell>
          <cell r="BT1093" t="str">
            <v>Résineux</v>
          </cell>
          <cell r="BU1093">
            <v>0</v>
          </cell>
          <cell r="BV1093">
            <v>1</v>
          </cell>
          <cell r="BW1093">
            <v>0</v>
          </cell>
          <cell r="BX1093">
            <v>0.43</v>
          </cell>
          <cell r="BY1093">
            <v>0</v>
          </cell>
          <cell r="BZ1093">
            <v>0</v>
          </cell>
          <cell r="CB1093">
            <v>0.6</v>
          </cell>
          <cell r="CC1093">
            <v>0.4</v>
          </cell>
          <cell r="CD1093">
            <v>0</v>
          </cell>
          <cell r="CE1093">
            <v>0</v>
          </cell>
          <cell r="CF1093">
            <v>0</v>
          </cell>
          <cell r="CG1093">
            <v>0</v>
          </cell>
          <cell r="CH1093">
            <v>0</v>
          </cell>
          <cell r="CI1093">
            <v>0</v>
          </cell>
          <cell r="CJ1093">
            <v>0</v>
          </cell>
          <cell r="CK1093">
            <v>0</v>
          </cell>
          <cell r="CL1093">
            <v>0</v>
          </cell>
          <cell r="CM1093">
            <v>0</v>
          </cell>
          <cell r="CN1093">
            <v>0</v>
          </cell>
          <cell r="CO1093">
            <v>0</v>
          </cell>
        </row>
        <row r="1094">
          <cell r="BK1094" t="str">
            <v>Sapin pectiné_F1_SP1_d5_GSM Alpes du Sud_30_</v>
          </cell>
          <cell r="BM1094">
            <v>31.0968448783015</v>
          </cell>
          <cell r="BN1094">
            <v>140.33737696478201</v>
          </cell>
          <cell r="BP1094">
            <v>243.702592422522</v>
          </cell>
          <cell r="BT1094" t="str">
            <v>Résineux</v>
          </cell>
          <cell r="BU1094">
            <v>0</v>
          </cell>
          <cell r="BV1094">
            <v>1</v>
          </cell>
          <cell r="BW1094">
            <v>0</v>
          </cell>
          <cell r="BX1094">
            <v>0.43</v>
          </cell>
          <cell r="BY1094">
            <v>0</v>
          </cell>
          <cell r="BZ1094">
            <v>0</v>
          </cell>
          <cell r="CB1094">
            <v>0.6</v>
          </cell>
          <cell r="CC1094">
            <v>0.4</v>
          </cell>
          <cell r="CD1094">
            <v>0</v>
          </cell>
          <cell r="CE1094">
            <v>0</v>
          </cell>
          <cell r="CF1094">
            <v>0</v>
          </cell>
          <cell r="CG1094">
            <v>0</v>
          </cell>
          <cell r="CH1094">
            <v>0</v>
          </cell>
          <cell r="CI1094">
            <v>0</v>
          </cell>
          <cell r="CJ1094">
            <v>0</v>
          </cell>
          <cell r="CK1094">
            <v>0</v>
          </cell>
          <cell r="CL1094">
            <v>0</v>
          </cell>
          <cell r="CM1094">
            <v>0</v>
          </cell>
          <cell r="CN1094">
            <v>0</v>
          </cell>
          <cell r="CO1094">
            <v>0</v>
          </cell>
        </row>
        <row r="1095">
          <cell r="BK1095" t="str">
            <v>Sapin pectiné_F1_SP1_d5_GSM Alpes du Sud_40_</v>
          </cell>
          <cell r="BM1095">
            <v>40.097029024316598</v>
          </cell>
          <cell r="BN1095">
            <v>185.75107180629101</v>
          </cell>
          <cell r="BP1095">
            <v>243.702592422522</v>
          </cell>
          <cell r="BQ1095">
            <v>19.1549807361815</v>
          </cell>
          <cell r="BT1095" t="str">
            <v>Résineux</v>
          </cell>
          <cell r="BU1095">
            <v>0</v>
          </cell>
          <cell r="BV1095">
            <v>1</v>
          </cell>
          <cell r="BW1095">
            <v>0</v>
          </cell>
          <cell r="BX1095">
            <v>0.43</v>
          </cell>
          <cell r="BY1095">
            <v>0</v>
          </cell>
          <cell r="BZ1095">
            <v>0</v>
          </cell>
          <cell r="CB1095">
            <v>0.6</v>
          </cell>
          <cell r="CC1095">
            <v>0.4</v>
          </cell>
          <cell r="CD1095">
            <v>0</v>
          </cell>
          <cell r="CE1095">
            <v>0</v>
          </cell>
          <cell r="CF1095">
            <v>0</v>
          </cell>
          <cell r="CG1095">
            <v>0</v>
          </cell>
          <cell r="CH1095">
            <v>0</v>
          </cell>
          <cell r="CI1095">
            <v>0</v>
          </cell>
          <cell r="CJ1095">
            <v>0</v>
          </cell>
          <cell r="CK1095">
            <v>0</v>
          </cell>
          <cell r="CL1095">
            <v>0</v>
          </cell>
          <cell r="CM1095">
            <v>0</v>
          </cell>
          <cell r="CN1095">
            <v>0</v>
          </cell>
          <cell r="CO1095">
            <v>0</v>
          </cell>
        </row>
        <row r="1096">
          <cell r="BK1096" t="str">
            <v>Sapin pectiné_F1_SP1_d5_GSM Alpes du Sud_45_</v>
          </cell>
          <cell r="BM1096">
            <v>57.805940763390304</v>
          </cell>
          <cell r="BN1096">
            <v>278.15443788956401</v>
          </cell>
          <cell r="BP1096">
            <v>243.702592422522</v>
          </cell>
          <cell r="BQ1096">
            <v>20.6761810274722</v>
          </cell>
          <cell r="BT1096" t="str">
            <v>Résineux</v>
          </cell>
          <cell r="BU1096">
            <v>0</v>
          </cell>
          <cell r="BV1096">
            <v>1</v>
          </cell>
          <cell r="BW1096">
            <v>0</v>
          </cell>
          <cell r="BX1096">
            <v>0.43</v>
          </cell>
          <cell r="BY1096">
            <v>0</v>
          </cell>
          <cell r="BZ1096">
            <v>0</v>
          </cell>
          <cell r="CB1096">
            <v>0.6</v>
          </cell>
          <cell r="CC1096">
            <v>0.4</v>
          </cell>
          <cell r="CD1096">
            <v>0</v>
          </cell>
          <cell r="CE1096">
            <v>0</v>
          </cell>
          <cell r="CF1096">
            <v>0</v>
          </cell>
          <cell r="CG1096">
            <v>0</v>
          </cell>
          <cell r="CH1096">
            <v>0</v>
          </cell>
          <cell r="CI1096">
            <v>0</v>
          </cell>
          <cell r="CJ1096">
            <v>0</v>
          </cell>
          <cell r="CK1096">
            <v>0</v>
          </cell>
          <cell r="CL1096">
            <v>0</v>
          </cell>
          <cell r="CM1096">
            <v>0</v>
          </cell>
          <cell r="CN1096">
            <v>0</v>
          </cell>
          <cell r="CO1096">
            <v>0</v>
          </cell>
        </row>
        <row r="1097">
          <cell r="BK1097" t="str">
            <v>Sapin pectiné_F1_SP1_d5_GSM Alpes du Sud_50_</v>
          </cell>
          <cell r="BM1097">
            <v>76.1626313332048</v>
          </cell>
          <cell r="BN1097">
            <v>377.225536533872</v>
          </cell>
          <cell r="BP1097">
            <v>243.702592422522</v>
          </cell>
          <cell r="BQ1097">
            <v>17.061099023745498</v>
          </cell>
          <cell r="BT1097" t="str">
            <v>Résineux</v>
          </cell>
          <cell r="BU1097">
            <v>0</v>
          </cell>
          <cell r="BV1097">
            <v>1</v>
          </cell>
          <cell r="BW1097">
            <v>0</v>
          </cell>
          <cell r="BX1097">
            <v>0.43</v>
          </cell>
          <cell r="BY1097">
            <v>0</v>
          </cell>
          <cell r="BZ1097">
            <v>0</v>
          </cell>
          <cell r="CB1097">
            <v>0.6</v>
          </cell>
          <cell r="CC1097">
            <v>0.4</v>
          </cell>
          <cell r="CD1097">
            <v>0</v>
          </cell>
          <cell r="CE1097">
            <v>0</v>
          </cell>
          <cell r="CF1097">
            <v>0</v>
          </cell>
          <cell r="CG1097">
            <v>0</v>
          </cell>
          <cell r="CH1097">
            <v>0</v>
          </cell>
          <cell r="CI1097">
            <v>0</v>
          </cell>
          <cell r="CJ1097">
            <v>0</v>
          </cell>
          <cell r="CK1097">
            <v>0</v>
          </cell>
          <cell r="CL1097">
            <v>0</v>
          </cell>
          <cell r="CM1097">
            <v>0</v>
          </cell>
          <cell r="CN1097">
            <v>0</v>
          </cell>
          <cell r="CO1097">
            <v>0</v>
          </cell>
        </row>
        <row r="1098">
          <cell r="BK1098" t="str">
            <v>Sapin pectiné_F1_SP1_d5_GSM Alpes du Sud_50_</v>
          </cell>
          <cell r="BM1098">
            <v>55.657706608193998</v>
          </cell>
          <cell r="BN1098">
            <v>266.76161717419598</v>
          </cell>
          <cell r="BO1098">
            <v>110.46391935967603</v>
          </cell>
          <cell r="BP1098">
            <v>243.702592422522</v>
          </cell>
          <cell r="BQ1098">
            <v>17.061099023745498</v>
          </cell>
          <cell r="BT1098" t="str">
            <v>Résineux</v>
          </cell>
          <cell r="BU1098">
            <v>0</v>
          </cell>
          <cell r="BV1098">
            <v>1</v>
          </cell>
          <cell r="BW1098">
            <v>0</v>
          </cell>
          <cell r="BX1098">
            <v>0.43</v>
          </cell>
          <cell r="BY1098">
            <v>0</v>
          </cell>
          <cell r="BZ1098">
            <v>0</v>
          </cell>
          <cell r="CB1098">
            <v>0.6</v>
          </cell>
          <cell r="CC1098">
            <v>0.4</v>
          </cell>
          <cell r="CD1098">
            <v>0</v>
          </cell>
          <cell r="CE1098">
            <v>0</v>
          </cell>
          <cell r="CF1098">
            <v>0</v>
          </cell>
          <cell r="CG1098">
            <v>0</v>
          </cell>
          <cell r="CH1098">
            <v>0</v>
          </cell>
          <cell r="CI1098">
            <v>0</v>
          </cell>
          <cell r="CJ1098">
            <v>0</v>
          </cell>
          <cell r="CK1098">
            <v>0</v>
          </cell>
          <cell r="CL1098">
            <v>0</v>
          </cell>
          <cell r="CM1098">
            <v>0</v>
          </cell>
          <cell r="CN1098">
            <v>0</v>
          </cell>
          <cell r="CO1098">
            <v>0</v>
          </cell>
        </row>
        <row r="1099">
          <cell r="BK1099" t="str">
            <v>Sapin pectiné_F1_SP1_d5_GSM Alpes du Sud_55_</v>
          </cell>
          <cell r="BM1099">
            <v>71.311806394202307</v>
          </cell>
          <cell r="BN1099">
            <v>350.76670522516002</v>
          </cell>
          <cell r="BO1099" t="str">
            <v/>
          </cell>
          <cell r="BP1099">
            <v>243.702592422522</v>
          </cell>
          <cell r="BQ1099">
            <v>17.239046916884199</v>
          </cell>
          <cell r="BT1099" t="str">
            <v>Résineux</v>
          </cell>
          <cell r="BU1099">
            <v>0</v>
          </cell>
          <cell r="BV1099">
            <v>1</v>
          </cell>
          <cell r="BW1099">
            <v>0</v>
          </cell>
          <cell r="BX1099">
            <v>0.43</v>
          </cell>
          <cell r="BY1099">
            <v>0</v>
          </cell>
          <cell r="BZ1099">
            <v>0</v>
          </cell>
          <cell r="CB1099">
            <v>0.6</v>
          </cell>
          <cell r="CC1099">
            <v>0.4</v>
          </cell>
          <cell r="CD1099">
            <v>0</v>
          </cell>
          <cell r="CE1099">
            <v>0</v>
          </cell>
          <cell r="CF1099">
            <v>0</v>
          </cell>
          <cell r="CG1099">
            <v>0</v>
          </cell>
          <cell r="CH1099">
            <v>0</v>
          </cell>
          <cell r="CI1099">
            <v>0</v>
          </cell>
          <cell r="CJ1099">
            <v>0</v>
          </cell>
          <cell r="CK1099">
            <v>0</v>
          </cell>
          <cell r="CL1099">
            <v>0</v>
          </cell>
          <cell r="CM1099">
            <v>0</v>
          </cell>
          <cell r="CN1099">
            <v>0</v>
          </cell>
          <cell r="CO1099">
            <v>0</v>
          </cell>
        </row>
        <row r="1100">
          <cell r="BK1100" t="str">
            <v>Sapin pectiné_F1_SP1_d5_GSM Alpes du Sud_60_</v>
          </cell>
          <cell r="BM1100">
            <v>86.217909184414907</v>
          </cell>
          <cell r="BN1100">
            <v>432.641446311381</v>
          </cell>
          <cell r="BO1100" t="str">
            <v/>
          </cell>
          <cell r="BP1100">
            <v>243.702592422522</v>
          </cell>
          <cell r="BQ1100">
            <v>13.5640161810562</v>
          </cell>
          <cell r="BT1100" t="str">
            <v>Résineux</v>
          </cell>
          <cell r="BU1100">
            <v>0</v>
          </cell>
          <cell r="BV1100">
            <v>1</v>
          </cell>
          <cell r="BW1100">
            <v>0</v>
          </cell>
          <cell r="BX1100">
            <v>0.43</v>
          </cell>
          <cell r="BY1100">
            <v>0</v>
          </cell>
          <cell r="BZ1100">
            <v>0</v>
          </cell>
          <cell r="CB1100">
            <v>0.6</v>
          </cell>
          <cell r="CC1100">
            <v>0.4</v>
          </cell>
          <cell r="CD1100">
            <v>0</v>
          </cell>
          <cell r="CE1100">
            <v>0</v>
          </cell>
          <cell r="CF1100">
            <v>0</v>
          </cell>
          <cell r="CG1100">
            <v>0</v>
          </cell>
          <cell r="CH1100">
            <v>0</v>
          </cell>
          <cell r="CI1100">
            <v>0</v>
          </cell>
          <cell r="CJ1100">
            <v>0</v>
          </cell>
          <cell r="CK1100">
            <v>0</v>
          </cell>
          <cell r="CL1100">
            <v>0</v>
          </cell>
          <cell r="CM1100">
            <v>0</v>
          </cell>
          <cell r="CN1100">
            <v>0</v>
          </cell>
          <cell r="CO1100">
            <v>0</v>
          </cell>
        </row>
        <row r="1101">
          <cell r="BK1101" t="str">
            <v>Sapin pectiné_F1_SP1_d5_GSM Alpes du Sud_60_</v>
          </cell>
          <cell r="BM1101">
            <v>60.468769523179802</v>
          </cell>
          <cell r="BN1101">
            <v>292.339156668594</v>
          </cell>
          <cell r="BO1101">
            <v>140.302289642787</v>
          </cell>
          <cell r="BP1101">
            <v>243.702592422522</v>
          </cell>
          <cell r="BQ1101">
            <v>13.5640161810562</v>
          </cell>
          <cell r="BT1101" t="str">
            <v>Résineux</v>
          </cell>
          <cell r="BU1101">
            <v>0</v>
          </cell>
          <cell r="BV1101">
            <v>1</v>
          </cell>
          <cell r="BW1101">
            <v>0</v>
          </cell>
          <cell r="BX1101">
            <v>0.43</v>
          </cell>
          <cell r="BY1101">
            <v>0</v>
          </cell>
          <cell r="BZ1101">
            <v>0</v>
          </cell>
          <cell r="CB1101">
            <v>0.6</v>
          </cell>
          <cell r="CC1101">
            <v>0.4</v>
          </cell>
          <cell r="CD1101">
            <v>0</v>
          </cell>
          <cell r="CE1101">
            <v>0</v>
          </cell>
          <cell r="CF1101">
            <v>0</v>
          </cell>
          <cell r="CG1101">
            <v>0</v>
          </cell>
          <cell r="CH1101">
            <v>0</v>
          </cell>
          <cell r="CI1101">
            <v>0</v>
          </cell>
          <cell r="CJ1101">
            <v>0</v>
          </cell>
          <cell r="CK1101">
            <v>0</v>
          </cell>
          <cell r="CL1101">
            <v>0</v>
          </cell>
          <cell r="CM1101">
            <v>0</v>
          </cell>
          <cell r="CN1101">
            <v>0</v>
          </cell>
          <cell r="CO1101">
            <v>0</v>
          </cell>
        </row>
        <row r="1102">
          <cell r="BK1102" t="str">
            <v>Sapin pectiné_F1_SP1_d5_GSM Alpes du Sud_65_</v>
          </cell>
          <cell r="BM1102">
            <v>72.963317482737494</v>
          </cell>
          <cell r="BN1102">
            <v>359.75378289722198</v>
          </cell>
          <cell r="BO1102" t="str">
            <v/>
          </cell>
          <cell r="BP1102">
            <v>243.702592422522</v>
          </cell>
          <cell r="BQ1102">
            <v>13.477547740314201</v>
          </cell>
          <cell r="BT1102" t="str">
            <v>Résineux</v>
          </cell>
          <cell r="BU1102">
            <v>0</v>
          </cell>
          <cell r="BV1102">
            <v>1</v>
          </cell>
          <cell r="BW1102">
            <v>0</v>
          </cell>
          <cell r="BX1102">
            <v>0.43</v>
          </cell>
          <cell r="BY1102">
            <v>0</v>
          </cell>
          <cell r="BZ1102">
            <v>0</v>
          </cell>
          <cell r="CB1102">
            <v>0.6</v>
          </cell>
          <cell r="CC1102">
            <v>0.4</v>
          </cell>
          <cell r="CD1102">
            <v>0</v>
          </cell>
          <cell r="CE1102">
            <v>0</v>
          </cell>
          <cell r="CF1102">
            <v>0</v>
          </cell>
          <cell r="CG1102">
            <v>0</v>
          </cell>
          <cell r="CH1102">
            <v>0</v>
          </cell>
          <cell r="CI1102">
            <v>0</v>
          </cell>
          <cell r="CJ1102">
            <v>0</v>
          </cell>
          <cell r="CK1102">
            <v>0</v>
          </cell>
          <cell r="CL1102">
            <v>0</v>
          </cell>
          <cell r="CM1102">
            <v>0</v>
          </cell>
          <cell r="CN1102">
            <v>0</v>
          </cell>
          <cell r="CO1102">
            <v>0</v>
          </cell>
        </row>
        <row r="1103">
          <cell r="BK1103" t="str">
            <v>Sapin pectiné_F1_SP1_d5_GSM Alpes du Sud_70_</v>
          </cell>
          <cell r="BM1103">
            <v>84.561771511864805</v>
          </cell>
          <cell r="BN1103">
            <v>423.46392534139102</v>
          </cell>
          <cell r="BO1103" t="str">
            <v/>
          </cell>
          <cell r="BP1103">
            <v>243.702592422522</v>
          </cell>
          <cell r="BQ1103">
            <v>10.953426925352399</v>
          </cell>
          <cell r="BT1103" t="str">
            <v>Résineux</v>
          </cell>
          <cell r="BU1103">
            <v>0</v>
          </cell>
          <cell r="BV1103">
            <v>1</v>
          </cell>
          <cell r="BW1103">
            <v>0</v>
          </cell>
          <cell r="BX1103">
            <v>0.43</v>
          </cell>
          <cell r="BY1103">
            <v>0</v>
          </cell>
          <cell r="BZ1103">
            <v>0</v>
          </cell>
          <cell r="CB1103">
            <v>0.6</v>
          </cell>
          <cell r="CC1103">
            <v>0.4</v>
          </cell>
          <cell r="CD1103">
            <v>0</v>
          </cell>
          <cell r="CE1103">
            <v>0</v>
          </cell>
          <cell r="CF1103">
            <v>0</v>
          </cell>
          <cell r="CG1103">
            <v>0</v>
          </cell>
          <cell r="CH1103">
            <v>0</v>
          </cell>
          <cell r="CI1103">
            <v>0</v>
          </cell>
          <cell r="CJ1103">
            <v>0</v>
          </cell>
          <cell r="CK1103">
            <v>0</v>
          </cell>
          <cell r="CL1103">
            <v>0</v>
          </cell>
          <cell r="CM1103">
            <v>0</v>
          </cell>
          <cell r="CN1103">
            <v>0</v>
          </cell>
          <cell r="CO1103">
            <v>0</v>
          </cell>
        </row>
        <row r="1104">
          <cell r="BK1104" t="str">
            <v>Sapin pectiné_F1_SP1_d5_GSM Alpes du Sud_70_</v>
          </cell>
          <cell r="BM1104">
            <v>64.152620035821897</v>
          </cell>
          <cell r="BN1104">
            <v>312.072817177687</v>
          </cell>
          <cell r="BO1104">
            <v>111.39110816370402</v>
          </cell>
          <cell r="BP1104">
            <v>243.702592422522</v>
          </cell>
          <cell r="BQ1104">
            <v>10.953426925352399</v>
          </cell>
          <cell r="BT1104" t="str">
            <v>Résineux</v>
          </cell>
          <cell r="BU1104">
            <v>0</v>
          </cell>
          <cell r="BV1104">
            <v>1</v>
          </cell>
          <cell r="BW1104">
            <v>0</v>
          </cell>
          <cell r="BX1104">
            <v>0.43</v>
          </cell>
          <cell r="BY1104">
            <v>0</v>
          </cell>
          <cell r="BZ1104">
            <v>0</v>
          </cell>
          <cell r="CB1104">
            <v>0.6</v>
          </cell>
          <cell r="CC1104">
            <v>0.4</v>
          </cell>
          <cell r="CD1104">
            <v>0</v>
          </cell>
          <cell r="CE1104">
            <v>0</v>
          </cell>
          <cell r="CF1104">
            <v>0</v>
          </cell>
          <cell r="CG1104">
            <v>0</v>
          </cell>
          <cell r="CH1104">
            <v>0</v>
          </cell>
          <cell r="CI1104">
            <v>0</v>
          </cell>
          <cell r="CJ1104">
            <v>0</v>
          </cell>
          <cell r="CK1104">
            <v>0</v>
          </cell>
          <cell r="CL1104">
            <v>0</v>
          </cell>
          <cell r="CM1104">
            <v>0</v>
          </cell>
          <cell r="CN1104">
            <v>0</v>
          </cell>
          <cell r="CO1104">
            <v>0</v>
          </cell>
        </row>
        <row r="1105">
          <cell r="BK1105" t="str">
            <v>Sapin pectiné_F1_SP1_d5_GSM Alpes du Sud_75_</v>
          </cell>
          <cell r="BM1105">
            <v>73.793006774539705</v>
          </cell>
          <cell r="BN1105">
            <v>364.27702244308699</v>
          </cell>
          <cell r="BO1105" t="str">
            <v/>
          </cell>
          <cell r="BP1105">
            <v>243.702592422522</v>
          </cell>
          <cell r="BQ1105">
            <v>10.694312145961399</v>
          </cell>
          <cell r="BT1105" t="str">
            <v>Résineux</v>
          </cell>
          <cell r="BU1105">
            <v>0</v>
          </cell>
          <cell r="BV1105">
            <v>1</v>
          </cell>
          <cell r="BW1105">
            <v>0</v>
          </cell>
          <cell r="BX1105">
            <v>0.43</v>
          </cell>
          <cell r="BY1105">
            <v>0</v>
          </cell>
          <cell r="BZ1105">
            <v>0</v>
          </cell>
          <cell r="CB1105">
            <v>0.6</v>
          </cell>
          <cell r="CC1105">
            <v>0.4</v>
          </cell>
          <cell r="CD1105">
            <v>0</v>
          </cell>
          <cell r="CE1105">
            <v>0</v>
          </cell>
          <cell r="CF1105">
            <v>0</v>
          </cell>
          <cell r="CG1105">
            <v>0</v>
          </cell>
          <cell r="CH1105">
            <v>0</v>
          </cell>
          <cell r="CI1105">
            <v>0</v>
          </cell>
          <cell r="CJ1105">
            <v>0</v>
          </cell>
          <cell r="CK1105">
            <v>0</v>
          </cell>
          <cell r="CL1105">
            <v>0</v>
          </cell>
          <cell r="CM1105">
            <v>0</v>
          </cell>
          <cell r="CN1105">
            <v>0</v>
          </cell>
          <cell r="CO1105">
            <v>0</v>
          </cell>
        </row>
        <row r="1106">
          <cell r="BK1106" t="str">
            <v>Sapin pectiné_F1_SP1_d5_GSM Alpes du Sud_80_</v>
          </cell>
          <cell r="BM1106">
            <v>82.547848919288697</v>
          </cell>
          <cell r="BN1106">
            <v>412.32987839114799</v>
          </cell>
          <cell r="BO1106" t="str">
            <v/>
          </cell>
          <cell r="BP1106">
            <v>243.702592422522</v>
          </cell>
          <cell r="BQ1106">
            <v>9.0716451044248991</v>
          </cell>
          <cell r="BT1106" t="str">
            <v>Résineux</v>
          </cell>
          <cell r="BU1106">
            <v>0</v>
          </cell>
          <cell r="BV1106">
            <v>1</v>
          </cell>
          <cell r="BW1106">
            <v>0</v>
          </cell>
          <cell r="BX1106">
            <v>0.43</v>
          </cell>
          <cell r="BY1106">
            <v>0</v>
          </cell>
          <cell r="BZ1106">
            <v>0</v>
          </cell>
          <cell r="CB1106">
            <v>0.6</v>
          </cell>
          <cell r="CC1106">
            <v>0.4</v>
          </cell>
          <cell r="CD1106">
            <v>0</v>
          </cell>
          <cell r="CE1106">
            <v>0</v>
          </cell>
          <cell r="CF1106">
            <v>0</v>
          </cell>
          <cell r="CG1106">
            <v>0</v>
          </cell>
          <cell r="CH1106">
            <v>0</v>
          </cell>
          <cell r="CI1106">
            <v>0</v>
          </cell>
          <cell r="CJ1106">
            <v>0</v>
          </cell>
          <cell r="CK1106">
            <v>0</v>
          </cell>
          <cell r="CL1106">
            <v>0</v>
          </cell>
          <cell r="CM1106">
            <v>0</v>
          </cell>
          <cell r="CN1106">
            <v>0</v>
          </cell>
          <cell r="CO1106">
            <v>0</v>
          </cell>
        </row>
        <row r="1107">
          <cell r="BK1107" t="str">
            <v>Sapin pectiné_F1_SP1_d5_GSM Alpes du Sud_80_</v>
          </cell>
          <cell r="BM1107">
            <v>66.989443809404904</v>
          </cell>
          <cell r="BN1107">
            <v>327.35253618514798</v>
          </cell>
          <cell r="BO1107">
            <v>84.977342206000003</v>
          </cell>
          <cell r="BP1107">
            <v>243.702592422522</v>
          </cell>
          <cell r="BQ1107">
            <v>9.0716451044248991</v>
          </cell>
          <cell r="BT1107" t="str">
            <v>Résineux</v>
          </cell>
          <cell r="BU1107">
            <v>0</v>
          </cell>
          <cell r="BV1107">
            <v>1</v>
          </cell>
          <cell r="BW1107">
            <v>0</v>
          </cell>
          <cell r="BX1107">
            <v>0.43</v>
          </cell>
          <cell r="BY1107">
            <v>0</v>
          </cell>
          <cell r="BZ1107">
            <v>0</v>
          </cell>
          <cell r="CB1107">
            <v>0.6</v>
          </cell>
          <cell r="CC1107">
            <v>0.4</v>
          </cell>
          <cell r="CD1107">
            <v>0</v>
          </cell>
          <cell r="CE1107">
            <v>0</v>
          </cell>
          <cell r="CF1107">
            <v>0</v>
          </cell>
          <cell r="CG1107">
            <v>0</v>
          </cell>
          <cell r="CH1107">
            <v>0</v>
          </cell>
          <cell r="CI1107">
            <v>0</v>
          </cell>
          <cell r="CJ1107">
            <v>0</v>
          </cell>
          <cell r="CK1107">
            <v>0</v>
          </cell>
          <cell r="CL1107">
            <v>0</v>
          </cell>
          <cell r="CM1107">
            <v>0</v>
          </cell>
          <cell r="CN1107">
            <v>0</v>
          </cell>
          <cell r="CO1107">
            <v>0</v>
          </cell>
        </row>
        <row r="1108">
          <cell r="BK1108" t="str">
            <v>Sapin pectiné_F1_SP1_d5_GSM Alpes du Sud_85_</v>
          </cell>
          <cell r="BM1108">
            <v>75.180917862659399</v>
          </cell>
          <cell r="BN1108">
            <v>371.85574756209098</v>
          </cell>
          <cell r="BO1108" t="str">
            <v/>
          </cell>
          <cell r="BP1108">
            <v>243.702592422522</v>
          </cell>
          <cell r="BQ1108">
            <v>8.8353640609578896</v>
          </cell>
          <cell r="BT1108" t="str">
            <v>Résineux</v>
          </cell>
          <cell r="BU1108">
            <v>0</v>
          </cell>
          <cell r="BV1108">
            <v>1</v>
          </cell>
          <cell r="BW1108">
            <v>0</v>
          </cell>
          <cell r="BX1108">
            <v>0.43</v>
          </cell>
          <cell r="BY1108">
            <v>0</v>
          </cell>
          <cell r="BZ1108">
            <v>0</v>
          </cell>
          <cell r="CB1108">
            <v>0.6</v>
          </cell>
          <cell r="CC1108">
            <v>0.4</v>
          </cell>
          <cell r="CD1108">
            <v>0</v>
          </cell>
          <cell r="CE1108">
            <v>0</v>
          </cell>
          <cell r="CF1108">
            <v>0</v>
          </cell>
          <cell r="CG1108">
            <v>0</v>
          </cell>
          <cell r="CH1108">
            <v>0</v>
          </cell>
          <cell r="CI1108">
            <v>0</v>
          </cell>
          <cell r="CJ1108">
            <v>0</v>
          </cell>
          <cell r="CK1108">
            <v>0</v>
          </cell>
          <cell r="CL1108">
            <v>0</v>
          </cell>
          <cell r="CM1108">
            <v>0</v>
          </cell>
          <cell r="CN1108">
            <v>0</v>
          </cell>
          <cell r="CO1108">
            <v>0</v>
          </cell>
        </row>
        <row r="1109">
          <cell r="BK1109" t="str">
            <v>Sapin pectiné_F1_SP1_d5_GSM Alpes du Sud_90_</v>
          </cell>
          <cell r="BM1109">
            <v>82.943376485710203</v>
          </cell>
          <cell r="BN1109">
            <v>414.514277388251</v>
          </cell>
          <cell r="BO1109" t="str">
            <v/>
          </cell>
          <cell r="BP1109">
            <v>243.702592422522</v>
          </cell>
          <cell r="BQ1109">
            <v>7.7908923608100196</v>
          </cell>
          <cell r="BT1109" t="str">
            <v>Résineux</v>
          </cell>
          <cell r="BU1109">
            <v>0</v>
          </cell>
          <cell r="BV1109">
            <v>1</v>
          </cell>
          <cell r="BW1109">
            <v>0</v>
          </cell>
          <cell r="BX1109">
            <v>0.43</v>
          </cell>
          <cell r="BY1109">
            <v>0</v>
          </cell>
          <cell r="BZ1109">
            <v>0</v>
          </cell>
          <cell r="CB1109">
            <v>0.6</v>
          </cell>
          <cell r="CC1109">
            <v>0.4</v>
          </cell>
          <cell r="CD1109">
            <v>0</v>
          </cell>
          <cell r="CE1109">
            <v>0</v>
          </cell>
          <cell r="CF1109">
            <v>0</v>
          </cell>
          <cell r="CG1109">
            <v>0</v>
          </cell>
          <cell r="CH1109">
            <v>0</v>
          </cell>
          <cell r="CI1109">
            <v>0</v>
          </cell>
          <cell r="CJ1109">
            <v>0</v>
          </cell>
          <cell r="CK1109">
            <v>0</v>
          </cell>
          <cell r="CL1109">
            <v>0</v>
          </cell>
          <cell r="CM1109">
            <v>0</v>
          </cell>
          <cell r="CN1109">
            <v>0</v>
          </cell>
          <cell r="CO1109">
            <v>0</v>
          </cell>
        </row>
        <row r="1110">
          <cell r="BK1110" t="str">
            <v>Sapin pectiné_F1_SP1_d5_GSM Alpes du Sud_90_</v>
          </cell>
          <cell r="BM1110">
            <v>71.657121013980898</v>
          </cell>
          <cell r="BN1110">
            <v>352.643981340896</v>
          </cell>
          <cell r="BO1110">
            <v>61.870296047354998</v>
          </cell>
          <cell r="BP1110">
            <v>243.702592422522</v>
          </cell>
          <cell r="BQ1110">
            <v>7.7908923608100196</v>
          </cell>
          <cell r="BT1110" t="str">
            <v>Résineux</v>
          </cell>
          <cell r="BU1110">
            <v>0</v>
          </cell>
          <cell r="BV1110">
            <v>1</v>
          </cell>
          <cell r="BW1110">
            <v>0</v>
          </cell>
          <cell r="BX1110">
            <v>0.43</v>
          </cell>
          <cell r="BY1110">
            <v>0</v>
          </cell>
          <cell r="BZ1110">
            <v>0</v>
          </cell>
          <cell r="CB1110">
            <v>0.6</v>
          </cell>
          <cell r="CC1110">
            <v>0.4</v>
          </cell>
          <cell r="CD1110">
            <v>0</v>
          </cell>
          <cell r="CE1110">
            <v>0</v>
          </cell>
          <cell r="CF1110">
            <v>0</v>
          </cell>
          <cell r="CG1110">
            <v>0</v>
          </cell>
          <cell r="CH1110">
            <v>0</v>
          </cell>
          <cell r="CI1110">
            <v>0</v>
          </cell>
          <cell r="CJ1110">
            <v>0</v>
          </cell>
          <cell r="CK1110">
            <v>0</v>
          </cell>
          <cell r="CL1110">
            <v>0</v>
          </cell>
          <cell r="CM1110">
            <v>0</v>
          </cell>
          <cell r="CN1110">
            <v>0</v>
          </cell>
          <cell r="CO1110">
            <v>0</v>
          </cell>
        </row>
        <row r="1111">
          <cell r="BK1111" t="str">
            <v>Sapin pectiné_F1_SP1_d5_GSM Alpes du Sud_95_</v>
          </cell>
          <cell r="BM1111">
            <v>78.521246031511595</v>
          </cell>
          <cell r="BN1111">
            <v>390.15704214507502</v>
          </cell>
          <cell r="BO1111" t="str">
            <v/>
          </cell>
          <cell r="BP1111">
            <v>243.702592422522</v>
          </cell>
          <cell r="BQ1111">
            <v>7.6089581820411896</v>
          </cell>
          <cell r="BT1111" t="str">
            <v>Résineux</v>
          </cell>
          <cell r="BU1111">
            <v>0</v>
          </cell>
          <cell r="BV1111">
            <v>1</v>
          </cell>
          <cell r="BW1111">
            <v>0</v>
          </cell>
          <cell r="BX1111">
            <v>0.43</v>
          </cell>
          <cell r="BY1111">
            <v>0</v>
          </cell>
          <cell r="BZ1111">
            <v>0</v>
          </cell>
          <cell r="CB1111">
            <v>0.6</v>
          </cell>
          <cell r="CC1111">
            <v>0.4</v>
          </cell>
          <cell r="CD1111">
            <v>0</v>
          </cell>
          <cell r="CE1111">
            <v>0</v>
          </cell>
          <cell r="CF1111">
            <v>0</v>
          </cell>
          <cell r="CG1111">
            <v>0</v>
          </cell>
          <cell r="CH1111">
            <v>0</v>
          </cell>
          <cell r="CI1111">
            <v>0</v>
          </cell>
          <cell r="CJ1111">
            <v>0</v>
          </cell>
          <cell r="CK1111">
            <v>0</v>
          </cell>
          <cell r="CL1111">
            <v>0</v>
          </cell>
          <cell r="CM1111">
            <v>0</v>
          </cell>
          <cell r="CN1111">
            <v>0</v>
          </cell>
          <cell r="CO1111">
            <v>0</v>
          </cell>
        </row>
        <row r="1112">
          <cell r="BK1112" t="str">
            <v>Sapin pectiné_F1_SP1_d5_GSM Alpes du Sud_100_</v>
          </cell>
          <cell r="BM1112">
            <v>85.360031452951006</v>
          </cell>
          <cell r="BN1112">
            <v>427.88509993328199</v>
          </cell>
          <cell r="BO1112" t="str">
            <v/>
          </cell>
          <cell r="BP1112">
            <v>243.702592422522</v>
          </cell>
          <cell r="BQ1112">
            <v>5.2020944500849096</v>
          </cell>
          <cell r="BT1112" t="str">
            <v>Résineux</v>
          </cell>
          <cell r="BU1112">
            <v>0</v>
          </cell>
          <cell r="BV1112">
            <v>1</v>
          </cell>
          <cell r="BW1112">
            <v>0</v>
          </cell>
          <cell r="BX1112">
            <v>0.43</v>
          </cell>
          <cell r="BY1112">
            <v>0</v>
          </cell>
          <cell r="BZ1112">
            <v>0</v>
          </cell>
          <cell r="CB1112">
            <v>0.6</v>
          </cell>
          <cell r="CC1112">
            <v>0.4</v>
          </cell>
          <cell r="CD1112">
            <v>0</v>
          </cell>
          <cell r="CE1112">
            <v>0</v>
          </cell>
          <cell r="CF1112">
            <v>0</v>
          </cell>
          <cell r="CG1112">
            <v>0</v>
          </cell>
          <cell r="CH1112">
            <v>0</v>
          </cell>
          <cell r="CI1112">
            <v>0</v>
          </cell>
          <cell r="CJ1112">
            <v>0</v>
          </cell>
          <cell r="CK1112">
            <v>0</v>
          </cell>
          <cell r="CL1112">
            <v>0</v>
          </cell>
          <cell r="CM1112">
            <v>0</v>
          </cell>
          <cell r="CN1112">
            <v>0</v>
          </cell>
          <cell r="CO1112">
            <v>0</v>
          </cell>
        </row>
        <row r="1113">
          <cell r="BK1113" t="str">
            <v>Sapin pectiné_F1_SP1_d5_GSM Alpes du Sud_100_</v>
          </cell>
          <cell r="BM1113">
            <v>50.5606892443924</v>
          </cell>
          <cell r="BN1113">
            <v>239.92103312472699</v>
          </cell>
          <cell r="BO1113">
            <v>187.964066808555</v>
          </cell>
          <cell r="BP1113">
            <v>243.702592422522</v>
          </cell>
          <cell r="BQ1113">
            <v>5.2020944500849096</v>
          </cell>
          <cell r="BT1113" t="str">
            <v>Résineux</v>
          </cell>
          <cell r="BU1113">
            <v>0</v>
          </cell>
          <cell r="BV1113">
            <v>1</v>
          </cell>
          <cell r="BW1113">
            <v>0</v>
          </cell>
          <cell r="BX1113">
            <v>0.43</v>
          </cell>
          <cell r="BY1113">
            <v>0</v>
          </cell>
          <cell r="BZ1113">
            <v>0</v>
          </cell>
          <cell r="CB1113">
            <v>0.6</v>
          </cell>
          <cell r="CC1113">
            <v>0.4</v>
          </cell>
          <cell r="CD1113">
            <v>0</v>
          </cell>
          <cell r="CE1113">
            <v>0</v>
          </cell>
          <cell r="CF1113">
            <v>0</v>
          </cell>
          <cell r="CG1113">
            <v>0</v>
          </cell>
          <cell r="CH1113">
            <v>0</v>
          </cell>
          <cell r="CI1113">
            <v>0</v>
          </cell>
          <cell r="CJ1113">
            <v>0</v>
          </cell>
          <cell r="CK1113">
            <v>0</v>
          </cell>
          <cell r="CL1113">
            <v>0</v>
          </cell>
          <cell r="CM1113">
            <v>0</v>
          </cell>
          <cell r="CN1113">
            <v>0</v>
          </cell>
          <cell r="CO1113">
            <v>0</v>
          </cell>
        </row>
        <row r="1114">
          <cell r="BK1114" t="str">
            <v>Sapin pectiné_F1_SP1_d5_GSM Alpes du Sud_105_</v>
          </cell>
          <cell r="BM1114">
            <v>55.643813562777403</v>
          </cell>
          <cell r="BN1114">
            <v>266.68808853078298</v>
          </cell>
          <cell r="BO1114" t="str">
            <v/>
          </cell>
          <cell r="BP1114">
            <v>243.702592422522</v>
          </cell>
          <cell r="BQ1114">
            <v>5.1045320565046897</v>
          </cell>
          <cell r="BT1114" t="str">
            <v>Résineux</v>
          </cell>
          <cell r="BU1114">
            <v>0</v>
          </cell>
          <cell r="BV1114">
            <v>1</v>
          </cell>
          <cell r="BW1114">
            <v>0</v>
          </cell>
          <cell r="BX1114">
            <v>0.43</v>
          </cell>
          <cell r="BY1114">
            <v>0</v>
          </cell>
          <cell r="BZ1114">
            <v>0</v>
          </cell>
          <cell r="CB1114">
            <v>0.6</v>
          </cell>
          <cell r="CC1114">
            <v>0.4</v>
          </cell>
          <cell r="CD1114">
            <v>0</v>
          </cell>
          <cell r="CE1114">
            <v>0</v>
          </cell>
          <cell r="CF1114">
            <v>0</v>
          </cell>
          <cell r="CG1114">
            <v>0</v>
          </cell>
          <cell r="CH1114">
            <v>0</v>
          </cell>
          <cell r="CI1114">
            <v>0</v>
          </cell>
          <cell r="CJ1114">
            <v>0</v>
          </cell>
          <cell r="CK1114">
            <v>0</v>
          </cell>
          <cell r="CL1114">
            <v>0</v>
          </cell>
          <cell r="CM1114">
            <v>0</v>
          </cell>
          <cell r="CN1114">
            <v>0</v>
          </cell>
          <cell r="CO1114">
            <v>0</v>
          </cell>
        </row>
        <row r="1115">
          <cell r="BK1115" t="str">
            <v>Sapin pectiné_F1_SP1_d5_GSM Alpes du Sud_110_</v>
          </cell>
          <cell r="BM1115">
            <v>59.988107716772099</v>
          </cell>
          <cell r="BN1115">
            <v>289.77366752060101</v>
          </cell>
          <cell r="BO1115" t="str">
            <v/>
          </cell>
          <cell r="BP1115">
            <v>243.702592422522</v>
          </cell>
          <cell r="BQ1115">
            <v>3.2101610351654699</v>
          </cell>
          <cell r="BT1115" t="str">
            <v>Résineux</v>
          </cell>
          <cell r="BU1115">
            <v>0</v>
          </cell>
          <cell r="BV1115">
            <v>1</v>
          </cell>
          <cell r="BW1115">
            <v>0</v>
          </cell>
          <cell r="BX1115">
            <v>0.43</v>
          </cell>
          <cell r="BY1115">
            <v>0</v>
          </cell>
          <cell r="BZ1115">
            <v>0</v>
          </cell>
          <cell r="CB1115">
            <v>0.6</v>
          </cell>
          <cell r="CC1115">
            <v>0.4</v>
          </cell>
          <cell r="CD1115">
            <v>0</v>
          </cell>
          <cell r="CE1115">
            <v>0</v>
          </cell>
          <cell r="CF1115">
            <v>0</v>
          </cell>
          <cell r="CG1115">
            <v>0</v>
          </cell>
          <cell r="CH1115">
            <v>0</v>
          </cell>
          <cell r="CI1115">
            <v>0</v>
          </cell>
          <cell r="CJ1115">
            <v>0</v>
          </cell>
          <cell r="CK1115">
            <v>0</v>
          </cell>
          <cell r="CL1115">
            <v>0</v>
          </cell>
          <cell r="CM1115">
            <v>0</v>
          </cell>
          <cell r="CN1115">
            <v>0</v>
          </cell>
          <cell r="CO1115">
            <v>0</v>
          </cell>
        </row>
        <row r="1116">
          <cell r="BK1116" t="str">
            <v>Sapin pectiné_F1_SP1_d5_GSM Alpes du Sud_110_</v>
          </cell>
          <cell r="BM1116">
            <v>33.397268685601802</v>
          </cell>
          <cell r="BN1116">
            <v>151.827198018583</v>
          </cell>
          <cell r="BO1116">
            <v>137.946469502018</v>
          </cell>
          <cell r="BP1116">
            <v>243.702592422522</v>
          </cell>
          <cell r="BQ1116">
            <v>3.2101610351654699</v>
          </cell>
          <cell r="BT1116" t="str">
            <v>Résineux</v>
          </cell>
          <cell r="BU1116">
            <v>0</v>
          </cell>
          <cell r="BV1116">
            <v>1</v>
          </cell>
          <cell r="BW1116">
            <v>0</v>
          </cell>
          <cell r="BX1116">
            <v>0.43</v>
          </cell>
          <cell r="BY1116">
            <v>0</v>
          </cell>
          <cell r="BZ1116">
            <v>0</v>
          </cell>
          <cell r="CB1116">
            <v>0.6</v>
          </cell>
          <cell r="CC1116">
            <v>0.4</v>
          </cell>
          <cell r="CD1116">
            <v>0</v>
          </cell>
          <cell r="CE1116">
            <v>0</v>
          </cell>
          <cell r="CF1116">
            <v>0</v>
          </cell>
          <cell r="CG1116">
            <v>0</v>
          </cell>
          <cell r="CH1116">
            <v>0</v>
          </cell>
          <cell r="CI1116">
            <v>0</v>
          </cell>
          <cell r="CJ1116">
            <v>0</v>
          </cell>
          <cell r="CK1116">
            <v>0</v>
          </cell>
          <cell r="CL1116">
            <v>0</v>
          </cell>
          <cell r="CM1116">
            <v>0</v>
          </cell>
          <cell r="CN1116">
            <v>0</v>
          </cell>
          <cell r="CO1116">
            <v>0</v>
          </cell>
        </row>
        <row r="1117">
          <cell r="BK1117" t="str">
            <v>Sapin pectiné_F1_SP1_d5_GSM Alpes du Sud_115_</v>
          </cell>
          <cell r="BM1117">
            <v>36.713436329672199</v>
          </cell>
          <cell r="BN1117">
            <v>168.53658194866799</v>
          </cell>
          <cell r="BO1117" t="str">
            <v/>
          </cell>
          <cell r="BP1117">
            <v>243.702592422522</v>
          </cell>
          <cell r="BQ1117">
            <v>3.1781208376083199</v>
          </cell>
          <cell r="BT1117" t="str">
            <v>Résineux</v>
          </cell>
          <cell r="BU1117">
            <v>0</v>
          </cell>
          <cell r="BV1117">
            <v>1</v>
          </cell>
          <cell r="BW1117">
            <v>0</v>
          </cell>
          <cell r="BX1117">
            <v>0.43</v>
          </cell>
          <cell r="BY1117">
            <v>0</v>
          </cell>
          <cell r="BZ1117">
            <v>0</v>
          </cell>
          <cell r="CB1117">
            <v>0.6</v>
          </cell>
          <cell r="CC1117">
            <v>0.4</v>
          </cell>
          <cell r="CD1117">
            <v>0</v>
          </cell>
          <cell r="CE1117">
            <v>0</v>
          </cell>
          <cell r="CF1117">
            <v>0</v>
          </cell>
          <cell r="CG1117">
            <v>0</v>
          </cell>
          <cell r="CH1117">
            <v>0</v>
          </cell>
          <cell r="CI1117">
            <v>0</v>
          </cell>
          <cell r="CJ1117">
            <v>0</v>
          </cell>
          <cell r="CK1117">
            <v>0</v>
          </cell>
          <cell r="CL1117">
            <v>0</v>
          </cell>
          <cell r="CM1117">
            <v>0</v>
          </cell>
          <cell r="CN1117">
            <v>0</v>
          </cell>
          <cell r="CO1117">
            <v>0</v>
          </cell>
        </row>
        <row r="1118">
          <cell r="BK1118" t="str">
            <v>Sapin pectiné_F1_SP1_d5_GSM Alpes du Sud_120_</v>
          </cell>
          <cell r="BM1118">
            <v>39.958998098880897</v>
          </cell>
          <cell r="BN1118">
            <v>185.04571517920601</v>
          </cell>
          <cell r="BO1118" t="str">
            <v/>
          </cell>
          <cell r="BP1118">
            <v>243.702592422522</v>
          </cell>
          <cell r="BT1118" t="str">
            <v>Résineux</v>
          </cell>
          <cell r="BU1118">
            <v>0</v>
          </cell>
          <cell r="BV1118">
            <v>1</v>
          </cell>
          <cell r="BW1118">
            <v>0</v>
          </cell>
          <cell r="BX1118">
            <v>0.43</v>
          </cell>
          <cell r="BY1118">
            <v>0</v>
          </cell>
          <cell r="BZ1118">
            <v>0</v>
          </cell>
          <cell r="CB1118">
            <v>0.6</v>
          </cell>
          <cell r="CC1118">
            <v>0.4</v>
          </cell>
          <cell r="CD1118">
            <v>0</v>
          </cell>
          <cell r="CE1118">
            <v>0</v>
          </cell>
          <cell r="CF1118">
            <v>0</v>
          </cell>
          <cell r="CG1118">
            <v>0</v>
          </cell>
          <cell r="CH1118">
            <v>0</v>
          </cell>
          <cell r="CI1118">
            <v>0</v>
          </cell>
          <cell r="CJ1118">
            <v>0</v>
          </cell>
          <cell r="CK1118">
            <v>0</v>
          </cell>
          <cell r="CL1118">
            <v>0</v>
          </cell>
          <cell r="CM1118">
            <v>0</v>
          </cell>
          <cell r="CN1118">
            <v>0</v>
          </cell>
          <cell r="CO1118">
            <v>0</v>
          </cell>
        </row>
        <row r="1119">
          <cell r="BK1119" t="str">
            <v>Sapin pectiné_F1_SP1_d5_GSM Alpes du Sud_120_</v>
          </cell>
          <cell r="BM1119">
            <v>0</v>
          </cell>
          <cell r="BN1119">
            <v>0</v>
          </cell>
          <cell r="BO1119">
            <v>185.04571517920601</v>
          </cell>
          <cell r="BP1119">
            <v>243.702592422522</v>
          </cell>
          <cell r="BT1119" t="str">
            <v>Résineux</v>
          </cell>
          <cell r="BU1119">
            <v>0</v>
          </cell>
          <cell r="BV1119">
            <v>1</v>
          </cell>
          <cell r="BW1119">
            <v>0</v>
          </cell>
          <cell r="BX1119">
            <v>0.43</v>
          </cell>
          <cell r="BY1119">
            <v>0</v>
          </cell>
          <cell r="BZ1119">
            <v>0</v>
          </cell>
          <cell r="CB1119">
            <v>0.6</v>
          </cell>
          <cell r="CC1119">
            <v>0.4</v>
          </cell>
          <cell r="CD1119">
            <v>0</v>
          </cell>
          <cell r="CE1119">
            <v>0</v>
          </cell>
          <cell r="CF1119">
            <v>0</v>
          </cell>
          <cell r="CG1119">
            <v>0</v>
          </cell>
          <cell r="CH1119">
            <v>0</v>
          </cell>
          <cell r="CI1119">
            <v>0</v>
          </cell>
          <cell r="CJ1119">
            <v>0</v>
          </cell>
          <cell r="CK1119">
            <v>0</v>
          </cell>
          <cell r="CL1119">
            <v>0</v>
          </cell>
          <cell r="CM1119">
            <v>0</v>
          </cell>
          <cell r="CN1119">
            <v>0</v>
          </cell>
          <cell r="CO1119">
            <v>0</v>
          </cell>
        </row>
        <row r="1120">
          <cell r="BK1120" t="str">
            <v>Chêne sessile_F2_Dynamique_Guide chênaie continentale_30_</v>
          </cell>
          <cell r="BM1120">
            <v>44.804926080051203</v>
          </cell>
          <cell r="BN1120">
            <v>209.958307968051</v>
          </cell>
          <cell r="BP1120">
            <v>305.10291717349702</v>
          </cell>
          <cell r="BT1120" t="str">
            <v>Feuillus</v>
          </cell>
          <cell r="BU1120">
            <v>1</v>
          </cell>
          <cell r="BV1120">
            <v>0</v>
          </cell>
          <cell r="BW1120">
            <v>0</v>
          </cell>
          <cell r="BX1120">
            <v>0.25</v>
          </cell>
          <cell r="BY1120">
            <v>0</v>
          </cell>
          <cell r="BZ1120">
            <v>0</v>
          </cell>
          <cell r="CB1120">
            <v>0</v>
          </cell>
          <cell r="CC1120">
            <v>0</v>
          </cell>
          <cell r="CD1120">
            <v>0</v>
          </cell>
          <cell r="CE1120">
            <v>0</v>
          </cell>
          <cell r="CF1120">
            <v>0</v>
          </cell>
          <cell r="CG1120">
            <v>0</v>
          </cell>
          <cell r="CH1120">
            <v>0</v>
          </cell>
          <cell r="CI1120">
            <v>0</v>
          </cell>
          <cell r="CJ1120">
            <v>0</v>
          </cell>
          <cell r="CK1120">
            <v>0</v>
          </cell>
          <cell r="CL1120">
            <v>0</v>
          </cell>
          <cell r="CM1120">
            <v>0</v>
          </cell>
          <cell r="CN1120">
            <v>0</v>
          </cell>
          <cell r="CO1120">
            <v>0</v>
          </cell>
        </row>
        <row r="1121">
          <cell r="BK1121" t="str">
            <v>Chêne sessile_F2_Dynamique_Guide chênaie continentale_44_</v>
          </cell>
          <cell r="BM1121">
            <v>62.848687050649701</v>
          </cell>
          <cell r="BN1121">
            <v>305.07364715304902</v>
          </cell>
          <cell r="BO1121" t="str">
            <v/>
          </cell>
          <cell r="BP1121">
            <v>305.10291717349702</v>
          </cell>
          <cell r="BQ1121">
            <v>11.728063032493299</v>
          </cell>
          <cell r="BT1121" t="str">
            <v>Feuillus</v>
          </cell>
          <cell r="BU1121">
            <v>1</v>
          </cell>
          <cell r="BV1121">
            <v>0</v>
          </cell>
          <cell r="BW1121">
            <v>0</v>
          </cell>
          <cell r="BX1121">
            <v>0.25</v>
          </cell>
          <cell r="BY1121">
            <v>0</v>
          </cell>
          <cell r="BZ1121">
            <v>0</v>
          </cell>
          <cell r="CB1121">
            <v>0</v>
          </cell>
          <cell r="CC1121">
            <v>0</v>
          </cell>
          <cell r="CD1121">
            <v>0</v>
          </cell>
          <cell r="CE1121">
            <v>0</v>
          </cell>
          <cell r="CF1121">
            <v>0</v>
          </cell>
          <cell r="CG1121">
            <v>0</v>
          </cell>
          <cell r="CH1121">
            <v>0</v>
          </cell>
          <cell r="CI1121">
            <v>0</v>
          </cell>
          <cell r="CJ1121">
            <v>0</v>
          </cell>
          <cell r="CK1121">
            <v>0</v>
          </cell>
          <cell r="CL1121">
            <v>0</v>
          </cell>
          <cell r="CM1121">
            <v>0</v>
          </cell>
          <cell r="CN1121">
            <v>0</v>
          </cell>
          <cell r="CO1121">
            <v>0</v>
          </cell>
        </row>
        <row r="1122">
          <cell r="BK1122" t="str">
            <v>Chêne sessile_F2_Dynamique_Guide chênaie continentale_44_</v>
          </cell>
          <cell r="BM1122">
            <v>39.666035414524401</v>
          </cell>
          <cell r="BN1122">
            <v>183.54949260334001</v>
          </cell>
          <cell r="BO1122">
            <v>121.52415454970901</v>
          </cell>
          <cell r="BP1122">
            <v>305.10291717349702</v>
          </cell>
          <cell r="BQ1122">
            <v>11.728063032493299</v>
          </cell>
          <cell r="BT1122" t="str">
            <v>Feuillus</v>
          </cell>
          <cell r="BU1122">
            <v>1</v>
          </cell>
          <cell r="BV1122">
            <v>0</v>
          </cell>
          <cell r="BW1122">
            <v>0</v>
          </cell>
          <cell r="BX1122">
            <v>0.25</v>
          </cell>
          <cell r="BY1122">
            <v>0</v>
          </cell>
          <cell r="BZ1122">
            <v>0</v>
          </cell>
          <cell r="CB1122">
            <v>0</v>
          </cell>
          <cell r="CC1122">
            <v>0</v>
          </cell>
          <cell r="CD1122">
            <v>0</v>
          </cell>
          <cell r="CE1122">
            <v>0</v>
          </cell>
          <cell r="CF1122">
            <v>0</v>
          </cell>
          <cell r="CG1122">
            <v>0</v>
          </cell>
          <cell r="CH1122">
            <v>0</v>
          </cell>
          <cell r="CI1122">
            <v>0</v>
          </cell>
          <cell r="CJ1122">
            <v>0</v>
          </cell>
          <cell r="CK1122">
            <v>0</v>
          </cell>
          <cell r="CL1122">
            <v>0</v>
          </cell>
          <cell r="CM1122">
            <v>0</v>
          </cell>
          <cell r="CN1122">
            <v>0</v>
          </cell>
          <cell r="CO1122">
            <v>0</v>
          </cell>
        </row>
        <row r="1123">
          <cell r="BK1123" t="str">
            <v>Chêne sessile_F2_Dynamique_Guide chênaie continentale_47_</v>
          </cell>
          <cell r="BM1123">
            <v>46.571291104726797</v>
          </cell>
          <cell r="BN1123">
            <v>219.112217728914</v>
          </cell>
          <cell r="BO1123" t="str">
            <v/>
          </cell>
          <cell r="BP1123">
            <v>305.10291717349702</v>
          </cell>
          <cell r="BQ1123">
            <v>12.7468790346189</v>
          </cell>
          <cell r="BT1123" t="str">
            <v>Feuillus</v>
          </cell>
          <cell r="BU1123">
            <v>1</v>
          </cell>
          <cell r="BV1123">
            <v>0</v>
          </cell>
          <cell r="BW1123">
            <v>0</v>
          </cell>
          <cell r="BX1123">
            <v>0.25</v>
          </cell>
          <cell r="BY1123">
            <v>0</v>
          </cell>
          <cell r="BZ1123">
            <v>0</v>
          </cell>
          <cell r="CB1123">
            <v>0</v>
          </cell>
          <cell r="CC1123">
            <v>0</v>
          </cell>
          <cell r="CD1123">
            <v>0</v>
          </cell>
          <cell r="CE1123">
            <v>0</v>
          </cell>
          <cell r="CF1123">
            <v>0</v>
          </cell>
          <cell r="CG1123">
            <v>0</v>
          </cell>
          <cell r="CH1123">
            <v>0</v>
          </cell>
          <cell r="CI1123">
            <v>0</v>
          </cell>
          <cell r="CJ1123">
            <v>0</v>
          </cell>
          <cell r="CK1123">
            <v>0</v>
          </cell>
          <cell r="CL1123">
            <v>0</v>
          </cell>
          <cell r="CM1123">
            <v>0</v>
          </cell>
          <cell r="CN1123">
            <v>0</v>
          </cell>
          <cell r="CO1123">
            <v>0</v>
          </cell>
        </row>
        <row r="1124">
          <cell r="BK1124" t="str">
            <v>Chêne sessile_F2_Dynamique_Guide chênaie continentale_51_</v>
          </cell>
          <cell r="BM1124">
            <v>56.374749468089099</v>
          </cell>
          <cell r="BN1124">
            <v>270.55920382923898</v>
          </cell>
          <cell r="BO1124" t="str">
            <v/>
          </cell>
          <cell r="BP1124">
            <v>305.10291717349702</v>
          </cell>
          <cell r="BQ1124">
            <v>10.7332896370607</v>
          </cell>
          <cell r="BT1124" t="str">
            <v>Feuillus</v>
          </cell>
          <cell r="BU1124">
            <v>1</v>
          </cell>
          <cell r="BV1124">
            <v>0</v>
          </cell>
          <cell r="BW1124">
            <v>0</v>
          </cell>
          <cell r="BX1124">
            <v>0.25</v>
          </cell>
          <cell r="BY1124">
            <v>0</v>
          </cell>
          <cell r="BZ1124">
            <v>0</v>
          </cell>
          <cell r="CB1124">
            <v>0</v>
          </cell>
          <cell r="CC1124">
            <v>0</v>
          </cell>
          <cell r="CD1124">
            <v>0</v>
          </cell>
          <cell r="CE1124">
            <v>0</v>
          </cell>
          <cell r="CF1124">
            <v>0</v>
          </cell>
          <cell r="CG1124">
            <v>0</v>
          </cell>
          <cell r="CH1124">
            <v>0</v>
          </cell>
          <cell r="CI1124">
            <v>0</v>
          </cell>
          <cell r="CJ1124">
            <v>0</v>
          </cell>
          <cell r="CK1124">
            <v>0</v>
          </cell>
          <cell r="CL1124">
            <v>0</v>
          </cell>
          <cell r="CM1124">
            <v>0</v>
          </cell>
          <cell r="CN1124">
            <v>0</v>
          </cell>
          <cell r="CO1124">
            <v>0</v>
          </cell>
        </row>
        <row r="1125">
          <cell r="BK1125" t="str">
            <v>Chêne sessile_F2_Dynamique_Guide chênaie continentale_51_</v>
          </cell>
          <cell r="BM1125">
            <v>43.6154497466976</v>
          </cell>
          <cell r="BN1125">
            <v>203.815518298374</v>
          </cell>
          <cell r="BO1125">
            <v>66.74368553086498</v>
          </cell>
          <cell r="BP1125">
            <v>305.10291717349702</v>
          </cell>
          <cell r="BQ1125">
            <v>10.7332896370607</v>
          </cell>
          <cell r="BT1125" t="str">
            <v>Feuillus</v>
          </cell>
          <cell r="BU1125">
            <v>1</v>
          </cell>
          <cell r="BV1125">
            <v>0</v>
          </cell>
          <cell r="BW1125">
            <v>0</v>
          </cell>
          <cell r="BX1125">
            <v>0.25</v>
          </cell>
          <cell r="BY1125">
            <v>0</v>
          </cell>
          <cell r="BZ1125">
            <v>0</v>
          </cell>
          <cell r="CB1125">
            <v>0</v>
          </cell>
          <cell r="CC1125">
            <v>0</v>
          </cell>
          <cell r="CD1125">
            <v>0</v>
          </cell>
          <cell r="CE1125">
            <v>0</v>
          </cell>
          <cell r="CF1125">
            <v>0</v>
          </cell>
          <cell r="CG1125">
            <v>0</v>
          </cell>
          <cell r="CH1125">
            <v>0</v>
          </cell>
          <cell r="CI1125">
            <v>0</v>
          </cell>
          <cell r="CJ1125">
            <v>0</v>
          </cell>
          <cell r="CK1125">
            <v>0</v>
          </cell>
          <cell r="CL1125">
            <v>0</v>
          </cell>
          <cell r="CM1125">
            <v>0</v>
          </cell>
          <cell r="CN1125">
            <v>0</v>
          </cell>
          <cell r="CO1125">
            <v>0</v>
          </cell>
        </row>
        <row r="1126">
          <cell r="BK1126" t="str">
            <v>Chêne sessile_F2_Dynamique_Guide chênaie continentale_54_</v>
          </cell>
          <cell r="BM1126">
            <v>49.899659784974901</v>
          </cell>
          <cell r="BN1126">
            <v>236.460599659336</v>
          </cell>
          <cell r="BO1126" t="str">
            <v/>
          </cell>
          <cell r="BP1126">
            <v>305.10291717349702</v>
          </cell>
          <cell r="BQ1126">
            <v>12.030845632458099</v>
          </cell>
          <cell r="BT1126" t="str">
            <v>Feuillus</v>
          </cell>
          <cell r="BU1126">
            <v>1</v>
          </cell>
          <cell r="BV1126">
            <v>0</v>
          </cell>
          <cell r="BW1126">
            <v>0</v>
          </cell>
          <cell r="BX1126">
            <v>0.25</v>
          </cell>
          <cell r="BY1126">
            <v>0</v>
          </cell>
          <cell r="BZ1126">
            <v>0</v>
          </cell>
          <cell r="CB1126">
            <v>0</v>
          </cell>
          <cell r="CC1126">
            <v>0</v>
          </cell>
          <cell r="CD1126">
            <v>0</v>
          </cell>
          <cell r="CE1126">
            <v>0</v>
          </cell>
          <cell r="CF1126">
            <v>0</v>
          </cell>
          <cell r="CG1126">
            <v>0</v>
          </cell>
          <cell r="CH1126">
            <v>0</v>
          </cell>
          <cell r="CI1126">
            <v>0</v>
          </cell>
          <cell r="CJ1126">
            <v>0</v>
          </cell>
          <cell r="CK1126">
            <v>0</v>
          </cell>
          <cell r="CL1126">
            <v>0</v>
          </cell>
          <cell r="CM1126">
            <v>0</v>
          </cell>
          <cell r="CN1126">
            <v>0</v>
          </cell>
          <cell r="CO1126">
            <v>0</v>
          </cell>
        </row>
        <row r="1127">
          <cell r="BK1127" t="str">
            <v>Chêne sessile_F2_Dynamique_Guide chênaie continentale_57_</v>
          </cell>
          <cell r="BM1127">
            <v>56.833914910193997</v>
          </cell>
          <cell r="BN1127">
            <v>272.99374261453499</v>
          </cell>
          <cell r="BO1127" t="str">
            <v/>
          </cell>
          <cell r="BP1127">
            <v>305.10291717349702</v>
          </cell>
          <cell r="BQ1127">
            <v>12.3333277119832</v>
          </cell>
          <cell r="BT1127" t="str">
            <v>Feuillus</v>
          </cell>
          <cell r="BU1127">
            <v>1</v>
          </cell>
          <cell r="BV1127">
            <v>0</v>
          </cell>
          <cell r="BW1127">
            <v>0</v>
          </cell>
          <cell r="BX1127">
            <v>0.25</v>
          </cell>
          <cell r="BY1127">
            <v>0</v>
          </cell>
          <cell r="BZ1127">
            <v>0</v>
          </cell>
          <cell r="CB1127">
            <v>0</v>
          </cell>
          <cell r="CC1127">
            <v>0</v>
          </cell>
          <cell r="CD1127">
            <v>0</v>
          </cell>
          <cell r="CE1127">
            <v>0</v>
          </cell>
          <cell r="CF1127">
            <v>0</v>
          </cell>
          <cell r="CG1127">
            <v>0</v>
          </cell>
          <cell r="CH1127">
            <v>0</v>
          </cell>
          <cell r="CI1127">
            <v>0</v>
          </cell>
          <cell r="CJ1127">
            <v>0</v>
          </cell>
          <cell r="CK1127">
            <v>0</v>
          </cell>
          <cell r="CL1127">
            <v>0</v>
          </cell>
          <cell r="CM1127">
            <v>0</v>
          </cell>
          <cell r="CN1127">
            <v>0</v>
          </cell>
          <cell r="CO1127">
            <v>0</v>
          </cell>
        </row>
        <row r="1128">
          <cell r="BK1128" t="str">
            <v>Chêne sessile_F2_Dynamique_Guide chênaie continentale_59_</v>
          </cell>
          <cell r="BM1128">
            <v>61.5153570122894</v>
          </cell>
          <cell r="BN1128">
            <v>297.93275878832998</v>
          </cell>
          <cell r="BO1128" t="str">
            <v/>
          </cell>
          <cell r="BP1128">
            <v>305.10291717349702</v>
          </cell>
          <cell r="BQ1128">
            <v>10.180524177095499</v>
          </cell>
          <cell r="BT1128" t="str">
            <v>Feuillus</v>
          </cell>
          <cell r="BU1128">
            <v>1</v>
          </cell>
          <cell r="BV1128">
            <v>0</v>
          </cell>
          <cell r="BW1128">
            <v>0</v>
          </cell>
          <cell r="BX1128">
            <v>0.25</v>
          </cell>
          <cell r="BY1128">
            <v>0</v>
          </cell>
          <cell r="BZ1128">
            <v>0</v>
          </cell>
          <cell r="CB1128">
            <v>0</v>
          </cell>
          <cell r="CC1128">
            <v>0</v>
          </cell>
          <cell r="CD1128">
            <v>0</v>
          </cell>
          <cell r="CE1128">
            <v>0</v>
          </cell>
          <cell r="CF1128">
            <v>0</v>
          </cell>
          <cell r="CG1128">
            <v>0</v>
          </cell>
          <cell r="CH1128">
            <v>0</v>
          </cell>
          <cell r="CI1128">
            <v>0</v>
          </cell>
          <cell r="CJ1128">
            <v>0</v>
          </cell>
          <cell r="CK1128">
            <v>0</v>
          </cell>
          <cell r="CL1128">
            <v>0</v>
          </cell>
          <cell r="CM1128">
            <v>0</v>
          </cell>
          <cell r="CN1128">
            <v>0</v>
          </cell>
          <cell r="CO1128">
            <v>0</v>
          </cell>
        </row>
        <row r="1129">
          <cell r="BK1129" t="str">
            <v>Chêne sessile_F2_Dynamique_Guide chênaie continentale_59_</v>
          </cell>
          <cell r="BM1129">
            <v>48.982780010379201</v>
          </cell>
          <cell r="BN1129">
            <v>231.668904036199</v>
          </cell>
          <cell r="BO1129">
            <v>66.263854752130982</v>
          </cell>
          <cell r="BP1129">
            <v>305.10291717349702</v>
          </cell>
          <cell r="BQ1129">
            <v>10.180524177095499</v>
          </cell>
          <cell r="BT1129" t="str">
            <v>Feuillus</v>
          </cell>
          <cell r="BU1129">
            <v>1</v>
          </cell>
          <cell r="BV1129">
            <v>0</v>
          </cell>
          <cell r="BW1129">
            <v>0</v>
          </cell>
          <cell r="BX1129">
            <v>0.25</v>
          </cell>
          <cell r="BY1129">
            <v>0</v>
          </cell>
          <cell r="BZ1129">
            <v>0</v>
          </cell>
          <cell r="CB1129">
            <v>0</v>
          </cell>
          <cell r="CC1129">
            <v>0</v>
          </cell>
          <cell r="CD1129">
            <v>0</v>
          </cell>
          <cell r="CE1129">
            <v>0</v>
          </cell>
          <cell r="CF1129">
            <v>0</v>
          </cell>
          <cell r="CG1129">
            <v>0</v>
          </cell>
          <cell r="CH1129">
            <v>0</v>
          </cell>
          <cell r="CI1129">
            <v>0</v>
          </cell>
          <cell r="CJ1129">
            <v>0</v>
          </cell>
          <cell r="CK1129">
            <v>0</v>
          </cell>
          <cell r="CL1129">
            <v>0</v>
          </cell>
          <cell r="CM1129">
            <v>0</v>
          </cell>
          <cell r="CN1129">
            <v>0</v>
          </cell>
          <cell r="CO1129">
            <v>0</v>
          </cell>
        </row>
        <row r="1130">
          <cell r="BK1130" t="str">
            <v>Chêne sessile_F2_Dynamique_Guide chênaie continentale_62_</v>
          </cell>
          <cell r="BM1130">
            <v>54.8870292028043</v>
          </cell>
          <cell r="BN1130">
            <v>262.68579858168403</v>
          </cell>
          <cell r="BO1130" t="str">
            <v/>
          </cell>
          <cell r="BP1130">
            <v>305.10291717349702</v>
          </cell>
          <cell r="BQ1130">
            <v>11.1367588508959</v>
          </cell>
          <cell r="BT1130" t="str">
            <v>Feuillus</v>
          </cell>
          <cell r="BU1130">
            <v>1</v>
          </cell>
          <cell r="BV1130">
            <v>0</v>
          </cell>
          <cell r="BW1130">
            <v>0</v>
          </cell>
          <cell r="BX1130">
            <v>0.25</v>
          </cell>
          <cell r="BY1130">
            <v>0</v>
          </cell>
          <cell r="BZ1130">
            <v>0</v>
          </cell>
          <cell r="CB1130">
            <v>0</v>
          </cell>
          <cell r="CC1130">
            <v>0</v>
          </cell>
          <cell r="CD1130">
            <v>0</v>
          </cell>
          <cell r="CE1130">
            <v>0</v>
          </cell>
          <cell r="CF1130">
            <v>0</v>
          </cell>
          <cell r="CG1130">
            <v>0</v>
          </cell>
          <cell r="CH1130">
            <v>0</v>
          </cell>
          <cell r="CI1130">
            <v>0</v>
          </cell>
          <cell r="CJ1130">
            <v>0</v>
          </cell>
          <cell r="CK1130">
            <v>0</v>
          </cell>
          <cell r="CL1130">
            <v>0</v>
          </cell>
          <cell r="CM1130">
            <v>0</v>
          </cell>
          <cell r="CN1130">
            <v>0</v>
          </cell>
          <cell r="CO1130">
            <v>0</v>
          </cell>
        </row>
        <row r="1131">
          <cell r="BK1131" t="str">
            <v>Chêne sessile_F2_Dynamique_Guide chênaie continentale_65_</v>
          </cell>
          <cell r="BM1131">
            <v>61.2598082013564</v>
          </cell>
          <cell r="BN1131">
            <v>296.56600275661799</v>
          </cell>
          <cell r="BO1131" t="str">
            <v/>
          </cell>
          <cell r="BP1131">
            <v>305.10291717349702</v>
          </cell>
          <cell r="BQ1131">
            <v>11.6654358724152</v>
          </cell>
          <cell r="BT1131" t="str">
            <v>Feuillus</v>
          </cell>
          <cell r="BU1131">
            <v>1</v>
          </cell>
          <cell r="BV1131">
            <v>0</v>
          </cell>
          <cell r="BW1131">
            <v>0</v>
          </cell>
          <cell r="BX1131">
            <v>0.25</v>
          </cell>
          <cell r="BY1131">
            <v>0</v>
          </cell>
          <cell r="BZ1131">
            <v>0</v>
          </cell>
          <cell r="CB1131">
            <v>0</v>
          </cell>
          <cell r="CC1131">
            <v>0</v>
          </cell>
          <cell r="CD1131">
            <v>0</v>
          </cell>
          <cell r="CE1131">
            <v>0</v>
          </cell>
          <cell r="CF1131">
            <v>0</v>
          </cell>
          <cell r="CG1131">
            <v>0</v>
          </cell>
          <cell r="CH1131">
            <v>0</v>
          </cell>
          <cell r="CI1131">
            <v>0</v>
          </cell>
          <cell r="CJ1131">
            <v>0</v>
          </cell>
          <cell r="CK1131">
            <v>0</v>
          </cell>
          <cell r="CL1131">
            <v>0</v>
          </cell>
          <cell r="CM1131">
            <v>0</v>
          </cell>
          <cell r="CN1131">
            <v>0</v>
          </cell>
          <cell r="CO1131">
            <v>0</v>
          </cell>
        </row>
        <row r="1132">
          <cell r="BK1132" t="str">
            <v>Chêne sessile_F2_Dynamique_Guide chênaie continentale_67_</v>
          </cell>
          <cell r="BM1132">
            <v>65.662961065235905</v>
          </cell>
          <cell r="BN1132">
            <v>320.19900182180697</v>
          </cell>
          <cell r="BO1132" t="str">
            <v/>
          </cell>
          <cell r="BP1132">
            <v>305.10291717349702</v>
          </cell>
          <cell r="BQ1132">
            <v>9.5297651456770591</v>
          </cell>
          <cell r="BT1132" t="str">
            <v>Feuillus</v>
          </cell>
          <cell r="BU1132">
            <v>1</v>
          </cell>
          <cell r="BV1132">
            <v>0</v>
          </cell>
          <cell r="BW1132">
            <v>0</v>
          </cell>
          <cell r="BX1132">
            <v>0.25</v>
          </cell>
          <cell r="BY1132">
            <v>0</v>
          </cell>
          <cell r="BZ1132">
            <v>0</v>
          </cell>
          <cell r="CB1132">
            <v>0</v>
          </cell>
          <cell r="CC1132">
            <v>0</v>
          </cell>
          <cell r="CD1132">
            <v>0</v>
          </cell>
          <cell r="CE1132">
            <v>0</v>
          </cell>
          <cell r="CF1132">
            <v>0</v>
          </cell>
          <cell r="CG1132">
            <v>0</v>
          </cell>
          <cell r="CH1132">
            <v>0</v>
          </cell>
          <cell r="CI1132">
            <v>0</v>
          </cell>
          <cell r="CJ1132">
            <v>0</v>
          </cell>
          <cell r="CK1132">
            <v>0</v>
          </cell>
          <cell r="CL1132">
            <v>0</v>
          </cell>
          <cell r="CM1132">
            <v>0</v>
          </cell>
          <cell r="CN1132">
            <v>0</v>
          </cell>
          <cell r="CO1132">
            <v>0</v>
          </cell>
        </row>
        <row r="1133">
          <cell r="BK1133" t="str">
            <v>Chêne sessile_F2_Dynamique_Guide chênaie continentale_67_</v>
          </cell>
          <cell r="BM1133">
            <v>53.263376096672502</v>
          </cell>
          <cell r="BN1133">
            <v>254.118997900658</v>
          </cell>
          <cell r="BO1133">
            <v>66.080003921148972</v>
          </cell>
          <cell r="BP1133">
            <v>305.10291717349702</v>
          </cell>
          <cell r="BQ1133">
            <v>9.5297651456770591</v>
          </cell>
          <cell r="BT1133" t="str">
            <v>Feuillus</v>
          </cell>
          <cell r="BU1133">
            <v>1</v>
          </cell>
          <cell r="BV1133">
            <v>0</v>
          </cell>
          <cell r="BW1133">
            <v>0</v>
          </cell>
          <cell r="BX1133">
            <v>0.25</v>
          </cell>
          <cell r="BY1133">
            <v>0</v>
          </cell>
          <cell r="BZ1133">
            <v>0</v>
          </cell>
          <cell r="CB1133">
            <v>0</v>
          </cell>
          <cell r="CC1133">
            <v>0</v>
          </cell>
          <cell r="CD1133">
            <v>0</v>
          </cell>
          <cell r="CE1133">
            <v>0</v>
          </cell>
          <cell r="CF1133">
            <v>0</v>
          </cell>
          <cell r="CG1133">
            <v>0</v>
          </cell>
          <cell r="CH1133">
            <v>0</v>
          </cell>
          <cell r="CI1133">
            <v>0</v>
          </cell>
          <cell r="CJ1133">
            <v>0</v>
          </cell>
          <cell r="CK1133">
            <v>0</v>
          </cell>
          <cell r="CL1133">
            <v>0</v>
          </cell>
          <cell r="CM1133">
            <v>0</v>
          </cell>
          <cell r="CN1133">
            <v>0</v>
          </cell>
          <cell r="CO1133">
            <v>0</v>
          </cell>
        </row>
        <row r="1134">
          <cell r="BK1134" t="str">
            <v>Chêne sessile_F2_Dynamique_Guide chênaie continentale_70_</v>
          </cell>
          <cell r="BM1134">
            <v>58.753780277046303</v>
          </cell>
          <cell r="BN1134">
            <v>283.19566911943798</v>
          </cell>
          <cell r="BO1134" t="str">
            <v/>
          </cell>
          <cell r="BP1134">
            <v>305.10291717349702</v>
          </cell>
          <cell r="BQ1134">
            <v>10.280472328788401</v>
          </cell>
          <cell r="BT1134" t="str">
            <v>Feuillus</v>
          </cell>
          <cell r="BU1134">
            <v>1</v>
          </cell>
          <cell r="BV1134">
            <v>0</v>
          </cell>
          <cell r="BW1134">
            <v>0</v>
          </cell>
          <cell r="BX1134">
            <v>0.25</v>
          </cell>
          <cell r="BY1134">
            <v>0</v>
          </cell>
          <cell r="BZ1134">
            <v>0</v>
          </cell>
          <cell r="CB1134">
            <v>0</v>
          </cell>
          <cell r="CC1134">
            <v>0</v>
          </cell>
          <cell r="CD1134">
            <v>0</v>
          </cell>
          <cell r="CE1134">
            <v>0</v>
          </cell>
          <cell r="CF1134">
            <v>0</v>
          </cell>
          <cell r="CG1134">
            <v>0</v>
          </cell>
          <cell r="CH1134">
            <v>0</v>
          </cell>
          <cell r="CI1134">
            <v>0</v>
          </cell>
          <cell r="CJ1134">
            <v>0</v>
          </cell>
          <cell r="CK1134">
            <v>0</v>
          </cell>
          <cell r="CL1134">
            <v>0</v>
          </cell>
          <cell r="CM1134">
            <v>0</v>
          </cell>
          <cell r="CN1134">
            <v>0</v>
          </cell>
          <cell r="CO1134">
            <v>0</v>
          </cell>
        </row>
        <row r="1135">
          <cell r="BK1135" t="str">
            <v>Chêne sessile_F2_Dynamique_Guide chênaie continentale_73_</v>
          </cell>
          <cell r="BM1135">
            <v>64.607899053698802</v>
          </cell>
          <cell r="BN1135">
            <v>314.52024596328602</v>
          </cell>
          <cell r="BO1135" t="str">
            <v/>
          </cell>
          <cell r="BP1135">
            <v>305.10291717349702</v>
          </cell>
          <cell r="BQ1135">
            <v>11.039920347123299</v>
          </cell>
          <cell r="BT1135" t="str">
            <v>Feuillus</v>
          </cell>
          <cell r="BU1135">
            <v>1</v>
          </cell>
          <cell r="BV1135">
            <v>0</v>
          </cell>
          <cell r="BW1135">
            <v>0</v>
          </cell>
          <cell r="BX1135">
            <v>0.25</v>
          </cell>
          <cell r="BY1135">
            <v>0</v>
          </cell>
          <cell r="BZ1135">
            <v>0</v>
          </cell>
          <cell r="CB1135">
            <v>0</v>
          </cell>
          <cell r="CC1135">
            <v>0</v>
          </cell>
          <cell r="CD1135">
            <v>0</v>
          </cell>
          <cell r="CE1135">
            <v>0</v>
          </cell>
          <cell r="CF1135">
            <v>0</v>
          </cell>
          <cell r="CG1135">
            <v>0</v>
          </cell>
          <cell r="CH1135">
            <v>0</v>
          </cell>
          <cell r="CI1135">
            <v>0</v>
          </cell>
          <cell r="CJ1135">
            <v>0</v>
          </cell>
          <cell r="CK1135">
            <v>0</v>
          </cell>
          <cell r="CL1135">
            <v>0</v>
          </cell>
          <cell r="CM1135">
            <v>0</v>
          </cell>
          <cell r="CN1135">
            <v>0</v>
          </cell>
          <cell r="CO1135">
            <v>0</v>
          </cell>
        </row>
        <row r="1136">
          <cell r="BK1136" t="str">
            <v>Chêne sessile_F2_Dynamique_Guide chênaie continentale_75_</v>
          </cell>
          <cell r="BM1136">
            <v>68.759632876979296</v>
          </cell>
          <cell r="BN1136">
            <v>336.92258043050703</v>
          </cell>
          <cell r="BO1136" t="str">
            <v/>
          </cell>
          <cell r="BP1136">
            <v>305.10291717349702</v>
          </cell>
          <cell r="BQ1136">
            <v>9.13657852366733</v>
          </cell>
          <cell r="BT1136" t="str">
            <v>Feuillus</v>
          </cell>
          <cell r="BU1136">
            <v>1</v>
          </cell>
          <cell r="BV1136">
            <v>0</v>
          </cell>
          <cell r="BW1136">
            <v>0</v>
          </cell>
          <cell r="BX1136">
            <v>0.25</v>
          </cell>
          <cell r="BY1136">
            <v>0</v>
          </cell>
          <cell r="BZ1136">
            <v>0</v>
          </cell>
          <cell r="CB1136">
            <v>0</v>
          </cell>
          <cell r="CC1136">
            <v>0</v>
          </cell>
          <cell r="CD1136">
            <v>0</v>
          </cell>
          <cell r="CE1136">
            <v>0</v>
          </cell>
          <cell r="CF1136">
            <v>0</v>
          </cell>
          <cell r="CG1136">
            <v>0</v>
          </cell>
          <cell r="CH1136">
            <v>0</v>
          </cell>
          <cell r="CI1136">
            <v>0</v>
          </cell>
          <cell r="CJ1136">
            <v>0</v>
          </cell>
          <cell r="CK1136">
            <v>0</v>
          </cell>
          <cell r="CL1136">
            <v>0</v>
          </cell>
          <cell r="CM1136">
            <v>0</v>
          </cell>
          <cell r="CN1136">
            <v>0</v>
          </cell>
          <cell r="CO1136">
            <v>0</v>
          </cell>
        </row>
        <row r="1137">
          <cell r="BK1137" t="str">
            <v>Chêne sessile_F2_Dynamique_Guide chênaie continentale_75_</v>
          </cell>
          <cell r="BM1137">
            <v>58.333758877617903</v>
          </cell>
          <cell r="BN1137">
            <v>280.96063847908999</v>
          </cell>
          <cell r="BO1137">
            <v>55.961941951417032</v>
          </cell>
          <cell r="BP1137">
            <v>305.10291717349702</v>
          </cell>
          <cell r="BQ1137">
            <v>9.13657852366733</v>
          </cell>
          <cell r="BT1137" t="str">
            <v>Feuillus</v>
          </cell>
          <cell r="BU1137">
            <v>1</v>
          </cell>
          <cell r="BV1137">
            <v>0</v>
          </cell>
          <cell r="BW1137">
            <v>0</v>
          </cell>
          <cell r="BX1137">
            <v>0.25</v>
          </cell>
          <cell r="BY1137">
            <v>0</v>
          </cell>
          <cell r="BZ1137">
            <v>0</v>
          </cell>
          <cell r="CB1137">
            <v>0</v>
          </cell>
          <cell r="CC1137">
            <v>0</v>
          </cell>
          <cell r="CD1137">
            <v>0</v>
          </cell>
          <cell r="CE1137">
            <v>0</v>
          </cell>
          <cell r="CF1137">
            <v>0</v>
          </cell>
          <cell r="CG1137">
            <v>0</v>
          </cell>
          <cell r="CH1137">
            <v>0</v>
          </cell>
          <cell r="CI1137">
            <v>0</v>
          </cell>
          <cell r="CJ1137">
            <v>0</v>
          </cell>
          <cell r="CK1137">
            <v>0</v>
          </cell>
          <cell r="CL1137">
            <v>0</v>
          </cell>
          <cell r="CM1137">
            <v>0</v>
          </cell>
          <cell r="CN1137">
            <v>0</v>
          </cell>
          <cell r="CO1137">
            <v>0</v>
          </cell>
        </row>
        <row r="1138">
          <cell r="BK1138" t="str">
            <v>Chêne sessile_F2_Dynamique_Guide chênaie continentale_78_</v>
          </cell>
          <cell r="BM1138">
            <v>63.553316371243703</v>
          </cell>
          <cell r="BN1138">
            <v>308.85399966311701</v>
          </cell>
          <cell r="BO1138" t="str">
            <v/>
          </cell>
          <cell r="BP1138">
            <v>305.10291717349702</v>
          </cell>
          <cell r="BQ1138">
            <v>9.8418788945180005</v>
          </cell>
          <cell r="BT1138" t="str">
            <v>Feuillus</v>
          </cell>
          <cell r="BU1138">
            <v>1</v>
          </cell>
          <cell r="BV1138">
            <v>0</v>
          </cell>
          <cell r="BW1138">
            <v>0</v>
          </cell>
          <cell r="BX1138">
            <v>0.25</v>
          </cell>
          <cell r="BY1138">
            <v>0</v>
          </cell>
          <cell r="BZ1138">
            <v>0</v>
          </cell>
          <cell r="CB1138">
            <v>0</v>
          </cell>
          <cell r="CC1138">
            <v>0</v>
          </cell>
          <cell r="CD1138">
            <v>0</v>
          </cell>
          <cell r="CE1138">
            <v>0</v>
          </cell>
          <cell r="CF1138">
            <v>0</v>
          </cell>
          <cell r="CG1138">
            <v>0</v>
          </cell>
          <cell r="CH1138">
            <v>0</v>
          </cell>
          <cell r="CI1138">
            <v>0</v>
          </cell>
          <cell r="CJ1138">
            <v>0</v>
          </cell>
          <cell r="CK1138">
            <v>0</v>
          </cell>
          <cell r="CL1138">
            <v>0</v>
          </cell>
          <cell r="CM1138">
            <v>0</v>
          </cell>
          <cell r="CN1138">
            <v>0</v>
          </cell>
          <cell r="CO1138">
            <v>0</v>
          </cell>
        </row>
        <row r="1139">
          <cell r="BK1139" t="str">
            <v>Chêne sessile_F2_Dynamique_Guide chênaie continentale_81_</v>
          </cell>
          <cell r="BM1139">
            <v>69.118119189831106</v>
          </cell>
          <cell r="BN1139">
            <v>338.86388474791698</v>
          </cell>
          <cell r="BO1139" t="str">
            <v/>
          </cell>
          <cell r="BP1139">
            <v>305.10291717349702</v>
          </cell>
          <cell r="BQ1139">
            <v>10.512433523056</v>
          </cell>
          <cell r="BT1139" t="str">
            <v>Feuillus</v>
          </cell>
          <cell r="BU1139">
            <v>1</v>
          </cell>
          <cell r="BV1139">
            <v>0</v>
          </cell>
          <cell r="BW1139">
            <v>0</v>
          </cell>
          <cell r="BX1139">
            <v>0.25</v>
          </cell>
          <cell r="BY1139">
            <v>0</v>
          </cell>
          <cell r="BZ1139">
            <v>0</v>
          </cell>
          <cell r="CB1139">
            <v>0</v>
          </cell>
          <cell r="CC1139">
            <v>0</v>
          </cell>
          <cell r="CD1139">
            <v>0</v>
          </cell>
          <cell r="CE1139">
            <v>0</v>
          </cell>
          <cell r="CF1139">
            <v>0</v>
          </cell>
          <cell r="CG1139">
            <v>0</v>
          </cell>
          <cell r="CH1139">
            <v>0</v>
          </cell>
          <cell r="CI1139">
            <v>0</v>
          </cell>
          <cell r="CJ1139">
            <v>0</v>
          </cell>
          <cell r="CK1139">
            <v>0</v>
          </cell>
          <cell r="CL1139">
            <v>0</v>
          </cell>
          <cell r="CM1139">
            <v>0</v>
          </cell>
          <cell r="CN1139">
            <v>0</v>
          </cell>
          <cell r="CO1139">
            <v>0</v>
          </cell>
        </row>
        <row r="1140">
          <cell r="BK1140" t="str">
            <v>Chêne sessile_F2_Dynamique_Guide chênaie continentale_84_</v>
          </cell>
          <cell r="BM1140">
            <v>75.002760565807506</v>
          </cell>
          <cell r="BN1140">
            <v>370.88206652129998</v>
          </cell>
          <cell r="BO1140" t="str">
            <v/>
          </cell>
          <cell r="BP1140">
            <v>305.10291717349702</v>
          </cell>
          <cell r="BQ1140">
            <v>8.7920138922697006</v>
          </cell>
          <cell r="BT1140" t="str">
            <v>Feuillus</v>
          </cell>
          <cell r="BU1140">
            <v>1</v>
          </cell>
          <cell r="BV1140">
            <v>0</v>
          </cell>
          <cell r="BW1140">
            <v>0</v>
          </cell>
          <cell r="BX1140">
            <v>0.25</v>
          </cell>
          <cell r="BY1140">
            <v>0</v>
          </cell>
          <cell r="BZ1140">
            <v>0</v>
          </cell>
          <cell r="CB1140">
            <v>0.6</v>
          </cell>
          <cell r="CC1140">
            <v>0.4</v>
          </cell>
          <cell r="CD1140">
            <v>0</v>
          </cell>
          <cell r="CE1140">
            <v>0</v>
          </cell>
          <cell r="CF1140">
            <v>0</v>
          </cell>
          <cell r="CG1140">
            <v>0</v>
          </cell>
          <cell r="CH1140">
            <v>0</v>
          </cell>
          <cell r="CI1140">
            <v>0</v>
          </cell>
          <cell r="CJ1140">
            <v>0</v>
          </cell>
          <cell r="CK1140">
            <v>0</v>
          </cell>
          <cell r="CL1140">
            <v>0</v>
          </cell>
          <cell r="CM1140">
            <v>0</v>
          </cell>
          <cell r="CN1140">
            <v>0</v>
          </cell>
          <cell r="CO1140">
            <v>0</v>
          </cell>
        </row>
        <row r="1141">
          <cell r="BK1141" t="str">
            <v>Chêne sessile_F2_Dynamique_Guide chênaie continentale_84_</v>
          </cell>
          <cell r="BM1141">
            <v>63.442029944786199</v>
          </cell>
          <cell r="BN1141">
            <v>308.25664537064102</v>
          </cell>
          <cell r="BO1141">
            <v>62.625421150658951</v>
          </cell>
          <cell r="BP1141">
            <v>305.10291717349702</v>
          </cell>
          <cell r="BQ1141">
            <v>8.7920138922697006</v>
          </cell>
          <cell r="BT1141" t="str">
            <v>Feuillus</v>
          </cell>
          <cell r="BU1141">
            <v>1</v>
          </cell>
          <cell r="BV1141">
            <v>0</v>
          </cell>
          <cell r="BW1141">
            <v>0</v>
          </cell>
          <cell r="BX1141">
            <v>0.25</v>
          </cell>
          <cell r="BY1141">
            <v>0</v>
          </cell>
          <cell r="BZ1141">
            <v>0</v>
          </cell>
          <cell r="CB1141">
            <v>0.6</v>
          </cell>
          <cell r="CC1141">
            <v>0.4</v>
          </cell>
          <cell r="CD1141">
            <v>0</v>
          </cell>
          <cell r="CE1141">
            <v>0</v>
          </cell>
          <cell r="CF1141">
            <v>0</v>
          </cell>
          <cell r="CG1141">
            <v>0</v>
          </cell>
          <cell r="CH1141">
            <v>0</v>
          </cell>
          <cell r="CI1141">
            <v>0</v>
          </cell>
          <cell r="CJ1141">
            <v>0</v>
          </cell>
          <cell r="CK1141">
            <v>0</v>
          </cell>
          <cell r="CL1141">
            <v>0</v>
          </cell>
          <cell r="CM1141">
            <v>0</v>
          </cell>
          <cell r="CN1141">
            <v>0</v>
          </cell>
          <cell r="CO1141">
            <v>0</v>
          </cell>
        </row>
        <row r="1142">
          <cell r="BK1142" t="str">
            <v>Chêne sessile_F2_Dynamique_Guide chênaie continentale_87_</v>
          </cell>
          <cell r="BM1142">
            <v>68.425510121331101</v>
          </cell>
          <cell r="BN1142">
            <v>335.114189985412</v>
          </cell>
          <cell r="BO1142" t="str">
            <v/>
          </cell>
          <cell r="BP1142">
            <v>305.10291717349702</v>
          </cell>
          <cell r="BQ1142">
            <v>9.4009488557746508</v>
          </cell>
          <cell r="BT1142" t="str">
            <v>Feuillus</v>
          </cell>
          <cell r="BU1142">
            <v>1</v>
          </cell>
          <cell r="BV1142">
            <v>0</v>
          </cell>
          <cell r="BW1142">
            <v>0</v>
          </cell>
          <cell r="BX1142">
            <v>0.25</v>
          </cell>
          <cell r="BY1142">
            <v>0</v>
          </cell>
          <cell r="BZ1142">
            <v>0</v>
          </cell>
          <cell r="CB1142">
            <v>0.6</v>
          </cell>
          <cell r="CC1142">
            <v>0.4</v>
          </cell>
          <cell r="CD1142">
            <v>0</v>
          </cell>
          <cell r="CE1142">
            <v>0</v>
          </cell>
          <cell r="CF1142">
            <v>0</v>
          </cell>
          <cell r="CG1142">
            <v>0</v>
          </cell>
          <cell r="CH1142">
            <v>0</v>
          </cell>
          <cell r="CI1142">
            <v>0</v>
          </cell>
          <cell r="CJ1142">
            <v>0</v>
          </cell>
          <cell r="CK1142">
            <v>0</v>
          </cell>
          <cell r="CL1142">
            <v>0</v>
          </cell>
          <cell r="CM1142">
            <v>0</v>
          </cell>
          <cell r="CN1142">
            <v>0</v>
          </cell>
          <cell r="CO1142">
            <v>0</v>
          </cell>
        </row>
        <row r="1143">
          <cell r="BK1143" t="str">
            <v>Chêne sessile_F2_Dynamique_Guide chênaie continentale_90_</v>
          </cell>
          <cell r="BM1143">
            <v>73.7055885190954</v>
          </cell>
          <cell r="BN1143">
            <v>363.80018301440703</v>
          </cell>
          <cell r="BO1143" t="str">
            <v/>
          </cell>
          <cell r="BP1143">
            <v>305.10291717349702</v>
          </cell>
          <cell r="BQ1143">
            <v>9.9780584920129805</v>
          </cell>
          <cell r="BT1143" t="str">
            <v>Feuillus</v>
          </cell>
          <cell r="BU1143">
            <v>1</v>
          </cell>
          <cell r="BV1143">
            <v>0</v>
          </cell>
          <cell r="BW1143">
            <v>0</v>
          </cell>
          <cell r="BX1143">
            <v>0.25</v>
          </cell>
          <cell r="BY1143">
            <v>0</v>
          </cell>
          <cell r="BZ1143">
            <v>0</v>
          </cell>
          <cell r="CB1143">
            <v>0.6</v>
          </cell>
          <cell r="CC1143">
            <v>0.4</v>
          </cell>
          <cell r="CD1143">
            <v>0</v>
          </cell>
          <cell r="CE1143">
            <v>0</v>
          </cell>
          <cell r="CF1143">
            <v>0</v>
          </cell>
          <cell r="CG1143">
            <v>0</v>
          </cell>
          <cell r="CH1143">
            <v>0</v>
          </cell>
          <cell r="CI1143">
            <v>0</v>
          </cell>
          <cell r="CJ1143">
            <v>0</v>
          </cell>
          <cell r="CK1143">
            <v>0</v>
          </cell>
          <cell r="CL1143">
            <v>0</v>
          </cell>
          <cell r="CM1143">
            <v>0</v>
          </cell>
          <cell r="CN1143">
            <v>0</v>
          </cell>
          <cell r="CO1143">
            <v>0</v>
          </cell>
        </row>
        <row r="1144">
          <cell r="BK1144" t="str">
            <v>Chêne sessile_F2_Dynamique_Guide chênaie continentale_93_</v>
          </cell>
          <cell r="BM1144">
            <v>79.259917276315704</v>
          </cell>
          <cell r="BN1144">
            <v>394.21560518600597</v>
          </cell>
          <cell r="BO1144" t="str">
            <v/>
          </cell>
          <cell r="BP1144">
            <v>305.10291717349702</v>
          </cell>
          <cell r="BQ1144">
            <v>8.6752160385922608</v>
          </cell>
          <cell r="BT1144" t="str">
            <v>Feuillus</v>
          </cell>
          <cell r="BU1144">
            <v>1</v>
          </cell>
          <cell r="BV1144">
            <v>0</v>
          </cell>
          <cell r="BW1144">
            <v>0</v>
          </cell>
          <cell r="BX1144">
            <v>0.25</v>
          </cell>
          <cell r="BY1144">
            <v>0</v>
          </cell>
          <cell r="BZ1144">
            <v>0</v>
          </cell>
          <cell r="CB1144">
            <v>0.6</v>
          </cell>
          <cell r="CC1144">
            <v>0.4</v>
          </cell>
          <cell r="CD1144">
            <v>0</v>
          </cell>
          <cell r="CE1144">
            <v>0</v>
          </cell>
          <cell r="CF1144">
            <v>0</v>
          </cell>
          <cell r="CG1144">
            <v>0</v>
          </cell>
          <cell r="CH1144">
            <v>0</v>
          </cell>
          <cell r="CI1144">
            <v>0</v>
          </cell>
          <cell r="CJ1144">
            <v>0</v>
          </cell>
          <cell r="CK1144">
            <v>0</v>
          </cell>
          <cell r="CL1144">
            <v>0</v>
          </cell>
          <cell r="CM1144">
            <v>0</v>
          </cell>
          <cell r="CN1144">
            <v>0</v>
          </cell>
          <cell r="CO1144">
            <v>0</v>
          </cell>
        </row>
        <row r="1145">
          <cell r="BK1145" t="str">
            <v>Chêne sessile_F2_Dynamique_Guide chênaie continentale_93_</v>
          </cell>
          <cell r="BM1145">
            <v>68.388354460501404</v>
          </cell>
          <cell r="BN1145">
            <v>334.91314891737397</v>
          </cell>
          <cell r="BO1145">
            <v>59.302456268632</v>
          </cell>
          <cell r="BP1145">
            <v>305.10291717349702</v>
          </cell>
          <cell r="BQ1145">
            <v>8.6752160385922608</v>
          </cell>
          <cell r="BT1145" t="str">
            <v>Feuillus</v>
          </cell>
          <cell r="BU1145">
            <v>1</v>
          </cell>
          <cell r="BV1145">
            <v>0</v>
          </cell>
          <cell r="BW1145">
            <v>0</v>
          </cell>
          <cell r="BX1145">
            <v>0.25</v>
          </cell>
          <cell r="BY1145">
            <v>0</v>
          </cell>
          <cell r="BZ1145">
            <v>0</v>
          </cell>
          <cell r="CB1145">
            <v>0.6</v>
          </cell>
          <cell r="CC1145">
            <v>0.4</v>
          </cell>
          <cell r="CD1145">
            <v>0</v>
          </cell>
          <cell r="CE1145">
            <v>0</v>
          </cell>
          <cell r="CF1145">
            <v>0</v>
          </cell>
          <cell r="CG1145">
            <v>0</v>
          </cell>
          <cell r="CH1145">
            <v>0</v>
          </cell>
          <cell r="CI1145">
            <v>0</v>
          </cell>
          <cell r="CJ1145">
            <v>0</v>
          </cell>
          <cell r="CK1145">
            <v>0</v>
          </cell>
          <cell r="CL1145">
            <v>0</v>
          </cell>
          <cell r="CM1145">
            <v>0</v>
          </cell>
          <cell r="CN1145">
            <v>0</v>
          </cell>
          <cell r="CO1145">
            <v>0</v>
          </cell>
        </row>
        <row r="1146">
          <cell r="BK1146" t="str">
            <v>Chêne sessile_F2_Dynamique_Guide chênaie continentale_96_</v>
          </cell>
          <cell r="BM1146">
            <v>73.269873838319299</v>
          </cell>
          <cell r="BN1146">
            <v>361.42440335019302</v>
          </cell>
          <cell r="BO1146" t="str">
            <v/>
          </cell>
          <cell r="BP1146">
            <v>305.10291717349702</v>
          </cell>
          <cell r="BQ1146">
            <v>9.1229904989522392</v>
          </cell>
          <cell r="BT1146" t="str">
            <v>Feuillus</v>
          </cell>
          <cell r="BU1146">
            <v>1</v>
          </cell>
          <cell r="BV1146">
            <v>0</v>
          </cell>
          <cell r="BW1146">
            <v>0</v>
          </cell>
          <cell r="BX1146">
            <v>0.25</v>
          </cell>
          <cell r="BY1146">
            <v>0</v>
          </cell>
          <cell r="BZ1146">
            <v>0</v>
          </cell>
          <cell r="CB1146">
            <v>0.6</v>
          </cell>
          <cell r="CC1146">
            <v>0.4</v>
          </cell>
          <cell r="CD1146">
            <v>0</v>
          </cell>
          <cell r="CE1146">
            <v>0</v>
          </cell>
          <cell r="CF1146">
            <v>0</v>
          </cell>
          <cell r="CG1146">
            <v>0</v>
          </cell>
          <cell r="CH1146">
            <v>0</v>
          </cell>
          <cell r="CI1146">
            <v>0</v>
          </cell>
          <cell r="CJ1146">
            <v>0</v>
          </cell>
          <cell r="CK1146">
            <v>0</v>
          </cell>
          <cell r="CL1146">
            <v>0</v>
          </cell>
          <cell r="CM1146">
            <v>0</v>
          </cell>
          <cell r="CN1146">
            <v>0</v>
          </cell>
          <cell r="CO1146">
            <v>0</v>
          </cell>
        </row>
        <row r="1147">
          <cell r="BK1147" t="str">
            <v>Chêne sessile_F2_Dynamique_Guide chênaie continentale_99_</v>
          </cell>
          <cell r="BM1147">
            <v>78.360747565792096</v>
          </cell>
          <cell r="BN1147">
            <v>389.27574028422299</v>
          </cell>
          <cell r="BO1147" t="str">
            <v/>
          </cell>
          <cell r="BP1147">
            <v>305.10291717349702</v>
          </cell>
          <cell r="BQ1147">
            <v>9.8215146291462592</v>
          </cell>
          <cell r="BT1147" t="str">
            <v>Feuillus</v>
          </cell>
          <cell r="BU1147">
            <v>1</v>
          </cell>
          <cell r="BV1147">
            <v>0</v>
          </cell>
          <cell r="BW1147">
            <v>0</v>
          </cell>
          <cell r="BX1147">
            <v>0.25</v>
          </cell>
          <cell r="BY1147">
            <v>0</v>
          </cell>
          <cell r="BZ1147">
            <v>0</v>
          </cell>
          <cell r="CB1147">
            <v>0.6</v>
          </cell>
          <cell r="CC1147">
            <v>0.4</v>
          </cell>
          <cell r="CD1147">
            <v>0</v>
          </cell>
          <cell r="CE1147">
            <v>0</v>
          </cell>
          <cell r="CF1147">
            <v>0</v>
          </cell>
          <cell r="CG1147">
            <v>0</v>
          </cell>
          <cell r="CH1147">
            <v>0</v>
          </cell>
          <cell r="CI1147">
            <v>0</v>
          </cell>
          <cell r="CJ1147">
            <v>0</v>
          </cell>
          <cell r="CK1147">
            <v>0</v>
          </cell>
          <cell r="CL1147">
            <v>0</v>
          </cell>
          <cell r="CM1147">
            <v>0</v>
          </cell>
          <cell r="CN1147">
            <v>0</v>
          </cell>
          <cell r="CO1147">
            <v>0</v>
          </cell>
        </row>
        <row r="1148">
          <cell r="BK1148" t="str">
            <v>Chêne sessile_F2_Dynamique_Guide chênaie continentale_103_</v>
          </cell>
          <cell r="BM1148">
            <v>85.5990113559387</v>
          </cell>
          <cell r="BN1148">
            <v>429.20956397743703</v>
          </cell>
          <cell r="BO1148" t="str">
            <v/>
          </cell>
          <cell r="BP1148">
            <v>305.10291717349702</v>
          </cell>
          <cell r="BQ1148">
            <v>8.3896020895167602</v>
          </cell>
          <cell r="BT1148" t="str">
            <v>Feuillus</v>
          </cell>
          <cell r="BU1148">
            <v>1</v>
          </cell>
          <cell r="BV1148">
            <v>0</v>
          </cell>
          <cell r="BW1148">
            <v>0</v>
          </cell>
          <cell r="BX1148">
            <v>0.25</v>
          </cell>
          <cell r="BY1148">
            <v>0</v>
          </cell>
          <cell r="BZ1148">
            <v>0</v>
          </cell>
          <cell r="CB1148">
            <v>0.6</v>
          </cell>
          <cell r="CC1148">
            <v>0.4</v>
          </cell>
          <cell r="CD1148">
            <v>0</v>
          </cell>
          <cell r="CE1148">
            <v>0</v>
          </cell>
          <cell r="CF1148">
            <v>0</v>
          </cell>
          <cell r="CG1148">
            <v>0</v>
          </cell>
          <cell r="CH1148">
            <v>0</v>
          </cell>
          <cell r="CI1148">
            <v>0</v>
          </cell>
          <cell r="CJ1148">
            <v>0</v>
          </cell>
          <cell r="CK1148">
            <v>0</v>
          </cell>
          <cell r="CL1148">
            <v>0</v>
          </cell>
          <cell r="CM1148">
            <v>0</v>
          </cell>
          <cell r="CN1148">
            <v>0</v>
          </cell>
          <cell r="CO1148">
            <v>0</v>
          </cell>
        </row>
        <row r="1149">
          <cell r="BK1149" t="str">
            <v>Chêne sessile_F2_Dynamique_Guide chênaie continentale_103_</v>
          </cell>
          <cell r="BM1149">
            <v>73.201814712147097</v>
          </cell>
          <cell r="BN1149">
            <v>361.05344086511599</v>
          </cell>
          <cell r="BO1149">
            <v>68.15612311232104</v>
          </cell>
          <cell r="BP1149">
            <v>305.10291717349702</v>
          </cell>
          <cell r="BQ1149">
            <v>8.3896020895167602</v>
          </cell>
          <cell r="BT1149" t="str">
            <v>Feuillus</v>
          </cell>
          <cell r="BU1149">
            <v>1</v>
          </cell>
          <cell r="BV1149">
            <v>0</v>
          </cell>
          <cell r="BW1149">
            <v>0</v>
          </cell>
          <cell r="BX1149">
            <v>0.25</v>
          </cell>
          <cell r="BY1149">
            <v>0</v>
          </cell>
          <cell r="BZ1149">
            <v>0</v>
          </cell>
          <cell r="CB1149">
            <v>0.6</v>
          </cell>
          <cell r="CC1149">
            <v>0.4</v>
          </cell>
          <cell r="CD1149">
            <v>0</v>
          </cell>
          <cell r="CE1149">
            <v>0</v>
          </cell>
          <cell r="CF1149">
            <v>0</v>
          </cell>
          <cell r="CG1149">
            <v>0</v>
          </cell>
          <cell r="CH1149">
            <v>0</v>
          </cell>
          <cell r="CI1149">
            <v>0</v>
          </cell>
          <cell r="CJ1149">
            <v>0</v>
          </cell>
          <cell r="CK1149">
            <v>0</v>
          </cell>
          <cell r="CL1149">
            <v>0</v>
          </cell>
          <cell r="CM1149">
            <v>0</v>
          </cell>
          <cell r="CN1149">
            <v>0</v>
          </cell>
          <cell r="CO1149">
            <v>0</v>
          </cell>
        </row>
        <row r="1150">
          <cell r="BK1150" t="str">
            <v>Chêne sessile_F2_Dynamique_Guide chênaie continentale_106_</v>
          </cell>
          <cell r="BM1150">
            <v>77.892439988690896</v>
          </cell>
          <cell r="BN1150">
            <v>386.70536216859</v>
          </cell>
          <cell r="BO1150" t="str">
            <v/>
          </cell>
          <cell r="BP1150">
            <v>305.10291717349702</v>
          </cell>
          <cell r="BQ1150">
            <v>8.9536522131522798</v>
          </cell>
          <cell r="BT1150" t="str">
            <v>Feuillus</v>
          </cell>
          <cell r="BU1150">
            <v>1</v>
          </cell>
          <cell r="BV1150">
            <v>0</v>
          </cell>
          <cell r="BW1150">
            <v>0</v>
          </cell>
          <cell r="BX1150">
            <v>0.25</v>
          </cell>
          <cell r="BY1150">
            <v>0</v>
          </cell>
          <cell r="BZ1150">
            <v>0</v>
          </cell>
          <cell r="CB1150">
            <v>0.6</v>
          </cell>
          <cell r="CC1150">
            <v>0.4</v>
          </cell>
          <cell r="CD1150">
            <v>0</v>
          </cell>
          <cell r="CE1150">
            <v>0</v>
          </cell>
          <cell r="CF1150">
            <v>0</v>
          </cell>
          <cell r="CG1150">
            <v>0</v>
          </cell>
          <cell r="CH1150">
            <v>0</v>
          </cell>
          <cell r="CI1150">
            <v>0</v>
          </cell>
          <cell r="CJ1150">
            <v>0</v>
          </cell>
          <cell r="CK1150">
            <v>0</v>
          </cell>
          <cell r="CL1150">
            <v>0</v>
          </cell>
          <cell r="CM1150">
            <v>0</v>
          </cell>
          <cell r="CN1150">
            <v>0</v>
          </cell>
          <cell r="CO1150">
            <v>0</v>
          </cell>
        </row>
        <row r="1151">
          <cell r="BK1151" t="str">
            <v>Chêne sessile_F2_Dynamique_Guide chênaie continentale_109_</v>
          </cell>
          <cell r="BM1151">
            <v>82.8604455672466</v>
          </cell>
          <cell r="BN1151">
            <v>414.056177547272</v>
          </cell>
          <cell r="BO1151" t="str">
            <v/>
          </cell>
          <cell r="BP1151">
            <v>305.10291717349702</v>
          </cell>
          <cell r="BQ1151">
            <v>9.5012536990123202</v>
          </cell>
          <cell r="BT1151" t="str">
            <v>Feuillus</v>
          </cell>
          <cell r="BU1151">
            <v>1</v>
          </cell>
          <cell r="BV1151">
            <v>0</v>
          </cell>
          <cell r="BW1151">
            <v>0</v>
          </cell>
          <cell r="BX1151">
            <v>0.25</v>
          </cell>
          <cell r="BY1151">
            <v>0</v>
          </cell>
          <cell r="BZ1151">
            <v>0</v>
          </cell>
          <cell r="CB1151">
            <v>0.6</v>
          </cell>
          <cell r="CC1151">
            <v>0.4</v>
          </cell>
          <cell r="CD1151">
            <v>0</v>
          </cell>
          <cell r="CE1151">
            <v>0</v>
          </cell>
          <cell r="CF1151">
            <v>0</v>
          </cell>
          <cell r="CG1151">
            <v>0</v>
          </cell>
          <cell r="CH1151">
            <v>0</v>
          </cell>
          <cell r="CI1151">
            <v>0</v>
          </cell>
          <cell r="CJ1151">
            <v>0</v>
          </cell>
          <cell r="CK1151">
            <v>0</v>
          </cell>
          <cell r="CL1151">
            <v>0</v>
          </cell>
          <cell r="CM1151">
            <v>0</v>
          </cell>
          <cell r="CN1151">
            <v>0</v>
          </cell>
          <cell r="CO1151">
            <v>0</v>
          </cell>
        </row>
        <row r="1152">
          <cell r="BK1152" t="str">
            <v>Chêne sessile_F2_Dynamique_Guide chênaie continentale_113_</v>
          </cell>
          <cell r="BM1152">
            <v>89.828246148553504</v>
          </cell>
          <cell r="BN1152">
            <v>452.713833941139</v>
          </cell>
          <cell r="BO1152" t="str">
            <v/>
          </cell>
          <cell r="BP1152">
            <v>305.10291717349702</v>
          </cell>
          <cell r="BQ1152">
            <v>8.5636432614659608</v>
          </cell>
          <cell r="BT1152" t="str">
            <v>Feuillus</v>
          </cell>
          <cell r="BU1152">
            <v>1</v>
          </cell>
          <cell r="BV1152">
            <v>0</v>
          </cell>
          <cell r="BW1152">
            <v>0</v>
          </cell>
          <cell r="BX1152">
            <v>0.25</v>
          </cell>
          <cell r="BY1152">
            <v>0</v>
          </cell>
          <cell r="BZ1152">
            <v>0</v>
          </cell>
          <cell r="CB1152">
            <v>0.6</v>
          </cell>
          <cell r="CC1152">
            <v>0.4</v>
          </cell>
          <cell r="CD1152">
            <v>0</v>
          </cell>
          <cell r="CE1152">
            <v>0</v>
          </cell>
          <cell r="CF1152">
            <v>0</v>
          </cell>
          <cell r="CG1152">
            <v>0</v>
          </cell>
          <cell r="CH1152">
            <v>0</v>
          </cell>
          <cell r="CI1152">
            <v>0</v>
          </cell>
          <cell r="CJ1152">
            <v>0</v>
          </cell>
          <cell r="CK1152">
            <v>0</v>
          </cell>
          <cell r="CL1152">
            <v>0</v>
          </cell>
          <cell r="CM1152">
            <v>0</v>
          </cell>
          <cell r="CN1152">
            <v>0</v>
          </cell>
          <cell r="CO1152">
            <v>0</v>
          </cell>
        </row>
        <row r="1153">
          <cell r="BK1153" t="str">
            <v>Chêne sessile_F2_Dynamique_Guide chênaie continentale_113_</v>
          </cell>
          <cell r="BM1153">
            <v>79.435001898719307</v>
          </cell>
          <cell r="BN1153">
            <v>395.17819111408699</v>
          </cell>
          <cell r="BO1153">
            <v>57.535642827052015</v>
          </cell>
          <cell r="BP1153">
            <v>305.10291717349702</v>
          </cell>
          <cell r="BQ1153">
            <v>8.5636432614659608</v>
          </cell>
          <cell r="BT1153" t="str">
            <v>Feuillus</v>
          </cell>
          <cell r="BU1153">
            <v>1</v>
          </cell>
          <cell r="BV1153">
            <v>0</v>
          </cell>
          <cell r="BW1153">
            <v>0</v>
          </cell>
          <cell r="BX1153">
            <v>0.25</v>
          </cell>
          <cell r="BY1153">
            <v>0</v>
          </cell>
          <cell r="BZ1153">
            <v>0</v>
          </cell>
          <cell r="CB1153">
            <v>0.6</v>
          </cell>
          <cell r="CC1153">
            <v>0.4</v>
          </cell>
          <cell r="CD1153">
            <v>0</v>
          </cell>
          <cell r="CE1153">
            <v>0</v>
          </cell>
          <cell r="CF1153">
            <v>0</v>
          </cell>
          <cell r="CG1153">
            <v>0</v>
          </cell>
          <cell r="CH1153">
            <v>0</v>
          </cell>
          <cell r="CI1153">
            <v>0</v>
          </cell>
          <cell r="CJ1153">
            <v>0</v>
          </cell>
          <cell r="CK1153">
            <v>0</v>
          </cell>
          <cell r="CL1153">
            <v>0</v>
          </cell>
          <cell r="CM1153">
            <v>0</v>
          </cell>
          <cell r="CN1153">
            <v>0</v>
          </cell>
          <cell r="CO1153">
            <v>0</v>
          </cell>
        </row>
        <row r="1154">
          <cell r="BK1154" t="str">
            <v>Chêne sessile_F2_Dynamique_Guide chênaie continentale_116_</v>
          </cell>
          <cell r="BM1154">
            <v>84.181652259020495</v>
          </cell>
          <cell r="BN1154">
            <v>421.36020943473602</v>
          </cell>
          <cell r="BO1154" t="str">
            <v/>
          </cell>
          <cell r="BP1154">
            <v>305.10291717349702</v>
          </cell>
          <cell r="BQ1154">
            <v>9.0202735585970295</v>
          </cell>
          <cell r="BT1154" t="str">
            <v>Feuillus</v>
          </cell>
          <cell r="BU1154">
            <v>1</v>
          </cell>
          <cell r="BV1154">
            <v>0</v>
          </cell>
          <cell r="BW1154">
            <v>0</v>
          </cell>
          <cell r="BX1154">
            <v>0.25</v>
          </cell>
          <cell r="BY1154">
            <v>0</v>
          </cell>
          <cell r="BZ1154">
            <v>0</v>
          </cell>
          <cell r="CB1154">
            <v>0.6</v>
          </cell>
          <cell r="CC1154">
            <v>0.4</v>
          </cell>
          <cell r="CD1154">
            <v>0</v>
          </cell>
          <cell r="CE1154">
            <v>0</v>
          </cell>
          <cell r="CF1154">
            <v>0</v>
          </cell>
          <cell r="CG1154">
            <v>0</v>
          </cell>
          <cell r="CH1154">
            <v>0</v>
          </cell>
          <cell r="CI1154">
            <v>0</v>
          </cell>
          <cell r="CJ1154">
            <v>0</v>
          </cell>
          <cell r="CK1154">
            <v>0</v>
          </cell>
          <cell r="CL1154">
            <v>0</v>
          </cell>
          <cell r="CM1154">
            <v>0</v>
          </cell>
          <cell r="CN1154">
            <v>0</v>
          </cell>
          <cell r="CO1154">
            <v>0</v>
          </cell>
        </row>
        <row r="1155">
          <cell r="BK1155" t="str">
            <v>Chêne sessile_F2_Dynamique_Guide chênaie continentale_119_</v>
          </cell>
          <cell r="BM1155">
            <v>89.146058933711203</v>
          </cell>
          <cell r="BN1155">
            <v>448.91428719257698</v>
          </cell>
          <cell r="BO1155" t="str">
            <v/>
          </cell>
          <cell r="BP1155">
            <v>305.10291717349702</v>
          </cell>
          <cell r="BQ1155">
            <v>9.6120690445380497</v>
          </cell>
          <cell r="BT1155" t="str">
            <v>Feuillus</v>
          </cell>
          <cell r="BU1155">
            <v>1</v>
          </cell>
          <cell r="BV1155">
            <v>0</v>
          </cell>
          <cell r="BW1155">
            <v>0</v>
          </cell>
          <cell r="BX1155">
            <v>0.25</v>
          </cell>
          <cell r="BY1155">
            <v>0</v>
          </cell>
          <cell r="BZ1155">
            <v>0</v>
          </cell>
          <cell r="CB1155">
            <v>0.6</v>
          </cell>
          <cell r="CC1155">
            <v>0.4</v>
          </cell>
          <cell r="CD1155">
            <v>0</v>
          </cell>
          <cell r="CE1155">
            <v>0</v>
          </cell>
          <cell r="CF1155">
            <v>0</v>
          </cell>
          <cell r="CG1155">
            <v>0</v>
          </cell>
          <cell r="CH1155">
            <v>0</v>
          </cell>
          <cell r="CI1155">
            <v>0</v>
          </cell>
          <cell r="CJ1155">
            <v>0</v>
          </cell>
          <cell r="CK1155">
            <v>0</v>
          </cell>
          <cell r="CL1155">
            <v>0</v>
          </cell>
          <cell r="CM1155">
            <v>0</v>
          </cell>
          <cell r="CN1155">
            <v>0</v>
          </cell>
          <cell r="CO1155">
            <v>0</v>
          </cell>
        </row>
        <row r="1156">
          <cell r="BK1156" t="str">
            <v>Chêne sessile_F2_Dynamique_Guide chênaie continentale_122_</v>
          </cell>
          <cell r="BM1156">
            <v>94.399113971044699</v>
          </cell>
          <cell r="BN1156">
            <v>478.25149603483402</v>
          </cell>
          <cell r="BO1156" t="str">
            <v/>
          </cell>
          <cell r="BP1156">
            <v>305.10291717349702</v>
          </cell>
          <cell r="BQ1156">
            <v>10.1785360713372</v>
          </cell>
          <cell r="BT1156" t="str">
            <v>Feuillus</v>
          </cell>
          <cell r="BU1156">
            <v>1</v>
          </cell>
          <cell r="BV1156">
            <v>0</v>
          </cell>
          <cell r="BW1156">
            <v>0</v>
          </cell>
          <cell r="BX1156">
            <v>0.25</v>
          </cell>
          <cell r="BY1156">
            <v>0</v>
          </cell>
          <cell r="BZ1156">
            <v>0</v>
          </cell>
          <cell r="CB1156">
            <v>0.6</v>
          </cell>
          <cell r="CC1156">
            <v>0.4</v>
          </cell>
          <cell r="CD1156">
            <v>0</v>
          </cell>
          <cell r="CE1156">
            <v>0</v>
          </cell>
          <cell r="CF1156">
            <v>0</v>
          </cell>
          <cell r="CG1156">
            <v>0</v>
          </cell>
          <cell r="CH1156">
            <v>0</v>
          </cell>
          <cell r="CI1156">
            <v>0</v>
          </cell>
          <cell r="CJ1156">
            <v>0</v>
          </cell>
          <cell r="CK1156">
            <v>0</v>
          </cell>
          <cell r="CL1156">
            <v>0</v>
          </cell>
          <cell r="CM1156">
            <v>0</v>
          </cell>
          <cell r="CN1156">
            <v>0</v>
          </cell>
          <cell r="CO1156">
            <v>0</v>
          </cell>
        </row>
        <row r="1157">
          <cell r="BK1157" t="str">
            <v>Chêne sessile_F2_Dynamique_Guide chênaie continentale_125_</v>
          </cell>
          <cell r="BM1157">
            <v>99.923033684912298</v>
          </cell>
          <cell r="BN1157">
            <v>509.29250698357703</v>
          </cell>
          <cell r="BO1157" t="str">
            <v/>
          </cell>
          <cell r="BP1157">
            <v>305.10291717349702</v>
          </cell>
          <cell r="BQ1157">
            <v>8.5270139864851409</v>
          </cell>
          <cell r="BT1157" t="str">
            <v>Feuillus</v>
          </cell>
          <cell r="BU1157">
            <v>1</v>
          </cell>
          <cell r="BV1157">
            <v>0</v>
          </cell>
          <cell r="BW1157">
            <v>0</v>
          </cell>
          <cell r="BX1157">
            <v>0.25</v>
          </cell>
          <cell r="BY1157">
            <v>0</v>
          </cell>
          <cell r="BZ1157">
            <v>0</v>
          </cell>
          <cell r="CB1157">
            <v>0.6</v>
          </cell>
          <cell r="CC1157">
            <v>0.4</v>
          </cell>
          <cell r="CD1157">
            <v>0</v>
          </cell>
          <cell r="CE1157">
            <v>0</v>
          </cell>
          <cell r="CF1157">
            <v>0</v>
          </cell>
          <cell r="CG1157">
            <v>0</v>
          </cell>
          <cell r="CH1157">
            <v>0</v>
          </cell>
          <cell r="CI1157">
            <v>0</v>
          </cell>
          <cell r="CJ1157">
            <v>0</v>
          </cell>
          <cell r="CK1157">
            <v>0</v>
          </cell>
          <cell r="CL1157">
            <v>0</v>
          </cell>
          <cell r="CM1157">
            <v>0</v>
          </cell>
          <cell r="CN1157">
            <v>0</v>
          </cell>
          <cell r="CO1157">
            <v>0</v>
          </cell>
        </row>
        <row r="1158">
          <cell r="BK1158" t="str">
            <v>Chêne sessile_F2_Dynamique_Guide chênaie continentale_125_</v>
          </cell>
          <cell r="BM1158">
            <v>84.918059894381599</v>
          </cell>
          <cell r="BN1158">
            <v>425.43667971876198</v>
          </cell>
          <cell r="BO1158">
            <v>83.855827264815048</v>
          </cell>
          <cell r="BP1158">
            <v>305.10291717349702</v>
          </cell>
          <cell r="BQ1158">
            <v>8.5270139864851409</v>
          </cell>
          <cell r="BT1158" t="str">
            <v>Feuillus</v>
          </cell>
          <cell r="BU1158">
            <v>1</v>
          </cell>
          <cell r="BV1158">
            <v>0</v>
          </cell>
          <cell r="BW1158">
            <v>0</v>
          </cell>
          <cell r="BX1158">
            <v>0.25</v>
          </cell>
          <cell r="BY1158">
            <v>0</v>
          </cell>
          <cell r="BZ1158">
            <v>0</v>
          </cell>
          <cell r="CB1158">
            <v>0.6</v>
          </cell>
          <cell r="CC1158">
            <v>0.4</v>
          </cell>
          <cell r="CD1158">
            <v>0</v>
          </cell>
          <cell r="CE1158">
            <v>0</v>
          </cell>
          <cell r="CF1158">
            <v>0</v>
          </cell>
          <cell r="CG1158">
            <v>0</v>
          </cell>
          <cell r="CH1158">
            <v>0</v>
          </cell>
          <cell r="CI1158">
            <v>0</v>
          </cell>
          <cell r="CJ1158">
            <v>0</v>
          </cell>
          <cell r="CK1158">
            <v>0</v>
          </cell>
          <cell r="CL1158">
            <v>0</v>
          </cell>
          <cell r="CM1158">
            <v>0</v>
          </cell>
          <cell r="CN1158">
            <v>0</v>
          </cell>
          <cell r="CO1158">
            <v>0</v>
          </cell>
        </row>
        <row r="1159">
          <cell r="BK1159" t="str">
            <v>Chêne sessile_F2_Dynamique_Guide chênaie continentale_128_</v>
          </cell>
          <cell r="BM1159">
            <v>89.613928089470605</v>
          </cell>
          <cell r="BN1159">
            <v>451.51981937754402</v>
          </cell>
          <cell r="BO1159" t="str">
            <v/>
          </cell>
          <cell r="BP1159">
            <v>305.10291717349702</v>
          </cell>
          <cell r="BQ1159">
            <v>9.0105580670535801</v>
          </cell>
          <cell r="BT1159" t="str">
            <v>Feuillus</v>
          </cell>
          <cell r="BU1159">
            <v>1</v>
          </cell>
          <cell r="BV1159">
            <v>0</v>
          </cell>
          <cell r="BW1159">
            <v>0</v>
          </cell>
          <cell r="BX1159">
            <v>0.25</v>
          </cell>
          <cell r="BY1159">
            <v>0</v>
          </cell>
          <cell r="BZ1159">
            <v>0</v>
          </cell>
          <cell r="CB1159">
            <v>0.6</v>
          </cell>
          <cell r="CC1159">
            <v>0.4</v>
          </cell>
          <cell r="CD1159">
            <v>0</v>
          </cell>
          <cell r="CE1159">
            <v>0</v>
          </cell>
          <cell r="CF1159">
            <v>0</v>
          </cell>
          <cell r="CG1159">
            <v>0</v>
          </cell>
          <cell r="CH1159">
            <v>0</v>
          </cell>
          <cell r="CI1159">
            <v>0</v>
          </cell>
          <cell r="CJ1159">
            <v>0</v>
          </cell>
          <cell r="CK1159">
            <v>0</v>
          </cell>
          <cell r="CL1159">
            <v>0</v>
          </cell>
          <cell r="CM1159">
            <v>0</v>
          </cell>
          <cell r="CN1159">
            <v>0</v>
          </cell>
          <cell r="CO1159">
            <v>0</v>
          </cell>
        </row>
        <row r="1160">
          <cell r="BK1160" t="str">
            <v>Chêne sessile_F2_Dynamique_Guide chênaie continentale_131_</v>
          </cell>
          <cell r="BM1160">
            <v>94.543319745032505</v>
          </cell>
          <cell r="BN1160">
            <v>479.05939435722098</v>
          </cell>
          <cell r="BO1160" t="str">
            <v/>
          </cell>
          <cell r="BP1160">
            <v>305.10291717349702</v>
          </cell>
          <cell r="BQ1160">
            <v>9.5626012006036198</v>
          </cell>
          <cell r="BT1160" t="str">
            <v>Feuillus</v>
          </cell>
          <cell r="BU1160">
            <v>1</v>
          </cell>
          <cell r="BV1160">
            <v>0</v>
          </cell>
          <cell r="BW1160">
            <v>0</v>
          </cell>
          <cell r="BX1160">
            <v>0.25</v>
          </cell>
          <cell r="BY1160">
            <v>0</v>
          </cell>
          <cell r="BZ1160">
            <v>0</v>
          </cell>
          <cell r="CB1160">
            <v>0.6</v>
          </cell>
          <cell r="CC1160">
            <v>0.4</v>
          </cell>
          <cell r="CD1160">
            <v>0</v>
          </cell>
          <cell r="CE1160">
            <v>0</v>
          </cell>
          <cell r="CF1160">
            <v>0</v>
          </cell>
          <cell r="CG1160">
            <v>0</v>
          </cell>
          <cell r="CH1160">
            <v>0</v>
          </cell>
          <cell r="CI1160">
            <v>0</v>
          </cell>
          <cell r="CJ1160">
            <v>0</v>
          </cell>
          <cell r="CK1160">
            <v>0</v>
          </cell>
          <cell r="CL1160">
            <v>0</v>
          </cell>
          <cell r="CM1160">
            <v>0</v>
          </cell>
          <cell r="CN1160">
            <v>0</v>
          </cell>
          <cell r="CO1160">
            <v>0</v>
          </cell>
        </row>
        <row r="1161">
          <cell r="BK1161" t="str">
            <v>Chêne sessile_F2_Dynamique_Guide chênaie continentale_134_</v>
          </cell>
          <cell r="BM1161">
            <v>99.740352069228706</v>
          </cell>
          <cell r="BN1161">
            <v>508.26291655573101</v>
          </cell>
          <cell r="BO1161" t="str">
            <v/>
          </cell>
          <cell r="BP1161">
            <v>305.10291717349702</v>
          </cell>
          <cell r="BQ1161">
            <v>10.0388313125619</v>
          </cell>
          <cell r="BT1161" t="str">
            <v>Feuillus</v>
          </cell>
          <cell r="BU1161">
            <v>1</v>
          </cell>
          <cell r="BV1161">
            <v>0</v>
          </cell>
          <cell r="BW1161">
            <v>0</v>
          </cell>
          <cell r="BX1161">
            <v>0.25</v>
          </cell>
          <cell r="BY1161">
            <v>0</v>
          </cell>
          <cell r="BZ1161">
            <v>0</v>
          </cell>
          <cell r="CB1161">
            <v>0.6</v>
          </cell>
          <cell r="CC1161">
            <v>0.4</v>
          </cell>
          <cell r="CD1161">
            <v>0</v>
          </cell>
          <cell r="CE1161">
            <v>0</v>
          </cell>
          <cell r="CF1161">
            <v>0</v>
          </cell>
          <cell r="CG1161">
            <v>0</v>
          </cell>
          <cell r="CH1161">
            <v>0</v>
          </cell>
          <cell r="CI1161">
            <v>0</v>
          </cell>
          <cell r="CJ1161">
            <v>0</v>
          </cell>
          <cell r="CK1161">
            <v>0</v>
          </cell>
          <cell r="CL1161">
            <v>0</v>
          </cell>
          <cell r="CM1161">
            <v>0</v>
          </cell>
          <cell r="CN1161">
            <v>0</v>
          </cell>
          <cell r="CO1161">
            <v>0</v>
          </cell>
        </row>
        <row r="1162">
          <cell r="BK1162" t="str">
            <v>Chêne sessile_F2_Dynamique_Guide chênaie continentale_137_</v>
          </cell>
          <cell r="BM1162">
            <v>105.16066176642001</v>
          </cell>
          <cell r="BN1162">
            <v>538.897215145019</v>
          </cell>
          <cell r="BO1162" t="str">
            <v/>
          </cell>
          <cell r="BP1162">
            <v>305.10291717349702</v>
          </cell>
          <cell r="BQ1162">
            <v>8.4285090842303507</v>
          </cell>
          <cell r="BT1162" t="str">
            <v>Feuillus</v>
          </cell>
          <cell r="BU1162">
            <v>1</v>
          </cell>
          <cell r="BV1162">
            <v>0</v>
          </cell>
          <cell r="BW1162">
            <v>0</v>
          </cell>
          <cell r="BX1162">
            <v>0.25</v>
          </cell>
          <cell r="BY1162">
            <v>0</v>
          </cell>
          <cell r="BZ1162">
            <v>0</v>
          </cell>
          <cell r="CB1162">
            <v>0.6</v>
          </cell>
          <cell r="CC1162">
            <v>0.4</v>
          </cell>
          <cell r="CD1162">
            <v>0</v>
          </cell>
          <cell r="CE1162">
            <v>0</v>
          </cell>
          <cell r="CF1162">
            <v>0</v>
          </cell>
          <cell r="CG1162">
            <v>0</v>
          </cell>
          <cell r="CH1162">
            <v>0</v>
          </cell>
          <cell r="CI1162">
            <v>0</v>
          </cell>
          <cell r="CJ1162">
            <v>0</v>
          </cell>
          <cell r="CK1162">
            <v>0</v>
          </cell>
          <cell r="CL1162">
            <v>0</v>
          </cell>
          <cell r="CM1162">
            <v>0</v>
          </cell>
          <cell r="CN1162">
            <v>0</v>
          </cell>
          <cell r="CO1162">
            <v>0</v>
          </cell>
        </row>
        <row r="1163">
          <cell r="BK1163" t="str">
            <v>Chêne sessile_F2_Dynamique_Guide chênaie continentale_137_</v>
          </cell>
          <cell r="BM1163">
            <v>88.972655303075598</v>
          </cell>
          <cell r="BN1163">
            <v>447.94898881736799</v>
          </cell>
          <cell r="BO1163">
            <v>90.948226327651014</v>
          </cell>
          <cell r="BP1163">
            <v>305.10291717349702</v>
          </cell>
          <cell r="BQ1163">
            <v>8.4285090842303507</v>
          </cell>
          <cell r="BT1163" t="str">
            <v>Feuillus</v>
          </cell>
          <cell r="BU1163">
            <v>1</v>
          </cell>
          <cell r="BV1163">
            <v>0</v>
          </cell>
          <cell r="BW1163">
            <v>0</v>
          </cell>
          <cell r="BX1163">
            <v>0.25</v>
          </cell>
          <cell r="BY1163">
            <v>0</v>
          </cell>
          <cell r="BZ1163">
            <v>0</v>
          </cell>
          <cell r="CB1163">
            <v>0.6</v>
          </cell>
          <cell r="CC1163">
            <v>0.4</v>
          </cell>
          <cell r="CD1163">
            <v>0</v>
          </cell>
          <cell r="CE1163">
            <v>0</v>
          </cell>
          <cell r="CF1163">
            <v>0</v>
          </cell>
          <cell r="CG1163">
            <v>0</v>
          </cell>
          <cell r="CH1163">
            <v>0</v>
          </cell>
          <cell r="CI1163">
            <v>0</v>
          </cell>
          <cell r="CJ1163">
            <v>0</v>
          </cell>
          <cell r="CK1163">
            <v>0</v>
          </cell>
          <cell r="CL1163">
            <v>0</v>
          </cell>
          <cell r="CM1163">
            <v>0</v>
          </cell>
          <cell r="CN1163">
            <v>0</v>
          </cell>
          <cell r="CO1163">
            <v>0</v>
          </cell>
        </row>
        <row r="1164">
          <cell r="BK1164" t="str">
            <v>Chêne sessile_F2_Dynamique_Guide chênaie continentale_140_</v>
          </cell>
          <cell r="BM1164">
            <v>93.595216775521095</v>
          </cell>
          <cell r="BN1164">
            <v>473.75019529645101</v>
          </cell>
          <cell r="BO1164" t="str">
            <v/>
          </cell>
          <cell r="BP1164">
            <v>305.10291717349702</v>
          </cell>
          <cell r="BQ1164">
            <v>8.7852214618941797</v>
          </cell>
          <cell r="BT1164" t="str">
            <v>Feuillus</v>
          </cell>
          <cell r="BU1164">
            <v>1</v>
          </cell>
          <cell r="BV1164">
            <v>0</v>
          </cell>
          <cell r="BW1164">
            <v>0</v>
          </cell>
          <cell r="BX1164">
            <v>0.25</v>
          </cell>
          <cell r="BY1164">
            <v>0</v>
          </cell>
          <cell r="BZ1164">
            <v>0</v>
          </cell>
          <cell r="CB1164">
            <v>0.6</v>
          </cell>
          <cell r="CC1164">
            <v>0.4</v>
          </cell>
          <cell r="CD1164">
            <v>0</v>
          </cell>
          <cell r="CE1164">
            <v>0</v>
          </cell>
          <cell r="CF1164">
            <v>0</v>
          </cell>
          <cell r="CG1164">
            <v>0</v>
          </cell>
          <cell r="CH1164">
            <v>0</v>
          </cell>
          <cell r="CI1164">
            <v>0</v>
          </cell>
          <cell r="CJ1164">
            <v>0</v>
          </cell>
          <cell r="CK1164">
            <v>0</v>
          </cell>
          <cell r="CL1164">
            <v>0</v>
          </cell>
          <cell r="CM1164">
            <v>0</v>
          </cell>
          <cell r="CN1164">
            <v>0</v>
          </cell>
          <cell r="CO1164">
            <v>0</v>
          </cell>
        </row>
        <row r="1165">
          <cell r="BK1165" t="str">
            <v>Chêne sessile_F2_Dynamique_Guide chênaie continentale_143_</v>
          </cell>
          <cell r="BM1165">
            <v>98.383511630568194</v>
          </cell>
          <cell r="BN1165">
            <v>500.62220363966702</v>
          </cell>
          <cell r="BO1165" t="str">
            <v/>
          </cell>
          <cell r="BP1165">
            <v>305.10291717349702</v>
          </cell>
          <cell r="BQ1165">
            <v>9.3937736587995495</v>
          </cell>
          <cell r="BT1165" t="str">
            <v>Feuillus</v>
          </cell>
          <cell r="BU1165">
            <v>1</v>
          </cell>
          <cell r="BV1165">
            <v>0</v>
          </cell>
          <cell r="BW1165">
            <v>0</v>
          </cell>
          <cell r="BX1165">
            <v>0.25</v>
          </cell>
          <cell r="BY1165">
            <v>0</v>
          </cell>
          <cell r="BZ1165">
            <v>0</v>
          </cell>
          <cell r="CB1165">
            <v>0.6</v>
          </cell>
          <cell r="CC1165">
            <v>0.4</v>
          </cell>
          <cell r="CD1165">
            <v>0</v>
          </cell>
          <cell r="CE1165">
            <v>0</v>
          </cell>
          <cell r="CF1165">
            <v>0</v>
          </cell>
          <cell r="CG1165">
            <v>0</v>
          </cell>
          <cell r="CH1165">
            <v>0</v>
          </cell>
          <cell r="CI1165">
            <v>0</v>
          </cell>
          <cell r="CJ1165">
            <v>0</v>
          </cell>
          <cell r="CK1165">
            <v>0</v>
          </cell>
          <cell r="CL1165">
            <v>0</v>
          </cell>
          <cell r="CM1165">
            <v>0</v>
          </cell>
          <cell r="CN1165">
            <v>0</v>
          </cell>
          <cell r="CO1165">
            <v>0</v>
          </cell>
        </row>
        <row r="1166">
          <cell r="BK1166" t="str">
            <v>Chêne sessile_F2_Dynamique_Guide chênaie continentale_146_</v>
          </cell>
          <cell r="BM1166">
            <v>103.471847256939</v>
          </cell>
          <cell r="BN1166">
            <v>529.33364342781897</v>
          </cell>
          <cell r="BO1166" t="str">
            <v/>
          </cell>
          <cell r="BP1166">
            <v>305.10291717349702</v>
          </cell>
          <cell r="BQ1166">
            <v>9.8284282023823799</v>
          </cell>
          <cell r="BT1166" t="str">
            <v>Feuillus</v>
          </cell>
          <cell r="BU1166">
            <v>1</v>
          </cell>
          <cell r="BV1166">
            <v>0</v>
          </cell>
          <cell r="BW1166">
            <v>0</v>
          </cell>
          <cell r="BX1166">
            <v>0.25</v>
          </cell>
          <cell r="BY1166">
            <v>0</v>
          </cell>
          <cell r="BZ1166">
            <v>0</v>
          </cell>
          <cell r="CB1166">
            <v>0.6</v>
          </cell>
          <cell r="CC1166">
            <v>0.4</v>
          </cell>
          <cell r="CD1166">
            <v>0</v>
          </cell>
          <cell r="CE1166">
            <v>0</v>
          </cell>
          <cell r="CF1166">
            <v>0</v>
          </cell>
          <cell r="CG1166">
            <v>0</v>
          </cell>
          <cell r="CH1166">
            <v>0</v>
          </cell>
          <cell r="CI1166">
            <v>0</v>
          </cell>
          <cell r="CJ1166">
            <v>0</v>
          </cell>
          <cell r="CK1166">
            <v>0</v>
          </cell>
          <cell r="CL1166">
            <v>0</v>
          </cell>
          <cell r="CM1166">
            <v>0</v>
          </cell>
          <cell r="CN1166">
            <v>0</v>
          </cell>
          <cell r="CO1166">
            <v>0</v>
          </cell>
        </row>
        <row r="1167">
          <cell r="BK1167" t="str">
            <v>Chêne sessile_F2_Dynamique_Guide chênaie continentale_149_</v>
          </cell>
          <cell r="BM1167">
            <v>108.762804315361</v>
          </cell>
          <cell r="BN1167">
            <v>559.35118915403905</v>
          </cell>
          <cell r="BO1167" t="str">
            <v/>
          </cell>
          <cell r="BP1167">
            <v>305.10291717349702</v>
          </cell>
          <cell r="BQ1167">
            <v>5.3980708514767999</v>
          </cell>
          <cell r="BT1167" t="str">
            <v>Feuillus</v>
          </cell>
          <cell r="BU1167">
            <v>1</v>
          </cell>
          <cell r="BV1167">
            <v>0</v>
          </cell>
          <cell r="BW1167">
            <v>0</v>
          </cell>
          <cell r="BX1167">
            <v>0.25</v>
          </cell>
          <cell r="BY1167">
            <v>0</v>
          </cell>
          <cell r="BZ1167">
            <v>0</v>
          </cell>
          <cell r="CB1167">
            <v>0.6</v>
          </cell>
          <cell r="CC1167">
            <v>0.4</v>
          </cell>
          <cell r="CD1167">
            <v>0</v>
          </cell>
          <cell r="CE1167">
            <v>0</v>
          </cell>
          <cell r="CF1167">
            <v>0</v>
          </cell>
          <cell r="CG1167">
            <v>0</v>
          </cell>
          <cell r="CH1167">
            <v>0</v>
          </cell>
          <cell r="CI1167">
            <v>0</v>
          </cell>
          <cell r="CJ1167">
            <v>0</v>
          </cell>
          <cell r="CK1167">
            <v>0</v>
          </cell>
          <cell r="CL1167">
            <v>0</v>
          </cell>
          <cell r="CM1167">
            <v>0</v>
          </cell>
          <cell r="CN1167">
            <v>0</v>
          </cell>
          <cell r="CO1167">
            <v>0</v>
          </cell>
        </row>
        <row r="1168">
          <cell r="BK1168" t="str">
            <v>Chêne sessile_F2_Dynamique_Guide chênaie continentale_149_</v>
          </cell>
          <cell r="BM1168">
            <v>68.886616549439694</v>
          </cell>
          <cell r="BN1168">
            <v>337.61010872985901</v>
          </cell>
          <cell r="BO1168">
            <v>221.74108042418004</v>
          </cell>
          <cell r="BP1168">
            <v>305.10291717349702</v>
          </cell>
          <cell r="BQ1168">
            <v>5.3980708514767999</v>
          </cell>
          <cell r="BT1168" t="str">
            <v>Feuillus</v>
          </cell>
          <cell r="BU1168">
            <v>1</v>
          </cell>
          <cell r="BV1168">
            <v>0</v>
          </cell>
          <cell r="BW1168">
            <v>0</v>
          </cell>
          <cell r="BX1168">
            <v>0.25</v>
          </cell>
          <cell r="BY1168">
            <v>0</v>
          </cell>
          <cell r="BZ1168">
            <v>0</v>
          </cell>
          <cell r="CB1168">
            <v>0.6</v>
          </cell>
          <cell r="CC1168">
            <v>0.4</v>
          </cell>
          <cell r="CD1168">
            <v>0</v>
          </cell>
          <cell r="CE1168">
            <v>0</v>
          </cell>
          <cell r="CF1168">
            <v>0</v>
          </cell>
          <cell r="CG1168">
            <v>0</v>
          </cell>
          <cell r="CH1168">
            <v>0</v>
          </cell>
          <cell r="CI1168">
            <v>0</v>
          </cell>
          <cell r="CJ1168">
            <v>0</v>
          </cell>
          <cell r="CK1168">
            <v>0</v>
          </cell>
          <cell r="CL1168">
            <v>0</v>
          </cell>
          <cell r="CM1168">
            <v>0</v>
          </cell>
          <cell r="CN1168">
            <v>0</v>
          </cell>
          <cell r="CO1168">
            <v>0</v>
          </cell>
        </row>
        <row r="1169">
          <cell r="BK1169" t="str">
            <v>Chêne sessile_F2_Dynamique_Guide chênaie continentale_153_</v>
          </cell>
          <cell r="BM1169">
            <v>72.973906608284906</v>
          </cell>
          <cell r="BN1169">
            <v>359.811477203903</v>
          </cell>
          <cell r="BO1169" t="str">
            <v/>
          </cell>
          <cell r="BP1169">
            <v>305.10291717349702</v>
          </cell>
          <cell r="BQ1169">
            <v>3.4080597654042299</v>
          </cell>
          <cell r="BT1169" t="str">
            <v>Feuillus</v>
          </cell>
          <cell r="BU1169">
            <v>1</v>
          </cell>
          <cell r="BV1169">
            <v>0</v>
          </cell>
          <cell r="BW1169">
            <v>0</v>
          </cell>
          <cell r="BX1169">
            <v>0.25</v>
          </cell>
          <cell r="BY1169">
            <v>0</v>
          </cell>
          <cell r="BZ1169">
            <v>0</v>
          </cell>
          <cell r="CB1169">
            <v>0.6</v>
          </cell>
          <cell r="CC1169">
            <v>0.4</v>
          </cell>
          <cell r="CD1169">
            <v>0</v>
          </cell>
          <cell r="CE1169">
            <v>0</v>
          </cell>
          <cell r="CF1169">
            <v>0</v>
          </cell>
          <cell r="CG1169">
            <v>0</v>
          </cell>
          <cell r="CH1169">
            <v>0</v>
          </cell>
          <cell r="CI1169">
            <v>0</v>
          </cell>
          <cell r="CJ1169">
            <v>0</v>
          </cell>
          <cell r="CK1169">
            <v>0</v>
          </cell>
          <cell r="CL1169">
            <v>0</v>
          </cell>
          <cell r="CM1169">
            <v>0</v>
          </cell>
          <cell r="CN1169">
            <v>0</v>
          </cell>
          <cell r="CO1169">
            <v>0</v>
          </cell>
        </row>
        <row r="1170">
          <cell r="BK1170" t="str">
            <v>Chêne sessile_F2_Dynamique_Guide chênaie continentale_153_</v>
          </cell>
          <cell r="BM1170">
            <v>49.953996201813297</v>
          </cell>
          <cell r="BN1170">
            <v>236.744862859314</v>
          </cell>
          <cell r="BO1170">
            <v>123.066614344589</v>
          </cell>
          <cell r="BP1170">
            <v>305.10291717349702</v>
          </cell>
          <cell r="BQ1170">
            <v>3.4080597654042299</v>
          </cell>
          <cell r="BT1170" t="str">
            <v>Feuillus</v>
          </cell>
          <cell r="BU1170">
            <v>1</v>
          </cell>
          <cell r="BV1170">
            <v>0</v>
          </cell>
          <cell r="BW1170">
            <v>0</v>
          </cell>
          <cell r="BX1170">
            <v>0.25</v>
          </cell>
          <cell r="BY1170">
            <v>0</v>
          </cell>
          <cell r="BZ1170">
            <v>0</v>
          </cell>
          <cell r="CB1170">
            <v>0.6</v>
          </cell>
          <cell r="CC1170">
            <v>0.4</v>
          </cell>
          <cell r="CD1170">
            <v>0</v>
          </cell>
          <cell r="CE1170">
            <v>0</v>
          </cell>
          <cell r="CF1170">
            <v>0</v>
          </cell>
          <cell r="CG1170">
            <v>0</v>
          </cell>
          <cell r="CH1170">
            <v>0</v>
          </cell>
          <cell r="CI1170">
            <v>0</v>
          </cell>
          <cell r="CJ1170">
            <v>0</v>
          </cell>
          <cell r="CK1170">
            <v>0</v>
          </cell>
          <cell r="CL1170">
            <v>0</v>
          </cell>
          <cell r="CM1170">
            <v>0</v>
          </cell>
          <cell r="CN1170">
            <v>0</v>
          </cell>
          <cell r="CO1170">
            <v>0</v>
          </cell>
        </row>
        <row r="1171">
          <cell r="BK1171" t="str">
            <v>Chêne sessile_F2_Dynamique_Guide chênaie continentale_157_</v>
          </cell>
          <cell r="BM1171">
            <v>52.6476786078494</v>
          </cell>
          <cell r="BN1171">
            <v>250.877661073262</v>
          </cell>
          <cell r="BO1171" t="str">
            <v/>
          </cell>
          <cell r="BP1171">
            <v>305.10291717349702</v>
          </cell>
          <cell r="BQ1171">
            <v>2.1640764229454699</v>
          </cell>
          <cell r="BT1171" t="str">
            <v>Feuillus</v>
          </cell>
          <cell r="BU1171">
            <v>1</v>
          </cell>
          <cell r="BV1171">
            <v>0</v>
          </cell>
          <cell r="BW1171">
            <v>0</v>
          </cell>
          <cell r="BX1171">
            <v>0.25</v>
          </cell>
          <cell r="BY1171">
            <v>0</v>
          </cell>
          <cell r="BZ1171">
            <v>0</v>
          </cell>
          <cell r="CB1171">
            <v>0.6</v>
          </cell>
          <cell r="CC1171">
            <v>0.4</v>
          </cell>
          <cell r="CD1171">
            <v>0</v>
          </cell>
          <cell r="CE1171">
            <v>0</v>
          </cell>
          <cell r="CF1171">
            <v>0</v>
          </cell>
          <cell r="CG1171">
            <v>0</v>
          </cell>
          <cell r="CH1171">
            <v>0</v>
          </cell>
          <cell r="CI1171">
            <v>0</v>
          </cell>
          <cell r="CJ1171">
            <v>0</v>
          </cell>
          <cell r="CK1171">
            <v>0</v>
          </cell>
          <cell r="CL1171">
            <v>0</v>
          </cell>
          <cell r="CM1171">
            <v>0</v>
          </cell>
          <cell r="CN1171">
            <v>0</v>
          </cell>
          <cell r="CO1171">
            <v>0</v>
          </cell>
        </row>
        <row r="1172">
          <cell r="BK1172" t="str">
            <v>Chêne sessile_F2_Dynamique_Guide chênaie continentale_157_</v>
          </cell>
          <cell r="BM1172">
            <v>37.191589678575397</v>
          </cell>
          <cell r="BN1172">
            <v>170.959419709884</v>
          </cell>
          <cell r="BO1172">
            <v>79.918241363378002</v>
          </cell>
          <cell r="BP1172">
            <v>305.10291717349702</v>
          </cell>
          <cell r="BQ1172">
            <v>2.1640764229454699</v>
          </cell>
          <cell r="BT1172" t="str">
            <v>Feuillus</v>
          </cell>
          <cell r="BU1172">
            <v>1</v>
          </cell>
          <cell r="BV1172">
            <v>0</v>
          </cell>
          <cell r="BW1172">
            <v>0</v>
          </cell>
          <cell r="BX1172">
            <v>0.25</v>
          </cell>
          <cell r="BY1172">
            <v>0</v>
          </cell>
          <cell r="BZ1172">
            <v>0</v>
          </cell>
          <cell r="CB1172">
            <v>0.6</v>
          </cell>
          <cell r="CC1172">
            <v>0.4</v>
          </cell>
          <cell r="CD1172">
            <v>0</v>
          </cell>
          <cell r="CE1172">
            <v>0</v>
          </cell>
          <cell r="CF1172">
            <v>0</v>
          </cell>
          <cell r="CG1172">
            <v>0</v>
          </cell>
          <cell r="CH1172">
            <v>0</v>
          </cell>
          <cell r="CI1172">
            <v>0</v>
          </cell>
          <cell r="CJ1172">
            <v>0</v>
          </cell>
          <cell r="CK1172">
            <v>0</v>
          </cell>
          <cell r="CL1172">
            <v>0</v>
          </cell>
          <cell r="CM1172">
            <v>0</v>
          </cell>
          <cell r="CN1172">
            <v>0</v>
          </cell>
          <cell r="CO1172">
            <v>0</v>
          </cell>
        </row>
        <row r="1173">
          <cell r="BK1173" t="str">
            <v>Chêne sessile_F2_Dynamique_Guide chênaie continentale_161_</v>
          </cell>
          <cell r="BM1173">
            <v>38.9707949725044</v>
          </cell>
          <cell r="BN1173">
            <v>180.003449530522</v>
          </cell>
          <cell r="BO1173" t="str">
            <v/>
          </cell>
          <cell r="BP1173">
            <v>305.10291717349702</v>
          </cell>
          <cell r="BT1173" t="str">
            <v>Feuillus</v>
          </cell>
          <cell r="BU1173">
            <v>1</v>
          </cell>
          <cell r="BV1173">
            <v>0</v>
          </cell>
          <cell r="BW1173">
            <v>0</v>
          </cell>
          <cell r="BX1173">
            <v>0.25</v>
          </cell>
          <cell r="BY1173">
            <v>0</v>
          </cell>
          <cell r="BZ1173">
            <v>0</v>
          </cell>
          <cell r="CB1173">
            <v>0.6</v>
          </cell>
          <cell r="CC1173">
            <v>0.4</v>
          </cell>
          <cell r="CD1173">
            <v>0</v>
          </cell>
          <cell r="CE1173">
            <v>0</v>
          </cell>
          <cell r="CF1173">
            <v>0</v>
          </cell>
          <cell r="CG1173">
            <v>0</v>
          </cell>
          <cell r="CH1173">
            <v>0</v>
          </cell>
          <cell r="CI1173">
            <v>0</v>
          </cell>
          <cell r="CJ1173">
            <v>0</v>
          </cell>
          <cell r="CK1173">
            <v>0</v>
          </cell>
          <cell r="CL1173">
            <v>0</v>
          </cell>
          <cell r="CM1173">
            <v>0</v>
          </cell>
          <cell r="CN1173">
            <v>0</v>
          </cell>
          <cell r="CO1173">
            <v>0</v>
          </cell>
        </row>
        <row r="1174">
          <cell r="BK1174" t="str">
            <v>Chêne sessile_F2_Dynamique_Guide chênaie continentale_161_</v>
          </cell>
          <cell r="BM1174">
            <v>0</v>
          </cell>
          <cell r="BN1174">
            <v>0</v>
          </cell>
          <cell r="BO1174">
            <v>180.003449530522</v>
          </cell>
          <cell r="BP1174">
            <v>305.10291717349702</v>
          </cell>
          <cell r="BT1174" t="str">
            <v>Feuillus</v>
          </cell>
          <cell r="BU1174">
            <v>1</v>
          </cell>
          <cell r="BV1174">
            <v>0</v>
          </cell>
          <cell r="BW1174">
            <v>0</v>
          </cell>
          <cell r="BX1174">
            <v>0.25</v>
          </cell>
          <cell r="BY1174">
            <v>0</v>
          </cell>
          <cell r="BZ1174">
            <v>0</v>
          </cell>
          <cell r="CB1174">
            <v>0.6</v>
          </cell>
          <cell r="CC1174">
            <v>0.4</v>
          </cell>
          <cell r="CD1174">
            <v>0</v>
          </cell>
          <cell r="CE1174">
            <v>0</v>
          </cell>
          <cell r="CF1174">
            <v>0</v>
          </cell>
          <cell r="CG1174">
            <v>0</v>
          </cell>
          <cell r="CH1174">
            <v>0</v>
          </cell>
          <cell r="CI1174">
            <v>0</v>
          </cell>
          <cell r="CJ1174">
            <v>0</v>
          </cell>
          <cell r="CK1174">
            <v>0</v>
          </cell>
          <cell r="CL1174">
            <v>0</v>
          </cell>
          <cell r="CM1174">
            <v>0</v>
          </cell>
          <cell r="CN1174">
            <v>0</v>
          </cell>
          <cell r="CO1174">
            <v>0</v>
          </cell>
        </row>
        <row r="1175">
          <cell r="BK1175" t="str">
            <v>Chêne sessile_F1_Dynamique_Guide chênaie continentale_30_</v>
          </cell>
          <cell r="BM1175">
            <v>54.867051813555499</v>
          </cell>
          <cell r="BN1175">
            <v>262.58022669271702</v>
          </cell>
          <cell r="BP1175">
            <v>345.74943247867299</v>
          </cell>
          <cell r="BT1175" t="str">
            <v>Feuillus</v>
          </cell>
          <cell r="BU1175">
            <v>1</v>
          </cell>
          <cell r="BV1175">
            <v>0</v>
          </cell>
          <cell r="BW1175">
            <v>0</v>
          </cell>
          <cell r="BX1175">
            <v>0.25</v>
          </cell>
          <cell r="BY1175">
            <v>0</v>
          </cell>
          <cell r="BZ1175">
            <v>0</v>
          </cell>
          <cell r="CB1175">
            <v>0.6</v>
          </cell>
          <cell r="CC1175">
            <v>0.4</v>
          </cell>
          <cell r="CD1175">
            <v>0</v>
          </cell>
          <cell r="CE1175">
            <v>0</v>
          </cell>
          <cell r="CF1175">
            <v>0</v>
          </cell>
          <cell r="CG1175">
            <v>0</v>
          </cell>
          <cell r="CH1175">
            <v>0</v>
          </cell>
          <cell r="CI1175">
            <v>0</v>
          </cell>
          <cell r="CJ1175">
            <v>0</v>
          </cell>
          <cell r="CK1175">
            <v>0</v>
          </cell>
          <cell r="CL1175">
            <v>0</v>
          </cell>
          <cell r="CM1175">
            <v>0</v>
          </cell>
          <cell r="CN1175">
            <v>0</v>
          </cell>
          <cell r="CO1175">
            <v>0</v>
          </cell>
        </row>
        <row r="1176">
          <cell r="BK1176" t="str">
            <v>Chêne sessile_F1_Dynamique_Guide chênaie continentale_35_</v>
          </cell>
          <cell r="BM1176">
            <v>62.873235218698703</v>
          </cell>
          <cell r="BN1176">
            <v>305.20527257772102</v>
          </cell>
          <cell r="BO1176" t="str">
            <v/>
          </cell>
          <cell r="BP1176">
            <v>345.74943247867299</v>
          </cell>
          <cell r="BQ1176">
            <v>16.6052388886778</v>
          </cell>
          <cell r="BT1176" t="str">
            <v>Feuillus</v>
          </cell>
          <cell r="BU1176">
            <v>1</v>
          </cell>
          <cell r="BV1176">
            <v>0</v>
          </cell>
          <cell r="BW1176">
            <v>0</v>
          </cell>
          <cell r="BX1176">
            <v>0.25</v>
          </cell>
          <cell r="BY1176">
            <v>0</v>
          </cell>
          <cell r="BZ1176">
            <v>0</v>
          </cell>
          <cell r="CB1176">
            <v>0.6</v>
          </cell>
          <cell r="CC1176">
            <v>0.4</v>
          </cell>
          <cell r="CD1176">
            <v>0</v>
          </cell>
          <cell r="CE1176">
            <v>0</v>
          </cell>
          <cell r="CF1176">
            <v>0</v>
          </cell>
          <cell r="CG1176">
            <v>0</v>
          </cell>
          <cell r="CH1176">
            <v>0</v>
          </cell>
          <cell r="CI1176">
            <v>0</v>
          </cell>
          <cell r="CJ1176">
            <v>0</v>
          </cell>
          <cell r="CK1176">
            <v>0</v>
          </cell>
          <cell r="CL1176">
            <v>0</v>
          </cell>
          <cell r="CM1176">
            <v>0</v>
          </cell>
          <cell r="CN1176">
            <v>0</v>
          </cell>
          <cell r="CO1176">
            <v>0</v>
          </cell>
        </row>
        <row r="1177">
          <cell r="BK1177" t="str">
            <v>Chêne sessile_F1_Dynamique_Guide chênaie continentale_35_</v>
          </cell>
          <cell r="BM1177">
            <v>42.602516899922399</v>
          </cell>
          <cell r="BN1177">
            <v>198.59843821588601</v>
          </cell>
          <cell r="BO1177">
            <v>106.60683436183501</v>
          </cell>
          <cell r="BP1177">
            <v>345.74943247867299</v>
          </cell>
          <cell r="BQ1177">
            <v>16.6052388886778</v>
          </cell>
          <cell r="BT1177" t="str">
            <v>Feuillus</v>
          </cell>
          <cell r="BU1177">
            <v>1</v>
          </cell>
          <cell r="BV1177">
            <v>0</v>
          </cell>
          <cell r="BW1177">
            <v>0</v>
          </cell>
          <cell r="BX1177">
            <v>0.25</v>
          </cell>
          <cell r="BY1177">
            <v>0</v>
          </cell>
          <cell r="BZ1177">
            <v>0</v>
          </cell>
          <cell r="CB1177">
            <v>0.6</v>
          </cell>
          <cell r="CC1177">
            <v>0.4</v>
          </cell>
          <cell r="CD1177">
            <v>0</v>
          </cell>
          <cell r="CE1177">
            <v>0</v>
          </cell>
          <cell r="CF1177">
            <v>0</v>
          </cell>
          <cell r="CG1177">
            <v>0</v>
          </cell>
          <cell r="CH1177">
            <v>0</v>
          </cell>
          <cell r="CI1177">
            <v>0</v>
          </cell>
          <cell r="CJ1177">
            <v>0</v>
          </cell>
          <cell r="CK1177">
            <v>0</v>
          </cell>
          <cell r="CL1177">
            <v>0</v>
          </cell>
          <cell r="CM1177">
            <v>0</v>
          </cell>
          <cell r="CN1177">
            <v>0</v>
          </cell>
          <cell r="CO1177">
            <v>0</v>
          </cell>
        </row>
        <row r="1178">
          <cell r="BK1178" t="str">
            <v>Chêne sessile_F1_Dynamique_Guide chênaie continentale_38_</v>
          </cell>
          <cell r="BM1178">
            <v>52.262812059253299</v>
          </cell>
          <cell r="BN1178">
            <v>248.85358312475799</v>
          </cell>
          <cell r="BO1178" t="str">
            <v/>
          </cell>
          <cell r="BP1178">
            <v>345.74943247867299</v>
          </cell>
          <cell r="BQ1178">
            <v>17.891230043886999</v>
          </cell>
          <cell r="BT1178" t="str">
            <v>Feuillus</v>
          </cell>
          <cell r="BU1178">
            <v>1</v>
          </cell>
          <cell r="BV1178">
            <v>0</v>
          </cell>
          <cell r="BW1178">
            <v>0</v>
          </cell>
          <cell r="BX1178">
            <v>0.25</v>
          </cell>
          <cell r="BY1178">
            <v>0</v>
          </cell>
          <cell r="BZ1178">
            <v>0</v>
          </cell>
          <cell r="CB1178">
            <v>0.6</v>
          </cell>
          <cell r="CC1178">
            <v>0.4</v>
          </cell>
          <cell r="CD1178">
            <v>0</v>
          </cell>
          <cell r="CE1178">
            <v>0</v>
          </cell>
          <cell r="CF1178">
            <v>0</v>
          </cell>
          <cell r="CG1178">
            <v>0</v>
          </cell>
          <cell r="CH1178">
            <v>0</v>
          </cell>
          <cell r="CI1178">
            <v>0</v>
          </cell>
          <cell r="CJ1178">
            <v>0</v>
          </cell>
          <cell r="CK1178">
            <v>0</v>
          </cell>
          <cell r="CL1178">
            <v>0</v>
          </cell>
          <cell r="CM1178">
            <v>0</v>
          </cell>
          <cell r="CN1178">
            <v>0</v>
          </cell>
          <cell r="CO1178">
            <v>0</v>
          </cell>
        </row>
        <row r="1179">
          <cell r="BK1179" t="str">
            <v>Chêne sessile_F1_Dynamique_Guide chênaie continentale_41_</v>
          </cell>
          <cell r="BM1179">
            <v>62.446030728679702</v>
          </cell>
          <cell r="BN1179">
            <v>302.915422048832</v>
          </cell>
          <cell r="BO1179" t="str">
            <v/>
          </cell>
          <cell r="BP1179">
            <v>345.74943247867299</v>
          </cell>
          <cell r="BQ1179">
            <v>15.938497945366599</v>
          </cell>
          <cell r="BT1179" t="str">
            <v>Feuillus</v>
          </cell>
          <cell r="BU1179">
            <v>1</v>
          </cell>
          <cell r="BV1179">
            <v>0</v>
          </cell>
          <cell r="BW1179">
            <v>0</v>
          </cell>
          <cell r="BX1179">
            <v>0.25</v>
          </cell>
          <cell r="BY1179">
            <v>0</v>
          </cell>
          <cell r="BZ1179">
            <v>0</v>
          </cell>
          <cell r="CB1179">
            <v>0.6</v>
          </cell>
          <cell r="CC1179">
            <v>0.4</v>
          </cell>
          <cell r="CD1179">
            <v>0</v>
          </cell>
          <cell r="CE1179">
            <v>0</v>
          </cell>
          <cell r="CF1179">
            <v>0</v>
          </cell>
          <cell r="CG1179">
            <v>0</v>
          </cell>
          <cell r="CH1179">
            <v>0</v>
          </cell>
          <cell r="CI1179">
            <v>0</v>
          </cell>
          <cell r="CJ1179">
            <v>0</v>
          </cell>
          <cell r="CK1179">
            <v>0</v>
          </cell>
          <cell r="CL1179">
            <v>0</v>
          </cell>
          <cell r="CM1179">
            <v>0</v>
          </cell>
          <cell r="CN1179">
            <v>0</v>
          </cell>
          <cell r="CO1179">
            <v>0</v>
          </cell>
        </row>
        <row r="1180">
          <cell r="BK1180" t="str">
            <v>Chêne sessile_F1_Dynamique_Guide chênaie continentale_41_</v>
          </cell>
          <cell r="BM1180">
            <v>47.024561958142797</v>
          </cell>
          <cell r="BN1180">
            <v>221.467238818883</v>
          </cell>
          <cell r="BO1180">
            <v>81.448183229948995</v>
          </cell>
          <cell r="BP1180">
            <v>345.74943247867299</v>
          </cell>
          <cell r="BQ1180">
            <v>15.938497945366599</v>
          </cell>
          <cell r="BT1180" t="str">
            <v>Feuillus</v>
          </cell>
          <cell r="BU1180">
            <v>1</v>
          </cell>
          <cell r="BV1180">
            <v>0</v>
          </cell>
          <cell r="BW1180">
            <v>0</v>
          </cell>
          <cell r="BX1180">
            <v>0.25</v>
          </cell>
          <cell r="BY1180">
            <v>0</v>
          </cell>
          <cell r="BZ1180">
            <v>0</v>
          </cell>
          <cell r="CB1180">
            <v>0.6</v>
          </cell>
          <cell r="CC1180">
            <v>0.4</v>
          </cell>
          <cell r="CD1180">
            <v>0</v>
          </cell>
          <cell r="CE1180">
            <v>0</v>
          </cell>
          <cell r="CF1180">
            <v>0</v>
          </cell>
          <cell r="CG1180">
            <v>0</v>
          </cell>
          <cell r="CH1180">
            <v>0</v>
          </cell>
          <cell r="CI1180">
            <v>0</v>
          </cell>
          <cell r="CJ1180">
            <v>0</v>
          </cell>
          <cell r="CK1180">
            <v>0</v>
          </cell>
          <cell r="CL1180">
            <v>0</v>
          </cell>
          <cell r="CM1180">
            <v>0</v>
          </cell>
          <cell r="CN1180">
            <v>0</v>
          </cell>
          <cell r="CO1180">
            <v>0</v>
          </cell>
        </row>
        <row r="1181">
          <cell r="BK1181" t="str">
            <v>Chêne sessile_F1_Dynamique_Guide chênaie continentale_44_</v>
          </cell>
          <cell r="BM1181">
            <v>56.247652322564797</v>
          </cell>
          <cell r="BN1181">
            <v>269.88569638967903</v>
          </cell>
          <cell r="BO1181" t="str">
            <v/>
          </cell>
          <cell r="BP1181">
            <v>345.74943247867299</v>
          </cell>
          <cell r="BQ1181">
            <v>17.3627712197245</v>
          </cell>
          <cell r="BT1181" t="str">
            <v>Feuillus</v>
          </cell>
          <cell r="BU1181">
            <v>1</v>
          </cell>
          <cell r="BV1181">
            <v>0</v>
          </cell>
          <cell r="BW1181">
            <v>0</v>
          </cell>
          <cell r="BX1181">
            <v>0.25</v>
          </cell>
          <cell r="BY1181">
            <v>0</v>
          </cell>
          <cell r="BZ1181">
            <v>0</v>
          </cell>
          <cell r="CB1181">
            <v>0.6</v>
          </cell>
          <cell r="CC1181">
            <v>0.4</v>
          </cell>
          <cell r="CD1181">
            <v>0</v>
          </cell>
          <cell r="CE1181">
            <v>0</v>
          </cell>
          <cell r="CF1181">
            <v>0</v>
          </cell>
          <cell r="CG1181">
            <v>0</v>
          </cell>
          <cell r="CH1181">
            <v>0</v>
          </cell>
          <cell r="CI1181">
            <v>0</v>
          </cell>
          <cell r="CJ1181">
            <v>0</v>
          </cell>
          <cell r="CK1181">
            <v>0</v>
          </cell>
          <cell r="CL1181">
            <v>0</v>
          </cell>
          <cell r="CM1181">
            <v>0</v>
          </cell>
          <cell r="CN1181">
            <v>0</v>
          </cell>
          <cell r="CO1181">
            <v>0</v>
          </cell>
        </row>
        <row r="1182">
          <cell r="BK1182" t="str">
            <v>Chêne sessile_F1_Dynamique_Guide chênaie continentale_48_</v>
          </cell>
          <cell r="BM1182">
            <v>69.339285093450201</v>
          </cell>
          <cell r="BN1182">
            <v>340.06210029314701</v>
          </cell>
          <cell r="BO1182" t="str">
            <v/>
          </cell>
          <cell r="BP1182">
            <v>345.74943247867299</v>
          </cell>
          <cell r="BQ1182">
            <v>15.2220682407885</v>
          </cell>
          <cell r="BT1182" t="str">
            <v>Feuillus</v>
          </cell>
          <cell r="BU1182">
            <v>1</v>
          </cell>
          <cell r="BV1182">
            <v>0</v>
          </cell>
          <cell r="BW1182">
            <v>0</v>
          </cell>
          <cell r="BX1182">
            <v>0.25</v>
          </cell>
          <cell r="BY1182">
            <v>0</v>
          </cell>
          <cell r="BZ1182">
            <v>0</v>
          </cell>
          <cell r="CB1182">
            <v>0.6</v>
          </cell>
          <cell r="CC1182">
            <v>0.4</v>
          </cell>
          <cell r="CD1182">
            <v>0</v>
          </cell>
          <cell r="CE1182">
            <v>0</v>
          </cell>
          <cell r="CF1182">
            <v>0</v>
          </cell>
          <cell r="CG1182">
            <v>0</v>
          </cell>
          <cell r="CH1182">
            <v>0</v>
          </cell>
          <cell r="CI1182">
            <v>0</v>
          </cell>
          <cell r="CJ1182">
            <v>0</v>
          </cell>
          <cell r="CK1182">
            <v>0</v>
          </cell>
          <cell r="CL1182">
            <v>0</v>
          </cell>
          <cell r="CM1182">
            <v>0</v>
          </cell>
          <cell r="CN1182">
            <v>0</v>
          </cell>
          <cell r="CO1182">
            <v>0</v>
          </cell>
        </row>
        <row r="1183">
          <cell r="BK1183" t="str">
            <v>Chêne sessile_F1_Dynamique_Guide chênaie continentale_48_</v>
          </cell>
          <cell r="BM1183">
            <v>54.124766208403699</v>
          </cell>
          <cell r="BN1183">
            <v>258.66048869981302</v>
          </cell>
          <cell r="BO1183">
            <v>81.401611593333996</v>
          </cell>
          <cell r="BP1183">
            <v>345.74943247867299</v>
          </cell>
          <cell r="BQ1183">
            <v>15.2220682407885</v>
          </cell>
          <cell r="BT1183" t="str">
            <v>Feuillus</v>
          </cell>
          <cell r="BU1183">
            <v>1</v>
          </cell>
          <cell r="BV1183">
            <v>0</v>
          </cell>
          <cell r="BW1183">
            <v>0</v>
          </cell>
          <cell r="BX1183">
            <v>0.25</v>
          </cell>
          <cell r="BY1183">
            <v>0</v>
          </cell>
          <cell r="BZ1183">
            <v>0</v>
          </cell>
          <cell r="CB1183">
            <v>0.6</v>
          </cell>
          <cell r="CC1183">
            <v>0.4</v>
          </cell>
          <cell r="CD1183">
            <v>0</v>
          </cell>
          <cell r="CE1183">
            <v>0</v>
          </cell>
          <cell r="CF1183">
            <v>0</v>
          </cell>
          <cell r="CG1183">
            <v>0</v>
          </cell>
          <cell r="CH1183">
            <v>0</v>
          </cell>
          <cell r="CI1183">
            <v>0</v>
          </cell>
          <cell r="CJ1183">
            <v>0</v>
          </cell>
          <cell r="CK1183">
            <v>0</v>
          </cell>
          <cell r="CL1183">
            <v>0</v>
          </cell>
          <cell r="CM1183">
            <v>0</v>
          </cell>
          <cell r="CN1183">
            <v>0</v>
          </cell>
          <cell r="CO1183">
            <v>0</v>
          </cell>
        </row>
        <row r="1184">
          <cell r="BK1184" t="str">
            <v>Chêne sessile_F1_Dynamique_Guide chênaie continentale_51_</v>
          </cell>
          <cell r="BM1184">
            <v>62.833563783352602</v>
          </cell>
          <cell r="BN1184">
            <v>304.99256007748102</v>
          </cell>
          <cell r="BO1184" t="str">
            <v/>
          </cell>
          <cell r="BP1184">
            <v>345.74943247867299</v>
          </cell>
          <cell r="BQ1184">
            <v>16.723827633037299</v>
          </cell>
          <cell r="BT1184" t="str">
            <v>Feuillus</v>
          </cell>
          <cell r="BU1184">
            <v>1</v>
          </cell>
          <cell r="BV1184">
            <v>0</v>
          </cell>
          <cell r="BW1184">
            <v>0</v>
          </cell>
          <cell r="BX1184">
            <v>0.25</v>
          </cell>
          <cell r="BY1184">
            <v>0</v>
          </cell>
          <cell r="BZ1184">
            <v>0</v>
          </cell>
          <cell r="CB1184">
            <v>0.6</v>
          </cell>
          <cell r="CC1184">
            <v>0.4</v>
          </cell>
          <cell r="CD1184">
            <v>0</v>
          </cell>
          <cell r="CE1184">
            <v>0</v>
          </cell>
          <cell r="CF1184">
            <v>0</v>
          </cell>
          <cell r="CG1184">
            <v>0</v>
          </cell>
          <cell r="CH1184">
            <v>0</v>
          </cell>
          <cell r="CI1184">
            <v>0</v>
          </cell>
          <cell r="CJ1184">
            <v>0</v>
          </cell>
          <cell r="CK1184">
            <v>0</v>
          </cell>
          <cell r="CL1184">
            <v>0</v>
          </cell>
          <cell r="CM1184">
            <v>0</v>
          </cell>
          <cell r="CN1184">
            <v>0</v>
          </cell>
          <cell r="CO1184">
            <v>0</v>
          </cell>
        </row>
        <row r="1185">
          <cell r="BK1185" t="str">
            <v>Chêne sessile_F1_Dynamique_Guide chênaie continentale_55_</v>
          </cell>
          <cell r="BM1185">
            <v>75.339817043312294</v>
          </cell>
          <cell r="BN1185">
            <v>372.72438701254299</v>
          </cell>
          <cell r="BO1185" t="str">
            <v/>
          </cell>
          <cell r="BP1185">
            <v>345.74943247867299</v>
          </cell>
          <cell r="BQ1185">
            <v>14.078449621627801</v>
          </cell>
          <cell r="BT1185" t="str">
            <v>Feuillus</v>
          </cell>
          <cell r="BU1185">
            <v>1</v>
          </cell>
          <cell r="BV1185">
            <v>0</v>
          </cell>
          <cell r="BW1185">
            <v>0</v>
          </cell>
          <cell r="BX1185">
            <v>0.25</v>
          </cell>
          <cell r="BY1185">
            <v>0</v>
          </cell>
          <cell r="BZ1185">
            <v>0</v>
          </cell>
          <cell r="CB1185">
            <v>0.6</v>
          </cell>
          <cell r="CC1185">
            <v>0.4</v>
          </cell>
          <cell r="CD1185">
            <v>0</v>
          </cell>
          <cell r="CE1185">
            <v>0</v>
          </cell>
          <cell r="CF1185">
            <v>0</v>
          </cell>
          <cell r="CG1185">
            <v>0</v>
          </cell>
          <cell r="CH1185">
            <v>0</v>
          </cell>
          <cell r="CI1185">
            <v>0</v>
          </cell>
          <cell r="CJ1185">
            <v>0</v>
          </cell>
          <cell r="CK1185">
            <v>0</v>
          </cell>
          <cell r="CL1185">
            <v>0</v>
          </cell>
          <cell r="CM1185">
            <v>0</v>
          </cell>
          <cell r="CN1185">
            <v>0</v>
          </cell>
          <cell r="CO1185">
            <v>0</v>
          </cell>
        </row>
        <row r="1186">
          <cell r="BK1186" t="str">
            <v>Chêne sessile_F1_Dynamique_Guide chênaie continentale_55_</v>
          </cell>
          <cell r="BM1186">
            <v>59.604508480122099</v>
          </cell>
          <cell r="BN1186">
            <v>287.72781845012997</v>
          </cell>
          <cell r="BO1186">
            <v>84.996568562413017</v>
          </cell>
          <cell r="BP1186">
            <v>345.74943247867299</v>
          </cell>
          <cell r="BQ1186">
            <v>14.078449621627801</v>
          </cell>
          <cell r="BT1186" t="str">
            <v>Feuillus</v>
          </cell>
          <cell r="BU1186">
            <v>1</v>
          </cell>
          <cell r="BV1186">
            <v>0</v>
          </cell>
          <cell r="BW1186">
            <v>0</v>
          </cell>
          <cell r="BX1186">
            <v>0.25</v>
          </cell>
          <cell r="BY1186">
            <v>0</v>
          </cell>
          <cell r="BZ1186">
            <v>0</v>
          </cell>
          <cell r="CB1186">
            <v>0.6</v>
          </cell>
          <cell r="CC1186">
            <v>0.4</v>
          </cell>
          <cell r="CD1186">
            <v>0</v>
          </cell>
          <cell r="CE1186">
            <v>0</v>
          </cell>
          <cell r="CF1186">
            <v>0</v>
          </cell>
          <cell r="CG1186">
            <v>0</v>
          </cell>
          <cell r="CH1186">
            <v>0</v>
          </cell>
          <cell r="CI1186">
            <v>0</v>
          </cell>
          <cell r="CJ1186">
            <v>0</v>
          </cell>
          <cell r="CK1186">
            <v>0</v>
          </cell>
          <cell r="CL1186">
            <v>0</v>
          </cell>
          <cell r="CM1186">
            <v>0</v>
          </cell>
          <cell r="CN1186">
            <v>0</v>
          </cell>
          <cell r="CO1186">
            <v>0</v>
          </cell>
        </row>
        <row r="1187">
          <cell r="BK1187" t="str">
            <v>Chêne sessile_F1_Dynamique_Guide chênaie continentale_58_</v>
          </cell>
          <cell r="BM1187">
            <v>67.600697215427004</v>
          </cell>
          <cell r="BN1187">
            <v>330.65407827736402</v>
          </cell>
          <cell r="BO1187" t="str">
            <v/>
          </cell>
          <cell r="BP1187">
            <v>345.74943247867299</v>
          </cell>
          <cell r="BQ1187">
            <v>15.609273271019999</v>
          </cell>
          <cell r="BT1187" t="str">
            <v>Feuillus</v>
          </cell>
          <cell r="BU1187">
            <v>1</v>
          </cell>
          <cell r="BV1187">
            <v>0</v>
          </cell>
          <cell r="BW1187">
            <v>0</v>
          </cell>
          <cell r="BX1187">
            <v>0.25</v>
          </cell>
          <cell r="BY1187">
            <v>0</v>
          </cell>
          <cell r="BZ1187">
            <v>0</v>
          </cell>
          <cell r="CB1187">
            <v>0.6</v>
          </cell>
          <cell r="CC1187">
            <v>0.4</v>
          </cell>
          <cell r="CD1187">
            <v>0</v>
          </cell>
          <cell r="CE1187">
            <v>0</v>
          </cell>
          <cell r="CF1187">
            <v>0</v>
          </cell>
          <cell r="CG1187">
            <v>0</v>
          </cell>
          <cell r="CH1187">
            <v>0</v>
          </cell>
          <cell r="CI1187">
            <v>0</v>
          </cell>
          <cell r="CJ1187">
            <v>0</v>
          </cell>
          <cell r="CK1187">
            <v>0</v>
          </cell>
          <cell r="CL1187">
            <v>0</v>
          </cell>
          <cell r="CM1187">
            <v>0</v>
          </cell>
          <cell r="CN1187">
            <v>0</v>
          </cell>
          <cell r="CO1187">
            <v>0</v>
          </cell>
        </row>
        <row r="1188">
          <cell r="BK1188" t="str">
            <v>Chêne sessile_F1_Dynamique_Guide chênaie continentale_61_</v>
          </cell>
          <cell r="BM1188">
            <v>76.334865836054306</v>
          </cell>
          <cell r="BN1188">
            <v>378.16839835168599</v>
          </cell>
          <cell r="BO1188" t="str">
            <v/>
          </cell>
          <cell r="BP1188">
            <v>345.74943247867299</v>
          </cell>
          <cell r="BQ1188">
            <v>15.7832626417346</v>
          </cell>
          <cell r="BT1188" t="str">
            <v>Feuillus</v>
          </cell>
          <cell r="BU1188">
            <v>1</v>
          </cell>
          <cell r="BV1188">
            <v>0</v>
          </cell>
          <cell r="BW1188">
            <v>0</v>
          </cell>
          <cell r="BX1188">
            <v>0.25</v>
          </cell>
          <cell r="BY1188">
            <v>0</v>
          </cell>
          <cell r="BZ1188">
            <v>0</v>
          </cell>
          <cell r="CB1188">
            <v>0.6</v>
          </cell>
          <cell r="CC1188">
            <v>0.4</v>
          </cell>
          <cell r="CD1188">
            <v>0</v>
          </cell>
          <cell r="CE1188">
            <v>0</v>
          </cell>
          <cell r="CF1188">
            <v>0</v>
          </cell>
          <cell r="CG1188">
            <v>0</v>
          </cell>
          <cell r="CH1188">
            <v>0</v>
          </cell>
          <cell r="CI1188">
            <v>0</v>
          </cell>
          <cell r="CJ1188">
            <v>0</v>
          </cell>
          <cell r="CK1188">
            <v>0</v>
          </cell>
          <cell r="CL1188">
            <v>0</v>
          </cell>
          <cell r="CM1188">
            <v>0</v>
          </cell>
          <cell r="CN1188">
            <v>0</v>
          </cell>
          <cell r="CO1188">
            <v>0</v>
          </cell>
        </row>
        <row r="1189">
          <cell r="BK1189" t="str">
            <v>Chêne sessile_F1_Dynamique_Guide chênaie continentale_63_</v>
          </cell>
          <cell r="BM1189">
            <v>82.154495794899702</v>
          </cell>
          <cell r="BN1189">
            <v>410.15860777584197</v>
          </cell>
          <cell r="BO1189" t="str">
            <v/>
          </cell>
          <cell r="BP1189">
            <v>345.74943247867299</v>
          </cell>
          <cell r="BQ1189">
            <v>13.8140487323267</v>
          </cell>
          <cell r="BT1189" t="str">
            <v>Feuillus</v>
          </cell>
          <cell r="BU1189">
            <v>1</v>
          </cell>
          <cell r="BV1189">
            <v>0</v>
          </cell>
          <cell r="BW1189">
            <v>0</v>
          </cell>
          <cell r="BX1189">
            <v>0.25</v>
          </cell>
          <cell r="BY1189">
            <v>0</v>
          </cell>
          <cell r="BZ1189">
            <v>0</v>
          </cell>
          <cell r="CB1189">
            <v>0.6</v>
          </cell>
          <cell r="CC1189">
            <v>0.4</v>
          </cell>
          <cell r="CD1189">
            <v>0</v>
          </cell>
          <cell r="CE1189">
            <v>0</v>
          </cell>
          <cell r="CF1189">
            <v>0</v>
          </cell>
          <cell r="CG1189">
            <v>0</v>
          </cell>
          <cell r="CH1189">
            <v>0</v>
          </cell>
          <cell r="CI1189">
            <v>0</v>
          </cell>
          <cell r="CJ1189">
            <v>0</v>
          </cell>
          <cell r="CK1189">
            <v>0</v>
          </cell>
          <cell r="CL1189">
            <v>0</v>
          </cell>
          <cell r="CM1189">
            <v>0</v>
          </cell>
          <cell r="CN1189">
            <v>0</v>
          </cell>
          <cell r="CO1189">
            <v>0</v>
          </cell>
        </row>
        <row r="1190">
          <cell r="BK1190" t="str">
            <v>Chêne sessile_F1_Dynamique_Guide chênaie continentale_63_</v>
          </cell>
          <cell r="BM1190">
            <v>67.5634805225924</v>
          </cell>
          <cell r="BN1190">
            <v>330.45296910238801</v>
          </cell>
          <cell r="BO1190">
            <v>79.705638673453961</v>
          </cell>
          <cell r="BP1190">
            <v>345.74943247867299</v>
          </cell>
          <cell r="BQ1190">
            <v>13.8140487323267</v>
          </cell>
          <cell r="BT1190" t="str">
            <v>Feuillus</v>
          </cell>
          <cell r="BU1190">
            <v>1</v>
          </cell>
          <cell r="BV1190">
            <v>0</v>
          </cell>
          <cell r="BW1190">
            <v>0</v>
          </cell>
          <cell r="BX1190">
            <v>0.25</v>
          </cell>
          <cell r="BY1190">
            <v>0</v>
          </cell>
          <cell r="BZ1190">
            <v>0</v>
          </cell>
          <cell r="CB1190">
            <v>0.6</v>
          </cell>
          <cell r="CC1190">
            <v>0.4</v>
          </cell>
          <cell r="CD1190">
            <v>0</v>
          </cell>
          <cell r="CE1190">
            <v>0</v>
          </cell>
          <cell r="CF1190">
            <v>0</v>
          </cell>
          <cell r="CG1190">
            <v>0</v>
          </cell>
          <cell r="CH1190">
            <v>0</v>
          </cell>
          <cell r="CI1190">
            <v>0</v>
          </cell>
          <cell r="CJ1190">
            <v>0</v>
          </cell>
          <cell r="CK1190">
            <v>0</v>
          </cell>
          <cell r="CL1190">
            <v>0</v>
          </cell>
          <cell r="CM1190">
            <v>0</v>
          </cell>
          <cell r="CN1190">
            <v>0</v>
          </cell>
          <cell r="CO1190">
            <v>0</v>
          </cell>
        </row>
        <row r="1191">
          <cell r="BK1191" t="str">
            <v>Chêne sessile_F1_Dynamique_Guide chênaie continentale_66_</v>
          </cell>
          <cell r="BM1191">
            <v>75.316626706791894</v>
          </cell>
          <cell r="BN1191">
            <v>372.59760224546397</v>
          </cell>
          <cell r="BO1191" t="str">
            <v/>
          </cell>
          <cell r="BP1191">
            <v>345.74943247867299</v>
          </cell>
          <cell r="BQ1191">
            <v>14.7641556370292</v>
          </cell>
          <cell r="BT1191" t="str">
            <v>Feuillus</v>
          </cell>
          <cell r="BU1191">
            <v>1</v>
          </cell>
          <cell r="BV1191">
            <v>0</v>
          </cell>
          <cell r="BW1191">
            <v>0</v>
          </cell>
          <cell r="BX1191">
            <v>0.25</v>
          </cell>
          <cell r="BY1191">
            <v>0</v>
          </cell>
          <cell r="BZ1191">
            <v>0</v>
          </cell>
          <cell r="CB1191">
            <v>0.6</v>
          </cell>
          <cell r="CC1191">
            <v>0.4</v>
          </cell>
          <cell r="CD1191">
            <v>0</v>
          </cell>
          <cell r="CE1191">
            <v>0</v>
          </cell>
          <cell r="CF1191">
            <v>0</v>
          </cell>
          <cell r="CG1191">
            <v>0</v>
          </cell>
          <cell r="CH1191">
            <v>0</v>
          </cell>
          <cell r="CI1191">
            <v>0</v>
          </cell>
          <cell r="CJ1191">
            <v>0</v>
          </cell>
          <cell r="CK1191">
            <v>0</v>
          </cell>
          <cell r="CL1191">
            <v>0</v>
          </cell>
          <cell r="CM1191">
            <v>0</v>
          </cell>
          <cell r="CN1191">
            <v>0</v>
          </cell>
          <cell r="CO1191">
            <v>0</v>
          </cell>
        </row>
        <row r="1192">
          <cell r="BK1192" t="str">
            <v>Chêne sessile_F1_Dynamique_Guide chênaie continentale_69_</v>
          </cell>
          <cell r="BM1192">
            <v>83.497198376928793</v>
          </cell>
          <cell r="BN1192">
            <v>417.57478393637302</v>
          </cell>
          <cell r="BO1192" t="str">
            <v/>
          </cell>
          <cell r="BP1192">
            <v>345.74943247867299</v>
          </cell>
          <cell r="BQ1192">
            <v>14.9510088474775</v>
          </cell>
          <cell r="BT1192" t="str">
            <v>Feuillus</v>
          </cell>
          <cell r="BU1192">
            <v>1</v>
          </cell>
          <cell r="BV1192">
            <v>0</v>
          </cell>
          <cell r="BW1192">
            <v>0</v>
          </cell>
          <cell r="BX1192">
            <v>0.25</v>
          </cell>
          <cell r="BY1192">
            <v>0</v>
          </cell>
          <cell r="BZ1192">
            <v>0</v>
          </cell>
          <cell r="CB1192">
            <v>0.6</v>
          </cell>
          <cell r="CC1192">
            <v>0.4</v>
          </cell>
          <cell r="CD1192">
            <v>0</v>
          </cell>
          <cell r="CE1192">
            <v>0</v>
          </cell>
          <cell r="CF1192">
            <v>0</v>
          </cell>
          <cell r="CG1192">
            <v>0</v>
          </cell>
          <cell r="CH1192">
            <v>0</v>
          </cell>
          <cell r="CI1192">
            <v>0</v>
          </cell>
          <cell r="CJ1192">
            <v>0</v>
          </cell>
          <cell r="CK1192">
            <v>0</v>
          </cell>
          <cell r="CL1192">
            <v>0</v>
          </cell>
          <cell r="CM1192">
            <v>0</v>
          </cell>
          <cell r="CN1192">
            <v>0</v>
          </cell>
          <cell r="CO1192">
            <v>0</v>
          </cell>
        </row>
        <row r="1193">
          <cell r="BK1193" t="str">
            <v>Chêne sessile_F1_Dynamique_Guide chênaie continentale_71_</v>
          </cell>
          <cell r="BM1193">
            <v>88.964957161403603</v>
          </cell>
          <cell r="BN1193">
            <v>447.906139732513</v>
          </cell>
          <cell r="BO1193" t="str">
            <v/>
          </cell>
          <cell r="BP1193">
            <v>345.74943247867299</v>
          </cell>
          <cell r="BQ1193">
            <v>13.256509290763701</v>
          </cell>
          <cell r="BT1193" t="str">
            <v>Feuillus</v>
          </cell>
          <cell r="BU1193">
            <v>1</v>
          </cell>
          <cell r="BV1193">
            <v>0</v>
          </cell>
          <cell r="BW1193">
            <v>0</v>
          </cell>
          <cell r="BX1193">
            <v>0.25</v>
          </cell>
          <cell r="BY1193">
            <v>0</v>
          </cell>
          <cell r="BZ1193">
            <v>0</v>
          </cell>
          <cell r="CB1193">
            <v>0.6</v>
          </cell>
          <cell r="CC1193">
            <v>0.4</v>
          </cell>
          <cell r="CD1193">
            <v>0</v>
          </cell>
          <cell r="CE1193">
            <v>0</v>
          </cell>
          <cell r="CF1193">
            <v>0</v>
          </cell>
          <cell r="CG1193">
            <v>0</v>
          </cell>
          <cell r="CH1193">
            <v>0</v>
          </cell>
          <cell r="CI1193">
            <v>0</v>
          </cell>
          <cell r="CJ1193">
            <v>0</v>
          </cell>
          <cell r="CK1193">
            <v>0</v>
          </cell>
          <cell r="CL1193">
            <v>0</v>
          </cell>
          <cell r="CM1193">
            <v>0</v>
          </cell>
          <cell r="CN1193">
            <v>0</v>
          </cell>
          <cell r="CO1193">
            <v>0</v>
          </cell>
        </row>
        <row r="1194">
          <cell r="BK1194" t="str">
            <v>Chêne sessile_F1_Dynamique_Guide chênaie continentale_71_</v>
          </cell>
          <cell r="BM1194">
            <v>75.091404389977995</v>
          </cell>
          <cell r="BN1194">
            <v>371.36649952303202</v>
          </cell>
          <cell r="BO1194">
            <v>76.539640209480979</v>
          </cell>
          <cell r="BP1194">
            <v>345.74943247867299</v>
          </cell>
          <cell r="BQ1194">
            <v>13.256509290763701</v>
          </cell>
          <cell r="BT1194" t="str">
            <v>Feuillus</v>
          </cell>
          <cell r="BU1194">
            <v>1</v>
          </cell>
          <cell r="BV1194">
            <v>0</v>
          </cell>
          <cell r="BW1194">
            <v>0</v>
          </cell>
          <cell r="BX1194">
            <v>0.25</v>
          </cell>
          <cell r="BY1194">
            <v>0</v>
          </cell>
          <cell r="BZ1194">
            <v>0</v>
          </cell>
          <cell r="CB1194">
            <v>0.6</v>
          </cell>
          <cell r="CC1194">
            <v>0.4</v>
          </cell>
          <cell r="CD1194">
            <v>0</v>
          </cell>
          <cell r="CE1194">
            <v>0</v>
          </cell>
          <cell r="CF1194">
            <v>0</v>
          </cell>
          <cell r="CG1194">
            <v>0</v>
          </cell>
          <cell r="CH1194">
            <v>0</v>
          </cell>
          <cell r="CI1194">
            <v>0</v>
          </cell>
          <cell r="CJ1194">
            <v>0</v>
          </cell>
          <cell r="CK1194">
            <v>0</v>
          </cell>
          <cell r="CL1194">
            <v>0</v>
          </cell>
          <cell r="CM1194">
            <v>0</v>
          </cell>
          <cell r="CN1194">
            <v>0</v>
          </cell>
          <cell r="CO1194">
            <v>0</v>
          </cell>
        </row>
        <row r="1195">
          <cell r="BK1195" t="str">
            <v>Chêne sessile_F1_Dynamique_Guide chênaie continentale_74_</v>
          </cell>
          <cell r="BM1195">
            <v>82.456670982887104</v>
          </cell>
          <cell r="BN1195">
            <v>411.82648557004001</v>
          </cell>
          <cell r="BO1195" t="str">
            <v/>
          </cell>
          <cell r="BP1195">
            <v>345.74943247867299</v>
          </cell>
          <cell r="BQ1195">
            <v>14.0072082829153</v>
          </cell>
          <cell r="BT1195" t="str">
            <v>Feuillus</v>
          </cell>
          <cell r="BU1195">
            <v>1</v>
          </cell>
          <cell r="BV1195">
            <v>0</v>
          </cell>
          <cell r="BW1195">
            <v>0</v>
          </cell>
          <cell r="BX1195">
            <v>0.25</v>
          </cell>
          <cell r="BY1195">
            <v>0</v>
          </cell>
          <cell r="BZ1195">
            <v>0</v>
          </cell>
          <cell r="CB1195">
            <v>0.6</v>
          </cell>
          <cell r="CC1195">
            <v>0.4</v>
          </cell>
          <cell r="CD1195">
            <v>0</v>
          </cell>
          <cell r="CE1195">
            <v>0</v>
          </cell>
          <cell r="CF1195">
            <v>0</v>
          </cell>
          <cell r="CG1195">
            <v>0</v>
          </cell>
          <cell r="CH1195">
            <v>0</v>
          </cell>
          <cell r="CI1195">
            <v>0</v>
          </cell>
          <cell r="CJ1195">
            <v>0</v>
          </cell>
          <cell r="CK1195">
            <v>0</v>
          </cell>
          <cell r="CL1195">
            <v>0</v>
          </cell>
          <cell r="CM1195">
            <v>0</v>
          </cell>
          <cell r="CN1195">
            <v>0</v>
          </cell>
          <cell r="CO1195">
            <v>0</v>
          </cell>
        </row>
        <row r="1196">
          <cell r="BK1196" t="str">
            <v>Chêne sessile_F1_Dynamique_Guide chênaie continentale_77_</v>
          </cell>
          <cell r="BM1196">
            <v>90.152803022474799</v>
          </cell>
          <cell r="BN1196">
            <v>454.52260008154298</v>
          </cell>
          <cell r="BO1196" t="str">
            <v/>
          </cell>
          <cell r="BP1196">
            <v>345.74943247867299</v>
          </cell>
          <cell r="BQ1196">
            <v>14.230250578402099</v>
          </cell>
          <cell r="BT1196" t="str">
            <v>Feuillus</v>
          </cell>
          <cell r="BU1196">
            <v>1</v>
          </cell>
          <cell r="BV1196">
            <v>0</v>
          </cell>
          <cell r="BW1196">
            <v>0</v>
          </cell>
          <cell r="BX1196">
            <v>0.25</v>
          </cell>
          <cell r="BY1196">
            <v>0</v>
          </cell>
          <cell r="BZ1196">
            <v>0</v>
          </cell>
          <cell r="CB1196">
            <v>0.6</v>
          </cell>
          <cell r="CC1196">
            <v>0.4</v>
          </cell>
          <cell r="CD1196">
            <v>0</v>
          </cell>
          <cell r="CE1196">
            <v>0</v>
          </cell>
          <cell r="CF1196">
            <v>0</v>
          </cell>
          <cell r="CG1196">
            <v>0</v>
          </cell>
          <cell r="CH1196">
            <v>0</v>
          </cell>
          <cell r="CI1196">
            <v>0</v>
          </cell>
          <cell r="CJ1196">
            <v>0</v>
          </cell>
          <cell r="CK1196">
            <v>0</v>
          </cell>
          <cell r="CL1196">
            <v>0</v>
          </cell>
          <cell r="CM1196">
            <v>0</v>
          </cell>
          <cell r="CN1196">
            <v>0</v>
          </cell>
          <cell r="CO1196">
            <v>0</v>
          </cell>
        </row>
        <row r="1197">
          <cell r="BK1197" t="str">
            <v>Chêne sessile_F1_Dynamique_Guide chênaie continentale_80_</v>
          </cell>
          <cell r="BM1197">
            <v>97.8905202374537</v>
          </cell>
          <cell r="BN1197">
            <v>497.84886187108998</v>
          </cell>
          <cell r="BO1197" t="str">
            <v/>
          </cell>
          <cell r="BP1197">
            <v>345.74943247867299</v>
          </cell>
          <cell r="BQ1197">
            <v>12.758518376948</v>
          </cell>
          <cell r="BT1197" t="str">
            <v>Feuillus</v>
          </cell>
          <cell r="BU1197">
            <v>1</v>
          </cell>
          <cell r="BV1197">
            <v>0</v>
          </cell>
          <cell r="BW1197">
            <v>0</v>
          </cell>
          <cell r="BX1197">
            <v>0.25</v>
          </cell>
          <cell r="BY1197">
            <v>0</v>
          </cell>
          <cell r="BZ1197">
            <v>0</v>
          </cell>
          <cell r="CB1197">
            <v>0.6</v>
          </cell>
          <cell r="CC1197">
            <v>0.4</v>
          </cell>
          <cell r="CD1197">
            <v>0</v>
          </cell>
          <cell r="CE1197">
            <v>0</v>
          </cell>
          <cell r="CF1197">
            <v>0</v>
          </cell>
          <cell r="CG1197">
            <v>0</v>
          </cell>
          <cell r="CH1197">
            <v>0</v>
          </cell>
          <cell r="CI1197">
            <v>0</v>
          </cell>
          <cell r="CJ1197">
            <v>0</v>
          </cell>
          <cell r="CK1197">
            <v>0</v>
          </cell>
          <cell r="CL1197">
            <v>0</v>
          </cell>
          <cell r="CM1197">
            <v>0</v>
          </cell>
          <cell r="CN1197">
            <v>0</v>
          </cell>
          <cell r="CO1197">
            <v>0</v>
          </cell>
        </row>
        <row r="1198">
          <cell r="BK1198" t="str">
            <v>Chêne sessile_F1_Dynamique_Guide chênaie continentale_80_</v>
          </cell>
          <cell r="BM1198">
            <v>83.385035194451703</v>
          </cell>
          <cell r="BN1198">
            <v>416.95477525490497</v>
          </cell>
          <cell r="BO1198">
            <v>80.894086616185007</v>
          </cell>
          <cell r="BP1198">
            <v>345.74943247867299</v>
          </cell>
          <cell r="BQ1198">
            <v>12.758518376948</v>
          </cell>
          <cell r="BT1198" t="str">
            <v>Feuillus</v>
          </cell>
          <cell r="BU1198">
            <v>1</v>
          </cell>
          <cell r="BV1198">
            <v>0</v>
          </cell>
          <cell r="BW1198">
            <v>0</v>
          </cell>
          <cell r="BX1198">
            <v>0.25</v>
          </cell>
          <cell r="BY1198">
            <v>0</v>
          </cell>
          <cell r="BZ1198">
            <v>0</v>
          </cell>
          <cell r="CB1198">
            <v>0.6</v>
          </cell>
          <cell r="CC1198">
            <v>0.4</v>
          </cell>
          <cell r="CD1198">
            <v>0</v>
          </cell>
          <cell r="CE1198">
            <v>0</v>
          </cell>
          <cell r="CF1198">
            <v>0</v>
          </cell>
          <cell r="CG1198">
            <v>0</v>
          </cell>
          <cell r="CH1198">
            <v>0</v>
          </cell>
          <cell r="CI1198">
            <v>0</v>
          </cell>
          <cell r="CJ1198">
            <v>0</v>
          </cell>
          <cell r="CK1198">
            <v>0</v>
          </cell>
          <cell r="CL1198">
            <v>0</v>
          </cell>
          <cell r="CM1198">
            <v>0</v>
          </cell>
          <cell r="CN1198">
            <v>0</v>
          </cell>
          <cell r="CO1198">
            <v>0</v>
          </cell>
        </row>
        <row r="1199">
          <cell r="BK1199" t="str">
            <v>Chêne sessile_F1_Dynamique_Guide chênaie continentale_83_</v>
          </cell>
          <cell r="BM1199">
            <v>90.400544846695297</v>
          </cell>
          <cell r="BN1199">
            <v>455.903747363854</v>
          </cell>
          <cell r="BO1199" t="str">
            <v/>
          </cell>
          <cell r="BP1199">
            <v>345.74943247867299</v>
          </cell>
          <cell r="BQ1199">
            <v>13.3741288760529</v>
          </cell>
          <cell r="BT1199" t="str">
            <v>Feuillus</v>
          </cell>
          <cell r="BU1199">
            <v>1</v>
          </cell>
          <cell r="BV1199">
            <v>0</v>
          </cell>
          <cell r="BW1199">
            <v>0</v>
          </cell>
          <cell r="BX1199">
            <v>0.25</v>
          </cell>
          <cell r="BY1199">
            <v>0</v>
          </cell>
          <cell r="BZ1199">
            <v>0</v>
          </cell>
          <cell r="CB1199">
            <v>0.6</v>
          </cell>
          <cell r="CC1199">
            <v>0.4</v>
          </cell>
          <cell r="CD1199">
            <v>0</v>
          </cell>
          <cell r="CE1199">
            <v>0</v>
          </cell>
          <cell r="CF1199">
            <v>0</v>
          </cell>
          <cell r="CG1199">
            <v>0</v>
          </cell>
          <cell r="CH1199">
            <v>0</v>
          </cell>
          <cell r="CI1199">
            <v>0</v>
          </cell>
          <cell r="CJ1199">
            <v>0</v>
          </cell>
          <cell r="CK1199">
            <v>0</v>
          </cell>
          <cell r="CL1199">
            <v>0</v>
          </cell>
          <cell r="CM1199">
            <v>0</v>
          </cell>
          <cell r="CN1199">
            <v>0</v>
          </cell>
          <cell r="CO1199">
            <v>0</v>
          </cell>
        </row>
        <row r="1200">
          <cell r="BK1200" t="str">
            <v>Chêne sessile_F1_Dynamique_Guide chênaie continentale_86_</v>
          </cell>
          <cell r="BM1200">
            <v>97.683748593405696</v>
          </cell>
          <cell r="BN1200">
            <v>496.68610995098902</v>
          </cell>
          <cell r="BO1200" t="str">
            <v/>
          </cell>
          <cell r="BP1200">
            <v>345.74943247867299</v>
          </cell>
          <cell r="BQ1200">
            <v>13.5857089990053</v>
          </cell>
          <cell r="BT1200" t="str">
            <v>Feuillus</v>
          </cell>
          <cell r="BU1200">
            <v>1</v>
          </cell>
          <cell r="BV1200">
            <v>0</v>
          </cell>
          <cell r="BW1200">
            <v>0</v>
          </cell>
          <cell r="BX1200">
            <v>0.25</v>
          </cell>
          <cell r="BY1200">
            <v>0</v>
          </cell>
          <cell r="BZ1200">
            <v>0</v>
          </cell>
          <cell r="CB1200">
            <v>0.6</v>
          </cell>
          <cell r="CC1200">
            <v>0.4</v>
          </cell>
          <cell r="CD1200">
            <v>0</v>
          </cell>
          <cell r="CE1200">
            <v>0</v>
          </cell>
          <cell r="CF1200">
            <v>0</v>
          </cell>
          <cell r="CG1200">
            <v>0</v>
          </cell>
          <cell r="CH1200">
            <v>0</v>
          </cell>
          <cell r="CI1200">
            <v>0</v>
          </cell>
          <cell r="CJ1200">
            <v>0</v>
          </cell>
          <cell r="CK1200">
            <v>0</v>
          </cell>
          <cell r="CL1200">
            <v>0</v>
          </cell>
          <cell r="CM1200">
            <v>0</v>
          </cell>
          <cell r="CN1200">
            <v>0</v>
          </cell>
          <cell r="CO1200">
            <v>0</v>
          </cell>
        </row>
        <row r="1201">
          <cell r="BK1201" t="str">
            <v>Chêne sessile_F1_Dynamique_Guide chênaie continentale_89_</v>
          </cell>
          <cell r="BM1201">
            <v>105.01496249859299</v>
          </cell>
          <cell r="BN1201">
            <v>538.07147545983696</v>
          </cell>
          <cell r="BO1201" t="str">
            <v/>
          </cell>
          <cell r="BP1201">
            <v>345.74943247867299</v>
          </cell>
          <cell r="BQ1201">
            <v>12.104389060738599</v>
          </cell>
          <cell r="BT1201" t="str">
            <v>Feuillus</v>
          </cell>
          <cell r="BU1201">
            <v>1</v>
          </cell>
          <cell r="BV1201">
            <v>0</v>
          </cell>
          <cell r="BW1201">
            <v>0</v>
          </cell>
          <cell r="BX1201">
            <v>0.25</v>
          </cell>
          <cell r="BY1201">
            <v>0</v>
          </cell>
          <cell r="BZ1201">
            <v>0</v>
          </cell>
          <cell r="CB1201">
            <v>0.6</v>
          </cell>
          <cell r="CC1201">
            <v>0.4</v>
          </cell>
          <cell r="CD1201">
            <v>0</v>
          </cell>
          <cell r="CE1201">
            <v>0</v>
          </cell>
          <cell r="CF1201">
            <v>0</v>
          </cell>
          <cell r="CG1201">
            <v>0</v>
          </cell>
          <cell r="CH1201">
            <v>0</v>
          </cell>
          <cell r="CI1201">
            <v>0</v>
          </cell>
          <cell r="CJ1201">
            <v>0</v>
          </cell>
          <cell r="CK1201">
            <v>0</v>
          </cell>
          <cell r="CL1201">
            <v>0</v>
          </cell>
          <cell r="CM1201">
            <v>0</v>
          </cell>
          <cell r="CN1201">
            <v>0</v>
          </cell>
          <cell r="CO1201">
            <v>0</v>
          </cell>
        </row>
        <row r="1202">
          <cell r="BK1202" t="str">
            <v>Chêne sessile_F1_Dynamique_Guide chênaie continentale_89_</v>
          </cell>
          <cell r="BM1202">
            <v>89.914203879411204</v>
          </cell>
          <cell r="BN1202">
            <v>453.19281053929899</v>
          </cell>
          <cell r="BO1202">
            <v>84.878664920537972</v>
          </cell>
          <cell r="BP1202">
            <v>345.74943247867299</v>
          </cell>
          <cell r="BQ1202">
            <v>12.104389060738599</v>
          </cell>
          <cell r="BT1202" t="str">
            <v>Feuillus</v>
          </cell>
          <cell r="BU1202">
            <v>1</v>
          </cell>
          <cell r="BV1202">
            <v>0</v>
          </cell>
          <cell r="BW1202">
            <v>0</v>
          </cell>
          <cell r="BX1202">
            <v>0.25</v>
          </cell>
          <cell r="BY1202">
            <v>0</v>
          </cell>
          <cell r="BZ1202">
            <v>0</v>
          </cell>
          <cell r="CB1202">
            <v>0.6</v>
          </cell>
          <cell r="CC1202">
            <v>0.4</v>
          </cell>
          <cell r="CD1202">
            <v>0</v>
          </cell>
          <cell r="CE1202">
            <v>0</v>
          </cell>
          <cell r="CF1202">
            <v>0</v>
          </cell>
          <cell r="CG1202">
            <v>0</v>
          </cell>
          <cell r="CH1202">
            <v>0</v>
          </cell>
          <cell r="CI1202">
            <v>0</v>
          </cell>
          <cell r="CJ1202">
            <v>0</v>
          </cell>
          <cell r="CK1202">
            <v>0</v>
          </cell>
          <cell r="CL1202">
            <v>0</v>
          </cell>
          <cell r="CM1202">
            <v>0</v>
          </cell>
          <cell r="CN1202">
            <v>0</v>
          </cell>
          <cell r="CO1202">
            <v>0</v>
          </cell>
        </row>
        <row r="1203">
          <cell r="BK1203" t="str">
            <v>Chêne sessile_F1_Dynamique_Guide chênaie continentale_92_</v>
          </cell>
          <cell r="BM1203">
            <v>96.522858222197399</v>
          </cell>
          <cell r="BN1203">
            <v>490.16296552351503</v>
          </cell>
          <cell r="BO1203" t="str">
            <v/>
          </cell>
          <cell r="BP1203">
            <v>345.74943247867299</v>
          </cell>
          <cell r="BQ1203">
            <v>12.773692941813399</v>
          </cell>
          <cell r="BT1203" t="str">
            <v>Feuillus</v>
          </cell>
          <cell r="BU1203">
            <v>1</v>
          </cell>
          <cell r="BV1203">
            <v>0</v>
          </cell>
          <cell r="BW1203">
            <v>0</v>
          </cell>
          <cell r="BX1203">
            <v>0.25</v>
          </cell>
          <cell r="BY1203">
            <v>0</v>
          </cell>
          <cell r="BZ1203">
            <v>0</v>
          </cell>
          <cell r="CB1203">
            <v>0.6</v>
          </cell>
          <cell r="CC1203">
            <v>0.4</v>
          </cell>
          <cell r="CD1203">
            <v>0</v>
          </cell>
          <cell r="CE1203">
            <v>0</v>
          </cell>
          <cell r="CF1203">
            <v>0</v>
          </cell>
          <cell r="CG1203">
            <v>0</v>
          </cell>
          <cell r="CH1203">
            <v>0</v>
          </cell>
          <cell r="CI1203">
            <v>0</v>
          </cell>
          <cell r="CJ1203">
            <v>0</v>
          </cell>
          <cell r="CK1203">
            <v>0</v>
          </cell>
          <cell r="CL1203">
            <v>0</v>
          </cell>
          <cell r="CM1203">
            <v>0</v>
          </cell>
          <cell r="CN1203">
            <v>0</v>
          </cell>
          <cell r="CO1203">
            <v>0</v>
          </cell>
        </row>
        <row r="1204">
          <cell r="BK1204" t="str">
            <v>Chêne sessile_F1_Dynamique_Guide chênaie continentale_95_</v>
          </cell>
          <cell r="BM1204">
            <v>103.437233370901</v>
          </cell>
          <cell r="BN1204">
            <v>529.13780484792005</v>
          </cell>
          <cell r="BO1204" t="str">
            <v/>
          </cell>
          <cell r="BP1204">
            <v>345.74943247867299</v>
          </cell>
          <cell r="BQ1204">
            <v>13.0509225293083</v>
          </cell>
          <cell r="BT1204" t="str">
            <v>Feuillus</v>
          </cell>
          <cell r="BU1204">
            <v>1</v>
          </cell>
          <cell r="BV1204">
            <v>0</v>
          </cell>
          <cell r="BW1204">
            <v>0</v>
          </cell>
          <cell r="BX1204">
            <v>0.25</v>
          </cell>
          <cell r="BY1204">
            <v>0</v>
          </cell>
          <cell r="BZ1204">
            <v>0</v>
          </cell>
          <cell r="CB1204">
            <v>0.6</v>
          </cell>
          <cell r="CC1204">
            <v>0.4</v>
          </cell>
          <cell r="CD1204">
            <v>0</v>
          </cell>
          <cell r="CE1204">
            <v>0</v>
          </cell>
          <cell r="CF1204">
            <v>0</v>
          </cell>
          <cell r="CG1204">
            <v>0</v>
          </cell>
          <cell r="CH1204">
            <v>0</v>
          </cell>
          <cell r="CI1204">
            <v>0</v>
          </cell>
          <cell r="CJ1204">
            <v>0</v>
          </cell>
          <cell r="CK1204">
            <v>0</v>
          </cell>
          <cell r="CL1204">
            <v>0</v>
          </cell>
          <cell r="CM1204">
            <v>0</v>
          </cell>
          <cell r="CN1204">
            <v>0</v>
          </cell>
          <cell r="CO1204">
            <v>0</v>
          </cell>
        </row>
        <row r="1205">
          <cell r="BK1205" t="str">
            <v>Chêne sessile_F1_Dynamique_Guide chênaie continentale_99_</v>
          </cell>
          <cell r="BM1205">
            <v>112.767019297555</v>
          </cell>
          <cell r="BN1205">
            <v>582.17464668561695</v>
          </cell>
          <cell r="BO1205" t="str">
            <v/>
          </cell>
          <cell r="BP1205">
            <v>345.74943247867299</v>
          </cell>
          <cell r="BQ1205">
            <v>11.6656936121942</v>
          </cell>
          <cell r="BT1205" t="str">
            <v>Feuillus</v>
          </cell>
          <cell r="BU1205">
            <v>1</v>
          </cell>
          <cell r="BV1205">
            <v>0</v>
          </cell>
          <cell r="BW1205">
            <v>0</v>
          </cell>
          <cell r="BX1205">
            <v>0.25</v>
          </cell>
          <cell r="BY1205">
            <v>0</v>
          </cell>
          <cell r="BZ1205">
            <v>0</v>
          </cell>
          <cell r="CB1205">
            <v>0.6</v>
          </cell>
          <cell r="CC1205">
            <v>0.4</v>
          </cell>
          <cell r="CD1205">
            <v>0</v>
          </cell>
          <cell r="CE1205">
            <v>0</v>
          </cell>
          <cell r="CF1205">
            <v>0</v>
          </cell>
          <cell r="CG1205">
            <v>0</v>
          </cell>
          <cell r="CH1205">
            <v>0</v>
          </cell>
          <cell r="CI1205">
            <v>0</v>
          </cell>
          <cell r="CJ1205">
            <v>0</v>
          </cell>
          <cell r="CK1205">
            <v>0</v>
          </cell>
          <cell r="CL1205">
            <v>0</v>
          </cell>
          <cell r="CM1205">
            <v>0</v>
          </cell>
          <cell r="CN1205">
            <v>0</v>
          </cell>
          <cell r="CO1205">
            <v>0</v>
          </cell>
        </row>
        <row r="1206">
          <cell r="BK1206" t="str">
            <v>Chêne sessile_F1_Dynamique_Guide chênaie continentale_99_</v>
          </cell>
          <cell r="BM1206">
            <v>97.4869591655671</v>
          </cell>
          <cell r="BN1206">
            <v>495.57973918912103</v>
          </cell>
          <cell r="BO1206">
            <v>86.594907496495921</v>
          </cell>
          <cell r="BP1206">
            <v>345.74943247867299</v>
          </cell>
          <cell r="BQ1206">
            <v>11.6656936121942</v>
          </cell>
          <cell r="BT1206" t="str">
            <v>Feuillus</v>
          </cell>
          <cell r="BU1206">
            <v>1</v>
          </cell>
          <cell r="BV1206">
            <v>0</v>
          </cell>
          <cell r="BW1206">
            <v>0</v>
          </cell>
          <cell r="BX1206">
            <v>0.25</v>
          </cell>
          <cell r="BY1206">
            <v>0</v>
          </cell>
          <cell r="BZ1206">
            <v>0</v>
          </cell>
          <cell r="CB1206">
            <v>0.6</v>
          </cell>
          <cell r="CC1206">
            <v>0.4</v>
          </cell>
          <cell r="CD1206">
            <v>0</v>
          </cell>
          <cell r="CE1206">
            <v>0</v>
          </cell>
          <cell r="CF1206">
            <v>0</v>
          </cell>
          <cell r="CG1206">
            <v>0</v>
          </cell>
          <cell r="CH1206">
            <v>0</v>
          </cell>
          <cell r="CI1206">
            <v>0</v>
          </cell>
          <cell r="CJ1206">
            <v>0</v>
          </cell>
          <cell r="CK1206">
            <v>0</v>
          </cell>
          <cell r="CL1206">
            <v>0</v>
          </cell>
          <cell r="CM1206">
            <v>0</v>
          </cell>
          <cell r="CN1206">
            <v>0</v>
          </cell>
          <cell r="CO1206">
            <v>0</v>
          </cell>
        </row>
        <row r="1207">
          <cell r="BK1207" t="str">
            <v>Chêne sessile_F1_Dynamique_Guide chênaie continentale_102_</v>
          </cell>
          <cell r="BM1207">
            <v>103.804949466265</v>
          </cell>
          <cell r="BN1207">
            <v>531.21863329208804</v>
          </cell>
          <cell r="BO1207" t="str">
            <v/>
          </cell>
          <cell r="BP1207">
            <v>345.74943247867299</v>
          </cell>
          <cell r="BQ1207">
            <v>12.4686128954813</v>
          </cell>
          <cell r="BT1207" t="str">
            <v>Feuillus</v>
          </cell>
          <cell r="BU1207">
            <v>1</v>
          </cell>
          <cell r="BV1207">
            <v>0</v>
          </cell>
          <cell r="BW1207">
            <v>0</v>
          </cell>
          <cell r="BX1207">
            <v>0.25</v>
          </cell>
          <cell r="BY1207">
            <v>0</v>
          </cell>
          <cell r="BZ1207">
            <v>0</v>
          </cell>
          <cell r="CB1207">
            <v>0.6</v>
          </cell>
          <cell r="CC1207">
            <v>0.4</v>
          </cell>
          <cell r="CD1207">
            <v>0</v>
          </cell>
          <cell r="CE1207">
            <v>0</v>
          </cell>
          <cell r="CF1207">
            <v>0</v>
          </cell>
          <cell r="CG1207">
            <v>0</v>
          </cell>
          <cell r="CH1207">
            <v>0</v>
          </cell>
          <cell r="CI1207">
            <v>0</v>
          </cell>
          <cell r="CJ1207">
            <v>0</v>
          </cell>
          <cell r="CK1207">
            <v>0</v>
          </cell>
          <cell r="CL1207">
            <v>0</v>
          </cell>
          <cell r="CM1207">
            <v>0</v>
          </cell>
          <cell r="CN1207">
            <v>0</v>
          </cell>
          <cell r="CO1207">
            <v>0</v>
          </cell>
        </row>
        <row r="1208">
          <cell r="BK1208" t="str">
            <v>Chêne sessile_F1_Dynamique_Guide chênaie continentale_105_</v>
          </cell>
          <cell r="BM1208">
            <v>110.50591355368699</v>
          </cell>
          <cell r="BN1208">
            <v>569.27564131694101</v>
          </cell>
          <cell r="BO1208" t="str">
            <v/>
          </cell>
          <cell r="BP1208">
            <v>345.74943247867299</v>
          </cell>
          <cell r="BQ1208">
            <v>12.6452255367182</v>
          </cell>
          <cell r="BT1208" t="str">
            <v>Feuillus</v>
          </cell>
          <cell r="BU1208">
            <v>1</v>
          </cell>
          <cell r="BV1208">
            <v>0</v>
          </cell>
          <cell r="BW1208">
            <v>0</v>
          </cell>
          <cell r="BX1208">
            <v>0.25</v>
          </cell>
          <cell r="BY1208">
            <v>0</v>
          </cell>
          <cell r="BZ1208">
            <v>0</v>
          </cell>
          <cell r="CB1208">
            <v>0.6</v>
          </cell>
          <cell r="CC1208">
            <v>0.4</v>
          </cell>
          <cell r="CD1208">
            <v>0</v>
          </cell>
          <cell r="CE1208">
            <v>0</v>
          </cell>
          <cell r="CF1208">
            <v>0</v>
          </cell>
          <cell r="CG1208">
            <v>0</v>
          </cell>
          <cell r="CH1208">
            <v>0</v>
          </cell>
          <cell r="CI1208">
            <v>0</v>
          </cell>
          <cell r="CJ1208">
            <v>0</v>
          </cell>
          <cell r="CK1208">
            <v>0</v>
          </cell>
          <cell r="CL1208">
            <v>0</v>
          </cell>
          <cell r="CM1208">
            <v>0</v>
          </cell>
          <cell r="CN1208">
            <v>0</v>
          </cell>
          <cell r="CO1208">
            <v>0</v>
          </cell>
        </row>
        <row r="1209">
          <cell r="BK1209" t="str">
            <v>Chêne sessile_F1_Dynamique_Guide chênaie continentale_109_</v>
          </cell>
          <cell r="BM1209">
            <v>119.489000889663</v>
          </cell>
          <cell r="BN1209">
            <v>620.68607472062604</v>
          </cell>
          <cell r="BO1209" t="str">
            <v/>
          </cell>
          <cell r="BP1209">
            <v>345.74943247867299</v>
          </cell>
          <cell r="BQ1209">
            <v>11.3857490367867</v>
          </cell>
          <cell r="BT1209" t="str">
            <v>Feuillus</v>
          </cell>
          <cell r="BU1209">
            <v>1</v>
          </cell>
          <cell r="BV1209">
            <v>0</v>
          </cell>
          <cell r="BW1209">
            <v>0</v>
          </cell>
          <cell r="BX1209">
            <v>0.25</v>
          </cell>
          <cell r="BY1209">
            <v>0</v>
          </cell>
          <cell r="BZ1209">
            <v>0</v>
          </cell>
          <cell r="CB1209">
            <v>0.6</v>
          </cell>
          <cell r="CC1209">
            <v>0.4</v>
          </cell>
          <cell r="CD1209">
            <v>0</v>
          </cell>
          <cell r="CE1209">
            <v>0</v>
          </cell>
          <cell r="CF1209">
            <v>0</v>
          </cell>
          <cell r="CG1209">
            <v>0</v>
          </cell>
          <cell r="CH1209">
            <v>0</v>
          </cell>
          <cell r="CI1209">
            <v>0</v>
          </cell>
          <cell r="CJ1209">
            <v>0</v>
          </cell>
          <cell r="CK1209">
            <v>0</v>
          </cell>
          <cell r="CL1209">
            <v>0</v>
          </cell>
          <cell r="CM1209">
            <v>0</v>
          </cell>
          <cell r="CN1209">
            <v>0</v>
          </cell>
          <cell r="CO1209">
            <v>0</v>
          </cell>
        </row>
        <row r="1210">
          <cell r="BK1210" t="str">
            <v>Chêne sessile_F1_Dynamique_Guide chênaie continentale_109_</v>
          </cell>
          <cell r="BM1210">
            <v>103.43259392826</v>
          </cell>
          <cell r="BN1210">
            <v>529.11155633128396</v>
          </cell>
          <cell r="BO1210">
            <v>91.574518389342074</v>
          </cell>
          <cell r="BP1210">
            <v>345.74943247867299</v>
          </cell>
          <cell r="BQ1210">
            <v>11.3857490367867</v>
          </cell>
          <cell r="BT1210" t="str">
            <v>Feuillus</v>
          </cell>
          <cell r="BU1210">
            <v>1</v>
          </cell>
          <cell r="BV1210">
            <v>0</v>
          </cell>
          <cell r="BW1210">
            <v>0</v>
          </cell>
          <cell r="BX1210">
            <v>0.25</v>
          </cell>
          <cell r="BY1210">
            <v>0</v>
          </cell>
          <cell r="BZ1210">
            <v>0</v>
          </cell>
          <cell r="CB1210">
            <v>0.6</v>
          </cell>
          <cell r="CC1210">
            <v>0.4</v>
          </cell>
          <cell r="CD1210">
            <v>0</v>
          </cell>
          <cell r="CE1210">
            <v>0</v>
          </cell>
          <cell r="CF1210">
            <v>0</v>
          </cell>
          <cell r="CG1210">
            <v>0</v>
          </cell>
          <cell r="CH1210">
            <v>0</v>
          </cell>
          <cell r="CI1210">
            <v>0</v>
          </cell>
          <cell r="CJ1210">
            <v>0</v>
          </cell>
          <cell r="CK1210">
            <v>0</v>
          </cell>
          <cell r="CL1210">
            <v>0</v>
          </cell>
          <cell r="CM1210">
            <v>0</v>
          </cell>
          <cell r="CN1210">
            <v>0</v>
          </cell>
          <cell r="CO1210">
            <v>0</v>
          </cell>
        </row>
        <row r="1211">
          <cell r="BK1211" t="str">
            <v>Chêne sessile_F1_Dynamique_Guide chênaie continentale_112_</v>
          </cell>
          <cell r="BM1211">
            <v>109.564101092154</v>
          </cell>
          <cell r="BN1211">
            <v>563.911271354257</v>
          </cell>
          <cell r="BO1211" t="str">
            <v/>
          </cell>
          <cell r="BP1211">
            <v>345.74943247867299</v>
          </cell>
          <cell r="BQ1211">
            <v>12.127139675516799</v>
          </cell>
          <cell r="BT1211" t="str">
            <v>Feuillus</v>
          </cell>
          <cell r="BU1211">
            <v>1</v>
          </cell>
          <cell r="BV1211">
            <v>0</v>
          </cell>
          <cell r="BW1211">
            <v>0</v>
          </cell>
          <cell r="BX1211">
            <v>0.25</v>
          </cell>
          <cell r="BY1211">
            <v>0</v>
          </cell>
          <cell r="BZ1211">
            <v>0</v>
          </cell>
          <cell r="CB1211">
            <v>0.6</v>
          </cell>
          <cell r="CC1211">
            <v>0.4</v>
          </cell>
          <cell r="CD1211">
            <v>0</v>
          </cell>
          <cell r="CE1211">
            <v>0</v>
          </cell>
          <cell r="CF1211">
            <v>0</v>
          </cell>
          <cell r="CG1211">
            <v>0</v>
          </cell>
          <cell r="CH1211">
            <v>0</v>
          </cell>
          <cell r="CI1211">
            <v>0</v>
          </cell>
          <cell r="CJ1211">
            <v>0</v>
          </cell>
          <cell r="CK1211">
            <v>0</v>
          </cell>
          <cell r="CL1211">
            <v>0</v>
          </cell>
          <cell r="CM1211">
            <v>0</v>
          </cell>
          <cell r="CN1211">
            <v>0</v>
          </cell>
          <cell r="CO1211">
            <v>0</v>
          </cell>
        </row>
        <row r="1212">
          <cell r="BK1212" t="str">
            <v>Chêne sessile_F1_Dynamique_Guide chênaie continentale_115_</v>
          </cell>
          <cell r="BM1212">
            <v>116.048655389725</v>
          </cell>
          <cell r="BN1212">
            <v>600.94542992093102</v>
          </cell>
          <cell r="BO1212" t="str">
            <v/>
          </cell>
          <cell r="BP1212">
            <v>345.74943247867299</v>
          </cell>
          <cell r="BQ1212">
            <v>12.4439917333262</v>
          </cell>
          <cell r="BT1212" t="str">
            <v>Feuillus</v>
          </cell>
          <cell r="BU1212">
            <v>1</v>
          </cell>
          <cell r="BV1212">
            <v>0</v>
          </cell>
          <cell r="BW1212">
            <v>0</v>
          </cell>
          <cell r="BX1212">
            <v>0.25</v>
          </cell>
          <cell r="BY1212">
            <v>0</v>
          </cell>
          <cell r="BZ1212">
            <v>0</v>
          </cell>
          <cell r="CB1212">
            <v>0.6</v>
          </cell>
          <cell r="CC1212">
            <v>0.4</v>
          </cell>
          <cell r="CD1212">
            <v>0</v>
          </cell>
          <cell r="CE1212">
            <v>0</v>
          </cell>
          <cell r="CF1212">
            <v>0</v>
          </cell>
          <cell r="CG1212">
            <v>0</v>
          </cell>
          <cell r="CH1212">
            <v>0</v>
          </cell>
          <cell r="CI1212">
            <v>0</v>
          </cell>
          <cell r="CJ1212">
            <v>0</v>
          </cell>
          <cell r="CK1212">
            <v>0</v>
          </cell>
          <cell r="CL1212">
            <v>0</v>
          </cell>
          <cell r="CM1212">
            <v>0</v>
          </cell>
          <cell r="CN1212">
            <v>0</v>
          </cell>
          <cell r="CO1212">
            <v>0</v>
          </cell>
        </row>
        <row r="1213">
          <cell r="BK1213" t="str">
            <v>Chêne sessile_F1_Dynamique_Guide chênaie continentale_119_</v>
          </cell>
          <cell r="BM1213">
            <v>124.84942433817901</v>
          </cell>
          <cell r="BN1213">
            <v>651.56699388682205</v>
          </cell>
          <cell r="BO1213" t="str">
            <v/>
          </cell>
          <cell r="BP1213">
            <v>345.74943247867299</v>
          </cell>
          <cell r="BQ1213">
            <v>6.7352633590186297</v>
          </cell>
          <cell r="BT1213" t="str">
            <v>Feuillus</v>
          </cell>
          <cell r="BU1213">
            <v>1</v>
          </cell>
          <cell r="BV1213">
            <v>0</v>
          </cell>
          <cell r="BW1213">
            <v>0</v>
          </cell>
          <cell r="BX1213">
            <v>0.25</v>
          </cell>
          <cell r="BY1213">
            <v>0</v>
          </cell>
          <cell r="BZ1213">
            <v>0</v>
          </cell>
          <cell r="CB1213">
            <v>0.6</v>
          </cell>
          <cell r="CC1213">
            <v>0.4</v>
          </cell>
          <cell r="CD1213">
            <v>0</v>
          </cell>
          <cell r="CE1213">
            <v>0</v>
          </cell>
          <cell r="CF1213">
            <v>0</v>
          </cell>
          <cell r="CG1213">
            <v>0</v>
          </cell>
          <cell r="CH1213">
            <v>0</v>
          </cell>
          <cell r="CI1213">
            <v>0</v>
          </cell>
          <cell r="CJ1213">
            <v>0</v>
          </cell>
          <cell r="CK1213">
            <v>0</v>
          </cell>
          <cell r="CL1213">
            <v>0</v>
          </cell>
          <cell r="CM1213">
            <v>0</v>
          </cell>
          <cell r="CN1213">
            <v>0</v>
          </cell>
          <cell r="CO1213">
            <v>0</v>
          </cell>
        </row>
        <row r="1214">
          <cell r="BK1214" t="str">
            <v>Chêne sessile_F1_Dynamique_Guide chênaie continentale_119_</v>
          </cell>
          <cell r="BM1214">
            <v>76.582780587907095</v>
          </cell>
          <cell r="BN1214">
            <v>379.52595797055301</v>
          </cell>
          <cell r="BO1214">
            <v>272.04103591626904</v>
          </cell>
          <cell r="BP1214">
            <v>345.74943247867299</v>
          </cell>
          <cell r="BQ1214">
            <v>6.7352633590186297</v>
          </cell>
          <cell r="BT1214" t="str">
            <v>Feuillus</v>
          </cell>
          <cell r="BU1214">
            <v>1</v>
          </cell>
          <cell r="BV1214">
            <v>0</v>
          </cell>
          <cell r="BW1214">
            <v>0</v>
          </cell>
          <cell r="BX1214">
            <v>0.25</v>
          </cell>
          <cell r="BY1214">
            <v>0</v>
          </cell>
          <cell r="BZ1214">
            <v>0</v>
          </cell>
          <cell r="CB1214">
            <v>0.6</v>
          </cell>
          <cell r="CC1214">
            <v>0.4</v>
          </cell>
          <cell r="CD1214">
            <v>0</v>
          </cell>
          <cell r="CE1214">
            <v>0</v>
          </cell>
          <cell r="CF1214">
            <v>0</v>
          </cell>
          <cell r="CG1214">
            <v>0</v>
          </cell>
          <cell r="CH1214">
            <v>0</v>
          </cell>
          <cell r="CI1214">
            <v>0</v>
          </cell>
          <cell r="CJ1214">
            <v>0</v>
          </cell>
          <cell r="CK1214">
            <v>0</v>
          </cell>
          <cell r="CL1214">
            <v>0</v>
          </cell>
          <cell r="CM1214">
            <v>0</v>
          </cell>
          <cell r="CN1214">
            <v>0</v>
          </cell>
          <cell r="CO1214">
            <v>0</v>
          </cell>
        </row>
        <row r="1215">
          <cell r="BK1215" t="str">
            <v>Chêne sessile_F1_Dynamique_Guide chênaie continentale_123_</v>
          </cell>
          <cell r="BM1215">
            <v>81.619913619979201</v>
          </cell>
          <cell r="BN1215">
            <v>407.20956462496503</v>
          </cell>
          <cell r="BO1215" t="str">
            <v/>
          </cell>
          <cell r="BP1215">
            <v>345.74943247867299</v>
          </cell>
          <cell r="BQ1215">
            <v>4.1972509333340904</v>
          </cell>
          <cell r="BT1215" t="str">
            <v>Feuillus</v>
          </cell>
          <cell r="BU1215">
            <v>1</v>
          </cell>
          <cell r="BV1215">
            <v>0</v>
          </cell>
          <cell r="BW1215">
            <v>0</v>
          </cell>
          <cell r="BX1215">
            <v>0.25</v>
          </cell>
          <cell r="BY1215">
            <v>0</v>
          </cell>
          <cell r="BZ1215">
            <v>0</v>
          </cell>
          <cell r="CB1215">
            <v>0.6</v>
          </cell>
          <cell r="CC1215">
            <v>0.4</v>
          </cell>
          <cell r="CD1215">
            <v>0</v>
          </cell>
          <cell r="CE1215">
            <v>0</v>
          </cell>
          <cell r="CF1215">
            <v>0</v>
          </cell>
          <cell r="CG1215">
            <v>0</v>
          </cell>
          <cell r="CH1215">
            <v>0</v>
          </cell>
          <cell r="CI1215">
            <v>0</v>
          </cell>
          <cell r="CJ1215">
            <v>0</v>
          </cell>
          <cell r="CK1215">
            <v>0</v>
          </cell>
          <cell r="CL1215">
            <v>0</v>
          </cell>
          <cell r="CM1215">
            <v>0</v>
          </cell>
          <cell r="CN1215">
            <v>0</v>
          </cell>
          <cell r="CO1215">
            <v>0</v>
          </cell>
        </row>
        <row r="1216">
          <cell r="BK1216" t="str">
            <v>Chêne sessile_F1_Dynamique_Guide chênaie continentale_123_</v>
          </cell>
          <cell r="BM1216">
            <v>57.009813193419099</v>
          </cell>
          <cell r="BN1216">
            <v>273.926930076828</v>
          </cell>
          <cell r="BO1216">
            <v>133.28263454813703</v>
          </cell>
          <cell r="BP1216">
            <v>345.74943247867299</v>
          </cell>
          <cell r="BQ1216">
            <v>4.1972509333340904</v>
          </cell>
          <cell r="BT1216" t="str">
            <v>Feuillus</v>
          </cell>
          <cell r="BU1216">
            <v>1</v>
          </cell>
          <cell r="BV1216">
            <v>0</v>
          </cell>
          <cell r="BW1216">
            <v>0</v>
          </cell>
          <cell r="BX1216">
            <v>0.25</v>
          </cell>
          <cell r="BY1216">
            <v>0</v>
          </cell>
          <cell r="BZ1216">
            <v>0</v>
          </cell>
          <cell r="CB1216">
            <v>0.6</v>
          </cell>
          <cell r="CC1216">
            <v>0.4</v>
          </cell>
          <cell r="CD1216">
            <v>0</v>
          </cell>
          <cell r="CE1216">
            <v>0</v>
          </cell>
          <cell r="CF1216">
            <v>0</v>
          </cell>
          <cell r="CG1216">
            <v>0</v>
          </cell>
          <cell r="CH1216">
            <v>0</v>
          </cell>
          <cell r="CI1216">
            <v>0</v>
          </cell>
          <cell r="CJ1216">
            <v>0</v>
          </cell>
          <cell r="CK1216">
            <v>0</v>
          </cell>
          <cell r="CL1216">
            <v>0</v>
          </cell>
          <cell r="CM1216">
            <v>0</v>
          </cell>
          <cell r="CN1216">
            <v>0</v>
          </cell>
          <cell r="CO1216">
            <v>0</v>
          </cell>
        </row>
        <row r="1217">
          <cell r="BK1217" t="str">
            <v>Chêne sessile_F1_Dynamique_Guide chênaie continentale_127_</v>
          </cell>
          <cell r="BM1217">
            <v>60.275931831536603</v>
          </cell>
          <cell r="BN1217">
            <v>291.30963961948299</v>
          </cell>
          <cell r="BO1217" t="str">
            <v/>
          </cell>
          <cell r="BP1217">
            <v>345.74943247867299</v>
          </cell>
          <cell r="BQ1217">
            <v>2.6923991347164198</v>
          </cell>
          <cell r="BT1217" t="str">
            <v>Feuillus</v>
          </cell>
          <cell r="BU1217">
            <v>1</v>
          </cell>
          <cell r="BV1217">
            <v>0</v>
          </cell>
          <cell r="BW1217">
            <v>0</v>
          </cell>
          <cell r="BX1217">
            <v>0.25</v>
          </cell>
          <cell r="BY1217">
            <v>0</v>
          </cell>
          <cell r="BZ1217">
            <v>0</v>
          </cell>
          <cell r="CB1217">
            <v>0.6</v>
          </cell>
          <cell r="CC1217">
            <v>0.4</v>
          </cell>
          <cell r="CD1217">
            <v>0</v>
          </cell>
          <cell r="CE1217">
            <v>0</v>
          </cell>
          <cell r="CF1217">
            <v>0</v>
          </cell>
          <cell r="CG1217">
            <v>0</v>
          </cell>
          <cell r="CH1217">
            <v>0</v>
          </cell>
          <cell r="CI1217">
            <v>0</v>
          </cell>
          <cell r="CJ1217">
            <v>0</v>
          </cell>
          <cell r="CK1217">
            <v>0</v>
          </cell>
          <cell r="CL1217">
            <v>0</v>
          </cell>
          <cell r="CM1217">
            <v>0</v>
          </cell>
          <cell r="CN1217">
            <v>0</v>
          </cell>
          <cell r="CO1217">
            <v>0</v>
          </cell>
        </row>
        <row r="1218">
          <cell r="BK1218" t="str">
            <v>Chêne sessile_F1_Dynamique_Guide chênaie continentale_127_</v>
          </cell>
          <cell r="BM1218">
            <v>42.593686687782501</v>
          </cell>
          <cell r="BN1218">
            <v>198.55301589089399</v>
          </cell>
          <cell r="BO1218">
            <v>92.756623728589005</v>
          </cell>
          <cell r="BP1218">
            <v>345.74943247867299</v>
          </cell>
          <cell r="BQ1218">
            <v>2.6923991347164198</v>
          </cell>
          <cell r="BT1218" t="str">
            <v>Feuillus</v>
          </cell>
          <cell r="BU1218">
            <v>1</v>
          </cell>
          <cell r="BV1218">
            <v>0</v>
          </cell>
          <cell r="BW1218">
            <v>0</v>
          </cell>
          <cell r="BX1218">
            <v>0.25</v>
          </cell>
          <cell r="BY1218">
            <v>0</v>
          </cell>
          <cell r="BZ1218">
            <v>0</v>
          </cell>
          <cell r="CB1218">
            <v>0.6</v>
          </cell>
          <cell r="CC1218">
            <v>0.4</v>
          </cell>
          <cell r="CD1218">
            <v>0</v>
          </cell>
          <cell r="CE1218">
            <v>0</v>
          </cell>
          <cell r="CF1218">
            <v>0</v>
          </cell>
          <cell r="CG1218">
            <v>0</v>
          </cell>
          <cell r="CH1218">
            <v>0</v>
          </cell>
          <cell r="CI1218">
            <v>0</v>
          </cell>
          <cell r="CJ1218">
            <v>0</v>
          </cell>
          <cell r="CK1218">
            <v>0</v>
          </cell>
          <cell r="CL1218">
            <v>0</v>
          </cell>
          <cell r="CM1218">
            <v>0</v>
          </cell>
          <cell r="CN1218">
            <v>0</v>
          </cell>
          <cell r="CO1218">
            <v>0</v>
          </cell>
        </row>
        <row r="1219">
          <cell r="BK1219" t="str">
            <v>Chêne sessile_F1_Dynamique_Guide chênaie continentale_131_</v>
          </cell>
          <cell r="BM1219">
            <v>44.772040568219303</v>
          </cell>
          <cell r="BN1219">
            <v>209.78824283356701</v>
          </cell>
          <cell r="BO1219" t="str">
            <v/>
          </cell>
          <cell r="BP1219">
            <v>345.74943247867299</v>
          </cell>
          <cell r="BT1219" t="str">
            <v>Feuillus</v>
          </cell>
          <cell r="BU1219">
            <v>1</v>
          </cell>
          <cell r="BV1219">
            <v>0</v>
          </cell>
          <cell r="BW1219">
            <v>0</v>
          </cell>
          <cell r="BX1219">
            <v>0.25</v>
          </cell>
          <cell r="BY1219">
            <v>0</v>
          </cell>
          <cell r="BZ1219">
            <v>0</v>
          </cell>
          <cell r="CB1219">
            <v>0.6</v>
          </cell>
          <cell r="CC1219">
            <v>0.4</v>
          </cell>
          <cell r="CD1219">
            <v>0</v>
          </cell>
          <cell r="CE1219">
            <v>0</v>
          </cell>
          <cell r="CF1219">
            <v>0</v>
          </cell>
          <cell r="CG1219">
            <v>0</v>
          </cell>
          <cell r="CH1219">
            <v>0</v>
          </cell>
          <cell r="CI1219">
            <v>0</v>
          </cell>
          <cell r="CJ1219">
            <v>0</v>
          </cell>
          <cell r="CK1219">
            <v>0</v>
          </cell>
          <cell r="CL1219">
            <v>0</v>
          </cell>
          <cell r="CM1219">
            <v>0</v>
          </cell>
          <cell r="CN1219">
            <v>0</v>
          </cell>
          <cell r="CO1219">
            <v>0</v>
          </cell>
        </row>
        <row r="1220">
          <cell r="BK1220" t="str">
            <v>Chêne sessile_F1_Dynamique_Guide chênaie continentale_131_</v>
          </cell>
          <cell r="BM1220">
            <v>0</v>
          </cell>
          <cell r="BN1220">
            <v>0</v>
          </cell>
          <cell r="BO1220">
            <v>209.78824283356701</v>
          </cell>
          <cell r="BP1220">
            <v>345.74943247867299</v>
          </cell>
          <cell r="BT1220" t="str">
            <v>Feuillus</v>
          </cell>
          <cell r="BU1220">
            <v>1</v>
          </cell>
          <cell r="BV1220">
            <v>0</v>
          </cell>
          <cell r="BW1220">
            <v>0</v>
          </cell>
          <cell r="BX1220">
            <v>0.25</v>
          </cell>
          <cell r="BY1220">
            <v>0</v>
          </cell>
          <cell r="BZ1220">
            <v>0</v>
          </cell>
          <cell r="CB1220">
            <v>0.6</v>
          </cell>
          <cell r="CC1220">
            <v>0.4</v>
          </cell>
          <cell r="CD1220">
            <v>0</v>
          </cell>
          <cell r="CE1220">
            <v>0</v>
          </cell>
          <cell r="CF1220">
            <v>0</v>
          </cell>
          <cell r="CG1220">
            <v>0</v>
          </cell>
          <cell r="CH1220">
            <v>0</v>
          </cell>
          <cell r="CI1220">
            <v>0</v>
          </cell>
          <cell r="CJ1220">
            <v>0</v>
          </cell>
          <cell r="CK1220">
            <v>0</v>
          </cell>
          <cell r="CL1220">
            <v>0</v>
          </cell>
          <cell r="CM1220">
            <v>0</v>
          </cell>
          <cell r="CN1220">
            <v>0</v>
          </cell>
          <cell r="CO1220">
            <v>0</v>
          </cell>
        </row>
        <row r="1221">
          <cell r="BK1221" t="str">
            <v>Chene_pedoncule_F1_Dynamique_Guide chênaie continentale_30_</v>
          </cell>
          <cell r="BM1221">
            <v>50.979962860234501</v>
          </cell>
          <cell r="BN1221">
            <v>242.11839966918399</v>
          </cell>
          <cell r="BP1221">
            <v>307.101589782742</v>
          </cell>
          <cell r="BT1221" t="str">
            <v>Feuillus</v>
          </cell>
          <cell r="BU1221">
            <v>1</v>
          </cell>
          <cell r="BV1221">
            <v>0</v>
          </cell>
          <cell r="BW1221">
            <v>0</v>
          </cell>
          <cell r="BX1221">
            <v>0.25</v>
          </cell>
          <cell r="BY1221">
            <v>0</v>
          </cell>
          <cell r="BZ1221">
            <v>0</v>
          </cell>
          <cell r="CB1221">
            <v>0.6</v>
          </cell>
          <cell r="CC1221">
            <v>0.4</v>
          </cell>
          <cell r="CD1221">
            <v>0</v>
          </cell>
          <cell r="CE1221">
            <v>0</v>
          </cell>
          <cell r="CF1221">
            <v>0</v>
          </cell>
          <cell r="CG1221">
            <v>0</v>
          </cell>
          <cell r="CH1221">
            <v>0</v>
          </cell>
          <cell r="CI1221">
            <v>0</v>
          </cell>
          <cell r="CJ1221">
            <v>0</v>
          </cell>
          <cell r="CK1221">
            <v>0</v>
          </cell>
          <cell r="CL1221">
            <v>0</v>
          </cell>
          <cell r="CM1221">
            <v>0</v>
          </cell>
          <cell r="CN1221">
            <v>0</v>
          </cell>
          <cell r="CO1221">
            <v>0</v>
          </cell>
        </row>
        <row r="1222">
          <cell r="BK1222" t="str">
            <v>Chene_pedoncule_F1_Dynamique_Guide chênaie continentale_31_</v>
          </cell>
          <cell r="BM1222">
            <v>52.4786152412033</v>
          </cell>
          <cell r="BN1222">
            <v>249.98833327711799</v>
          </cell>
          <cell r="BP1222">
            <v>307.101589782742</v>
          </cell>
          <cell r="BQ1222">
            <v>16.3712227810549</v>
          </cell>
          <cell r="BT1222" t="str">
            <v>Feuillus</v>
          </cell>
          <cell r="BU1222">
            <v>1</v>
          </cell>
          <cell r="BV1222">
            <v>0</v>
          </cell>
          <cell r="BW1222">
            <v>0</v>
          </cell>
          <cell r="BX1222">
            <v>0.25</v>
          </cell>
          <cell r="BY1222">
            <v>0</v>
          </cell>
          <cell r="BZ1222">
            <v>0</v>
          </cell>
          <cell r="CB1222">
            <v>0.6</v>
          </cell>
          <cell r="CC1222">
            <v>0.4</v>
          </cell>
          <cell r="CD1222">
            <v>0</v>
          </cell>
          <cell r="CE1222">
            <v>0</v>
          </cell>
          <cell r="CF1222">
            <v>0</v>
          </cell>
          <cell r="CG1222">
            <v>0</v>
          </cell>
          <cell r="CH1222">
            <v>0</v>
          </cell>
          <cell r="CI1222">
            <v>0</v>
          </cell>
          <cell r="CJ1222">
            <v>0</v>
          </cell>
          <cell r="CK1222">
            <v>0</v>
          </cell>
          <cell r="CL1222">
            <v>0</v>
          </cell>
          <cell r="CM1222">
            <v>0</v>
          </cell>
          <cell r="CN1222">
            <v>0</v>
          </cell>
          <cell r="CO1222">
            <v>0</v>
          </cell>
        </row>
        <row r="1223">
          <cell r="BK1223" t="str">
            <v>Chene_pedoncule_F1_Dynamique_Guide chênaie continentale_31_</v>
          </cell>
          <cell r="BM1223">
            <v>29.737123263059601</v>
          </cell>
          <cell r="BN1223">
            <v>133.58760317266601</v>
          </cell>
          <cell r="BO1223">
            <v>116.40073010445198</v>
          </cell>
          <cell r="BP1223">
            <v>307.101589782742</v>
          </cell>
          <cell r="BQ1223">
            <v>16.3712227810549</v>
          </cell>
          <cell r="BT1223" t="str">
            <v>Feuillus</v>
          </cell>
          <cell r="BU1223">
            <v>1</v>
          </cell>
          <cell r="BV1223">
            <v>0</v>
          </cell>
          <cell r="BW1223">
            <v>0</v>
          </cell>
          <cell r="BX1223">
            <v>0.25</v>
          </cell>
          <cell r="BY1223">
            <v>0</v>
          </cell>
          <cell r="BZ1223">
            <v>0</v>
          </cell>
          <cell r="CB1223">
            <v>0.6</v>
          </cell>
          <cell r="CC1223">
            <v>0.4</v>
          </cell>
          <cell r="CD1223">
            <v>0</v>
          </cell>
          <cell r="CE1223">
            <v>39.81386145149213</v>
          </cell>
          <cell r="CF1223">
            <v>26.542574300994758</v>
          </cell>
          <cell r="CG1223">
            <v>0</v>
          </cell>
          <cell r="CH1223">
            <v>39.525210955968809</v>
          </cell>
          <cell r="CI1223">
            <v>26.350140637312538</v>
          </cell>
          <cell r="CJ1223">
            <v>0</v>
          </cell>
          <cell r="CK1223">
            <v>0</v>
          </cell>
          <cell r="CL1223">
            <v>0</v>
          </cell>
          <cell r="CM1223">
            <v>0</v>
          </cell>
          <cell r="CN1223">
            <v>0</v>
          </cell>
          <cell r="CO1223">
            <v>0</v>
          </cell>
        </row>
        <row r="1224">
          <cell r="BK1224" t="str">
            <v>Chene_pedoncule_F1_Dynamique_Guide chênaie continentale_34_</v>
          </cell>
          <cell r="BM1224">
            <v>39.6235062246894</v>
          </cell>
          <cell r="BN1224">
            <v>183.33238409634299</v>
          </cell>
          <cell r="BO1224" t="str">
            <v/>
          </cell>
          <cell r="BP1224">
            <v>307.101589782742</v>
          </cell>
          <cell r="BQ1224">
            <v>18.3793624523685</v>
          </cell>
          <cell r="BT1224" t="str">
            <v>Feuillus</v>
          </cell>
          <cell r="BU1224">
            <v>1</v>
          </cell>
          <cell r="BV1224">
            <v>0</v>
          </cell>
          <cell r="BW1224">
            <v>0</v>
          </cell>
          <cell r="BX1224">
            <v>0.25</v>
          </cell>
          <cell r="BY1224">
            <v>0</v>
          </cell>
          <cell r="BZ1224">
            <v>0</v>
          </cell>
          <cell r="CB1224">
            <v>0.6</v>
          </cell>
          <cell r="CC1224">
            <v>0.4</v>
          </cell>
          <cell r="CD1224">
            <v>0</v>
          </cell>
          <cell r="CE1224">
            <v>0</v>
          </cell>
          <cell r="CF1224">
            <v>0</v>
          </cell>
          <cell r="CG1224">
            <v>0</v>
          </cell>
          <cell r="CH1224">
            <v>0</v>
          </cell>
          <cell r="CI1224">
            <v>0</v>
          </cell>
          <cell r="CJ1224">
            <v>0</v>
          </cell>
          <cell r="CK1224">
            <v>0</v>
          </cell>
          <cell r="CL1224">
            <v>0</v>
          </cell>
          <cell r="CM1224">
            <v>0</v>
          </cell>
          <cell r="CN1224">
            <v>0</v>
          </cell>
          <cell r="CO1224">
            <v>0</v>
          </cell>
        </row>
        <row r="1225">
          <cell r="BK1225" t="str">
            <v>Chene_pedoncule_F1_Dynamique_Guide chênaie continentale_37_</v>
          </cell>
          <cell r="BM1225">
            <v>50.388406850087101</v>
          </cell>
          <cell r="BN1225">
            <v>239.01868214655201</v>
          </cell>
          <cell r="BO1225" t="str">
            <v/>
          </cell>
          <cell r="BP1225">
            <v>307.101589782742</v>
          </cell>
          <cell r="BQ1225">
            <v>17.3243015191937</v>
          </cell>
          <cell r="BT1225" t="str">
            <v>Feuillus</v>
          </cell>
          <cell r="BU1225">
            <v>1</v>
          </cell>
          <cell r="BV1225">
            <v>0</v>
          </cell>
          <cell r="BW1225">
            <v>0</v>
          </cell>
          <cell r="BX1225">
            <v>0.25</v>
          </cell>
          <cell r="BY1225">
            <v>0</v>
          </cell>
          <cell r="BZ1225">
            <v>0</v>
          </cell>
          <cell r="CB1225">
            <v>0.6</v>
          </cell>
          <cell r="CC1225">
            <v>0.4</v>
          </cell>
          <cell r="CD1225">
            <v>0</v>
          </cell>
          <cell r="CE1225">
            <v>0</v>
          </cell>
          <cell r="CF1225">
            <v>0</v>
          </cell>
          <cell r="CG1225">
            <v>0</v>
          </cell>
          <cell r="CH1225">
            <v>0</v>
          </cell>
          <cell r="CI1225">
            <v>0</v>
          </cell>
          <cell r="CJ1225">
            <v>0</v>
          </cell>
          <cell r="CK1225">
            <v>0</v>
          </cell>
          <cell r="CL1225">
            <v>0</v>
          </cell>
          <cell r="CM1225">
            <v>0</v>
          </cell>
          <cell r="CN1225">
            <v>0</v>
          </cell>
          <cell r="CO1225">
            <v>0</v>
          </cell>
        </row>
        <row r="1226">
          <cell r="BK1226" t="str">
            <v>Chene_pedoncule_F1_Dynamique_Guide chênaie continentale_37_</v>
          </cell>
          <cell r="BM1226">
            <v>37.5453415712172</v>
          </cell>
          <cell r="BN1226">
            <v>172.75402986195499</v>
          </cell>
          <cell r="BO1226">
            <v>66.26465228459702</v>
          </cell>
          <cell r="BP1226">
            <v>307.101589782742</v>
          </cell>
          <cell r="BQ1226">
            <v>17.3243015191937</v>
          </cell>
          <cell r="BT1226" t="str">
            <v>Feuillus</v>
          </cell>
          <cell r="BU1226">
            <v>1</v>
          </cell>
          <cell r="BV1226">
            <v>0</v>
          </cell>
          <cell r="BW1226">
            <v>0</v>
          </cell>
          <cell r="BX1226">
            <v>0.25</v>
          </cell>
          <cell r="BY1226">
            <v>0</v>
          </cell>
          <cell r="BZ1226">
            <v>0</v>
          </cell>
          <cell r="CB1226">
            <v>0.6</v>
          </cell>
          <cell r="CC1226">
            <v>0.4</v>
          </cell>
          <cell r="CD1226">
            <v>0</v>
          </cell>
          <cell r="CE1226">
            <v>0</v>
          </cell>
          <cell r="CF1226">
            <v>0</v>
          </cell>
          <cell r="CG1226">
            <v>0</v>
          </cell>
          <cell r="CH1226">
            <v>0</v>
          </cell>
          <cell r="CI1226">
            <v>0</v>
          </cell>
          <cell r="CJ1226">
            <v>0</v>
          </cell>
          <cell r="CK1226">
            <v>0</v>
          </cell>
          <cell r="CL1226">
            <v>0</v>
          </cell>
          <cell r="CM1226">
            <v>0</v>
          </cell>
          <cell r="CN1226">
            <v>0</v>
          </cell>
          <cell r="CO1226">
            <v>0</v>
          </cell>
        </row>
        <row r="1227">
          <cell r="BK1227" t="str">
            <v>Chene_pedoncule_F1_Dynamique_Guide chênaie continentale_40_</v>
          </cell>
          <cell r="BM1227">
            <v>47.797928117693402</v>
          </cell>
          <cell r="BN1227">
            <v>225.49091970094901</v>
          </cell>
          <cell r="BO1227" t="str">
            <v/>
          </cell>
          <cell r="BP1227">
            <v>307.101589782742</v>
          </cell>
          <cell r="BQ1227">
            <v>18.899687258468099</v>
          </cell>
          <cell r="BT1227" t="str">
            <v>Feuillus</v>
          </cell>
          <cell r="BU1227">
            <v>1</v>
          </cell>
          <cell r="BV1227">
            <v>0</v>
          </cell>
          <cell r="BW1227">
            <v>0</v>
          </cell>
          <cell r="BX1227">
            <v>0.25</v>
          </cell>
          <cell r="BY1227">
            <v>0</v>
          </cell>
          <cell r="BZ1227">
            <v>0</v>
          </cell>
          <cell r="CB1227">
            <v>0.6</v>
          </cell>
          <cell r="CC1227">
            <v>0.4</v>
          </cell>
          <cell r="CD1227">
            <v>0</v>
          </cell>
          <cell r="CE1227">
            <v>0</v>
          </cell>
          <cell r="CF1227">
            <v>0</v>
          </cell>
          <cell r="CG1227">
            <v>0</v>
          </cell>
          <cell r="CH1227">
            <v>0</v>
          </cell>
          <cell r="CI1227">
            <v>0</v>
          </cell>
          <cell r="CJ1227">
            <v>0</v>
          </cell>
          <cell r="CK1227">
            <v>0</v>
          </cell>
          <cell r="CL1227">
            <v>0</v>
          </cell>
          <cell r="CM1227">
            <v>0</v>
          </cell>
          <cell r="CN1227">
            <v>0</v>
          </cell>
          <cell r="CO1227">
            <v>0</v>
          </cell>
        </row>
        <row r="1228">
          <cell r="BK1228" t="str">
            <v>Chene_pedoncule_F1_Dynamique_Guide chênaie continentale_44_</v>
          </cell>
          <cell r="BM1228">
            <v>62.268651464252898</v>
          </cell>
          <cell r="BN1228">
            <v>301.965147284556</v>
          </cell>
          <cell r="BO1228" t="str">
            <v/>
          </cell>
          <cell r="BP1228">
            <v>307.101589782742</v>
          </cell>
          <cell r="BQ1228">
            <v>17.3807459889847</v>
          </cell>
          <cell r="BT1228" t="str">
            <v>Feuillus</v>
          </cell>
          <cell r="BU1228">
            <v>1</v>
          </cell>
          <cell r="BV1228">
            <v>0</v>
          </cell>
          <cell r="BW1228">
            <v>0</v>
          </cell>
          <cell r="BX1228">
            <v>0.25</v>
          </cell>
          <cell r="BY1228">
            <v>0</v>
          </cell>
          <cell r="BZ1228">
            <v>0</v>
          </cell>
          <cell r="CB1228">
            <v>0.6</v>
          </cell>
          <cell r="CC1228">
            <v>0.4</v>
          </cell>
          <cell r="CD1228">
            <v>0</v>
          </cell>
          <cell r="CE1228">
            <v>0</v>
          </cell>
          <cell r="CF1228">
            <v>0</v>
          </cell>
          <cell r="CG1228">
            <v>0</v>
          </cell>
          <cell r="CH1228">
            <v>0</v>
          </cell>
          <cell r="CI1228">
            <v>0</v>
          </cell>
          <cell r="CJ1228">
            <v>0</v>
          </cell>
          <cell r="CK1228">
            <v>0</v>
          </cell>
          <cell r="CL1228">
            <v>0</v>
          </cell>
          <cell r="CM1228">
            <v>0</v>
          </cell>
          <cell r="CN1228">
            <v>0</v>
          </cell>
          <cell r="CO1228">
            <v>0</v>
          </cell>
        </row>
        <row r="1229">
          <cell r="BK1229" t="str">
            <v>Chene_pedoncule_F1_Dynamique_Guide chênaie continentale_44_</v>
          </cell>
          <cell r="BM1229">
            <v>47.170754790806498</v>
          </cell>
          <cell r="BN1229">
            <v>222.22731690298801</v>
          </cell>
          <cell r="BO1229">
            <v>79.737830381567989</v>
          </cell>
          <cell r="BP1229">
            <v>307.101589782742</v>
          </cell>
          <cell r="BQ1229">
            <v>17.3807459889847</v>
          </cell>
          <cell r="BT1229" t="str">
            <v>Feuillus</v>
          </cell>
          <cell r="BU1229">
            <v>1</v>
          </cell>
          <cell r="BV1229">
            <v>0</v>
          </cell>
          <cell r="BW1229">
            <v>0</v>
          </cell>
          <cell r="BX1229">
            <v>0.25</v>
          </cell>
          <cell r="BY1229">
            <v>0</v>
          </cell>
          <cell r="BZ1229">
            <v>0</v>
          </cell>
          <cell r="CB1229">
            <v>0.6</v>
          </cell>
          <cell r="CC1229">
            <v>0.4</v>
          </cell>
          <cell r="CD1229">
            <v>0</v>
          </cell>
          <cell r="CE1229">
            <v>0</v>
          </cell>
          <cell r="CF1229">
            <v>0</v>
          </cell>
          <cell r="CG1229">
            <v>0</v>
          </cell>
          <cell r="CH1229">
            <v>0</v>
          </cell>
          <cell r="CI1229">
            <v>0</v>
          </cell>
          <cell r="CJ1229">
            <v>0</v>
          </cell>
          <cell r="CK1229">
            <v>0</v>
          </cell>
          <cell r="CL1229">
            <v>0</v>
          </cell>
          <cell r="CM1229">
            <v>0</v>
          </cell>
          <cell r="CN1229">
            <v>0</v>
          </cell>
          <cell r="CO1229">
            <v>0</v>
          </cell>
        </row>
        <row r="1230">
          <cell r="BK1230" t="str">
            <v>Chene_pedoncule_F1_Dynamique_Guide chênaie continentale_47_</v>
          </cell>
          <cell r="BM1230">
            <v>57.2484738153846</v>
          </cell>
          <cell r="BN1230">
            <v>275.193580621004</v>
          </cell>
          <cell r="BO1230" t="str">
            <v/>
          </cell>
          <cell r="BP1230">
            <v>307.101589782742</v>
          </cell>
          <cell r="BQ1230">
            <v>18.670498902976099</v>
          </cell>
          <cell r="BT1230" t="str">
            <v>Feuillus</v>
          </cell>
          <cell r="BU1230">
            <v>1</v>
          </cell>
          <cell r="BV1230">
            <v>0</v>
          </cell>
          <cell r="BW1230">
            <v>0</v>
          </cell>
          <cell r="BX1230">
            <v>0.25</v>
          </cell>
          <cell r="BY1230">
            <v>0</v>
          </cell>
          <cell r="BZ1230">
            <v>0</v>
          </cell>
          <cell r="CB1230">
            <v>0.6</v>
          </cell>
          <cell r="CC1230">
            <v>0.4</v>
          </cell>
          <cell r="CD1230">
            <v>0</v>
          </cell>
          <cell r="CE1230">
            <v>0</v>
          </cell>
          <cell r="CF1230">
            <v>0</v>
          </cell>
          <cell r="CG1230">
            <v>0</v>
          </cell>
          <cell r="CH1230">
            <v>0</v>
          </cell>
          <cell r="CI1230">
            <v>0</v>
          </cell>
          <cell r="CJ1230">
            <v>0</v>
          </cell>
          <cell r="CK1230">
            <v>0</v>
          </cell>
          <cell r="CL1230">
            <v>0</v>
          </cell>
          <cell r="CM1230">
            <v>0</v>
          </cell>
          <cell r="CN1230">
            <v>0</v>
          </cell>
          <cell r="CO1230">
            <v>0</v>
          </cell>
        </row>
        <row r="1231">
          <cell r="BK1231" t="str">
            <v>Chene_pedoncule_F1_Dynamique_Guide chênaie continentale_51_</v>
          </cell>
          <cell r="BM1231">
            <v>71.327606393806803</v>
          </cell>
          <cell r="BN1231">
            <v>350.85257940016101</v>
          </cell>
          <cell r="BO1231" t="str">
            <v/>
          </cell>
          <cell r="BP1231">
            <v>307.101589782742</v>
          </cell>
          <cell r="BQ1231">
            <v>17.4849506125388</v>
          </cell>
          <cell r="BT1231" t="str">
            <v>Feuillus</v>
          </cell>
          <cell r="BU1231">
            <v>1</v>
          </cell>
          <cell r="BV1231">
            <v>0</v>
          </cell>
          <cell r="BW1231">
            <v>0</v>
          </cell>
          <cell r="BX1231">
            <v>0.25</v>
          </cell>
          <cell r="BY1231">
            <v>0</v>
          </cell>
          <cell r="BZ1231">
            <v>0</v>
          </cell>
          <cell r="CB1231">
            <v>0.6</v>
          </cell>
          <cell r="CC1231">
            <v>0.4</v>
          </cell>
          <cell r="CD1231">
            <v>0</v>
          </cell>
          <cell r="CE1231">
            <v>0</v>
          </cell>
          <cell r="CF1231">
            <v>0</v>
          </cell>
          <cell r="CG1231">
            <v>0</v>
          </cell>
          <cell r="CH1231">
            <v>0</v>
          </cell>
          <cell r="CI1231">
            <v>0</v>
          </cell>
          <cell r="CJ1231">
            <v>0</v>
          </cell>
          <cell r="CK1231">
            <v>0</v>
          </cell>
          <cell r="CL1231">
            <v>0</v>
          </cell>
          <cell r="CM1231">
            <v>0</v>
          </cell>
          <cell r="CN1231">
            <v>0</v>
          </cell>
          <cell r="CO1231">
            <v>0</v>
          </cell>
        </row>
        <row r="1232">
          <cell r="BK1232" t="str">
            <v>Chene_pedoncule_F1_Dynamique_Guide chênaie continentale_51_</v>
          </cell>
          <cell r="BM1232">
            <v>58.043182771349599</v>
          </cell>
          <cell r="BN1232">
            <v>279.41542243474203</v>
          </cell>
          <cell r="BO1232">
            <v>71.437156965418978</v>
          </cell>
          <cell r="BP1232">
            <v>307.101589782742</v>
          </cell>
          <cell r="BQ1232">
            <v>17.4849506125388</v>
          </cell>
          <cell r="BT1232" t="str">
            <v>Feuillus</v>
          </cell>
          <cell r="BU1232">
            <v>1</v>
          </cell>
          <cell r="BV1232">
            <v>0</v>
          </cell>
          <cell r="BW1232">
            <v>0</v>
          </cell>
          <cell r="BX1232">
            <v>0.25</v>
          </cell>
          <cell r="BY1232">
            <v>0</v>
          </cell>
          <cell r="BZ1232">
            <v>0</v>
          </cell>
          <cell r="CB1232">
            <v>0.6</v>
          </cell>
          <cell r="CC1232">
            <v>0.4</v>
          </cell>
          <cell r="CD1232">
            <v>0</v>
          </cell>
          <cell r="CE1232">
            <v>0</v>
          </cell>
          <cell r="CF1232">
            <v>0</v>
          </cell>
          <cell r="CG1232">
            <v>0</v>
          </cell>
          <cell r="CH1232">
            <v>0</v>
          </cell>
          <cell r="CI1232">
            <v>0</v>
          </cell>
          <cell r="CJ1232">
            <v>0</v>
          </cell>
          <cell r="CK1232">
            <v>0</v>
          </cell>
          <cell r="CL1232">
            <v>0</v>
          </cell>
          <cell r="CM1232">
            <v>0</v>
          </cell>
          <cell r="CN1232">
            <v>0</v>
          </cell>
          <cell r="CO1232">
            <v>0</v>
          </cell>
        </row>
        <row r="1233">
          <cell r="BK1233" t="str">
            <v>Chene_pedoncule_F1_Dynamique_Guide chênaie continentale_54_</v>
          </cell>
          <cell r="BM1233">
            <v>67.978960106351806</v>
          </cell>
          <cell r="BN1233">
            <v>332.69878438354601</v>
          </cell>
          <cell r="BO1233" t="str">
            <v/>
          </cell>
          <cell r="BP1233">
            <v>307.101589782742</v>
          </cell>
          <cell r="BQ1233">
            <v>18.298666568921298</v>
          </cell>
          <cell r="BT1233" t="str">
            <v>Feuillus</v>
          </cell>
          <cell r="BU1233">
            <v>1</v>
          </cell>
          <cell r="BV1233">
            <v>0</v>
          </cell>
          <cell r="BW1233">
            <v>0</v>
          </cell>
          <cell r="BX1233">
            <v>0.25</v>
          </cell>
          <cell r="BY1233">
            <v>0</v>
          </cell>
          <cell r="BZ1233">
            <v>0</v>
          </cell>
          <cell r="CB1233">
            <v>0.6</v>
          </cell>
          <cell r="CC1233">
            <v>0.4</v>
          </cell>
          <cell r="CD1233">
            <v>0</v>
          </cell>
          <cell r="CE1233">
            <v>0</v>
          </cell>
          <cell r="CF1233">
            <v>0</v>
          </cell>
          <cell r="CG1233">
            <v>0</v>
          </cell>
          <cell r="CH1233">
            <v>0</v>
          </cell>
          <cell r="CI1233">
            <v>0</v>
          </cell>
          <cell r="CJ1233">
            <v>0</v>
          </cell>
          <cell r="CK1233">
            <v>0</v>
          </cell>
          <cell r="CL1233">
            <v>0</v>
          </cell>
          <cell r="CM1233">
            <v>0</v>
          </cell>
          <cell r="CN1233">
            <v>0</v>
          </cell>
          <cell r="CO1233">
            <v>0</v>
          </cell>
        </row>
        <row r="1234">
          <cell r="BK1234" t="str">
            <v>Chene_pedoncule_F1_Dynamique_Guide chênaie continentale_58_</v>
          </cell>
          <cell r="BM1234">
            <v>81.560993530713901</v>
          </cell>
          <cell r="BN1234">
            <v>406.88465687155298</v>
          </cell>
          <cell r="BO1234" t="str">
            <v/>
          </cell>
          <cell r="BP1234">
            <v>307.101589782742</v>
          </cell>
          <cell r="BQ1234">
            <v>17.166801816250299</v>
          </cell>
          <cell r="BT1234" t="str">
            <v>Feuillus</v>
          </cell>
          <cell r="BU1234">
            <v>1</v>
          </cell>
          <cell r="BV1234">
            <v>0</v>
          </cell>
          <cell r="BW1234">
            <v>0</v>
          </cell>
          <cell r="BX1234">
            <v>0.25</v>
          </cell>
          <cell r="BY1234">
            <v>0</v>
          </cell>
          <cell r="BZ1234">
            <v>0</v>
          </cell>
          <cell r="CB1234">
            <v>0.6</v>
          </cell>
          <cell r="CC1234">
            <v>0.4</v>
          </cell>
          <cell r="CD1234">
            <v>0</v>
          </cell>
          <cell r="CE1234">
            <v>0</v>
          </cell>
          <cell r="CF1234">
            <v>0</v>
          </cell>
          <cell r="CG1234">
            <v>0</v>
          </cell>
          <cell r="CH1234">
            <v>0</v>
          </cell>
          <cell r="CI1234">
            <v>0</v>
          </cell>
          <cell r="CJ1234">
            <v>0</v>
          </cell>
          <cell r="CK1234">
            <v>0</v>
          </cell>
          <cell r="CL1234">
            <v>0</v>
          </cell>
          <cell r="CM1234">
            <v>0</v>
          </cell>
          <cell r="CN1234">
            <v>0</v>
          </cell>
          <cell r="CO1234">
            <v>0</v>
          </cell>
        </row>
        <row r="1235">
          <cell r="BK1235" t="str">
            <v>Chene_pedoncule_F1_Dynamique_Guide chênaie continentale_58_</v>
          </cell>
          <cell r="BM1235">
            <v>68.398896154040798</v>
          </cell>
          <cell r="BN1235">
            <v>334.97018649946602</v>
          </cell>
          <cell r="BO1235">
            <v>71.914470372086953</v>
          </cell>
          <cell r="BP1235">
            <v>307.101589782742</v>
          </cell>
          <cell r="BQ1235">
            <v>17.166801816250299</v>
          </cell>
          <cell r="BT1235" t="str">
            <v>Feuillus</v>
          </cell>
          <cell r="BU1235">
            <v>1</v>
          </cell>
          <cell r="BV1235">
            <v>0</v>
          </cell>
          <cell r="BW1235">
            <v>0</v>
          </cell>
          <cell r="BX1235">
            <v>0.25</v>
          </cell>
          <cell r="BY1235">
            <v>0</v>
          </cell>
          <cell r="BZ1235">
            <v>0</v>
          </cell>
          <cell r="CB1235">
            <v>0.6</v>
          </cell>
          <cell r="CC1235">
            <v>0.4</v>
          </cell>
          <cell r="CD1235">
            <v>0</v>
          </cell>
          <cell r="CE1235">
            <v>0</v>
          </cell>
          <cell r="CF1235">
            <v>0</v>
          </cell>
          <cell r="CG1235">
            <v>0</v>
          </cell>
          <cell r="CH1235">
            <v>0</v>
          </cell>
          <cell r="CI1235">
            <v>0</v>
          </cell>
          <cell r="CJ1235">
            <v>0</v>
          </cell>
          <cell r="CK1235">
            <v>0</v>
          </cell>
          <cell r="CL1235">
            <v>0</v>
          </cell>
          <cell r="CM1235">
            <v>0</v>
          </cell>
          <cell r="CN1235">
            <v>0</v>
          </cell>
          <cell r="CO1235">
            <v>0</v>
          </cell>
        </row>
        <row r="1236">
          <cell r="BK1236" t="str">
            <v>Chene_pedoncule_F1_Dynamique_Guide chênaie continentale_61_</v>
          </cell>
          <cell r="BM1236">
            <v>77.998180620540296</v>
          </cell>
          <cell r="BN1236">
            <v>387.28559072716803</v>
          </cell>
          <cell r="BO1236" t="str">
            <v/>
          </cell>
          <cell r="BP1236">
            <v>307.101589782742</v>
          </cell>
          <cell r="BQ1236">
            <v>17.651344111446701</v>
          </cell>
          <cell r="BT1236" t="str">
            <v>Feuillus</v>
          </cell>
          <cell r="BU1236">
            <v>1</v>
          </cell>
          <cell r="BV1236">
            <v>0</v>
          </cell>
          <cell r="BW1236">
            <v>0</v>
          </cell>
          <cell r="BX1236">
            <v>0.25</v>
          </cell>
          <cell r="BY1236">
            <v>0</v>
          </cell>
          <cell r="BZ1236">
            <v>0</v>
          </cell>
          <cell r="CB1236">
            <v>0.6</v>
          </cell>
          <cell r="CC1236">
            <v>0.4</v>
          </cell>
          <cell r="CD1236">
            <v>0</v>
          </cell>
          <cell r="CE1236">
            <v>0</v>
          </cell>
          <cell r="CF1236">
            <v>0</v>
          </cell>
          <cell r="CG1236">
            <v>0</v>
          </cell>
          <cell r="CH1236">
            <v>0</v>
          </cell>
          <cell r="CI1236">
            <v>0</v>
          </cell>
          <cell r="CJ1236">
            <v>0</v>
          </cell>
          <cell r="CK1236">
            <v>0</v>
          </cell>
          <cell r="CL1236">
            <v>0</v>
          </cell>
          <cell r="CM1236">
            <v>0</v>
          </cell>
          <cell r="CN1236">
            <v>0</v>
          </cell>
          <cell r="CO1236">
            <v>0</v>
          </cell>
        </row>
        <row r="1237">
          <cell r="BK1237" t="str">
            <v>Chene_pedoncule_F1_Dynamique_Guide chênaie continentale_65_</v>
          </cell>
          <cell r="BM1237">
            <v>90.933152379691194</v>
          </cell>
          <cell r="BN1237">
            <v>458.87438998101902</v>
          </cell>
          <cell r="BO1237" t="str">
            <v/>
          </cell>
          <cell r="BP1237">
            <v>307.101589782742</v>
          </cell>
          <cell r="BQ1237">
            <v>16.5416308602532</v>
          </cell>
          <cell r="BT1237" t="str">
            <v>Feuillus</v>
          </cell>
          <cell r="BU1237">
            <v>1</v>
          </cell>
          <cell r="BV1237">
            <v>0</v>
          </cell>
          <cell r="BW1237">
            <v>0</v>
          </cell>
          <cell r="BX1237">
            <v>0.25</v>
          </cell>
          <cell r="BY1237">
            <v>0</v>
          </cell>
          <cell r="BZ1237">
            <v>0</v>
          </cell>
          <cell r="CB1237">
            <v>0.6</v>
          </cell>
          <cell r="CC1237">
            <v>0.4</v>
          </cell>
          <cell r="CD1237">
            <v>0</v>
          </cell>
          <cell r="CE1237">
            <v>0</v>
          </cell>
          <cell r="CF1237">
            <v>0</v>
          </cell>
          <cell r="CG1237">
            <v>0</v>
          </cell>
          <cell r="CH1237">
            <v>0</v>
          </cell>
          <cell r="CI1237">
            <v>0</v>
          </cell>
          <cell r="CJ1237">
            <v>0</v>
          </cell>
          <cell r="CK1237">
            <v>0</v>
          </cell>
          <cell r="CL1237">
            <v>0</v>
          </cell>
          <cell r="CM1237">
            <v>0</v>
          </cell>
          <cell r="CN1237">
            <v>0</v>
          </cell>
          <cell r="CO1237">
            <v>0</v>
          </cell>
        </row>
        <row r="1238">
          <cell r="BK1238" t="str">
            <v>Chene_pedoncule_F1_Dynamique_Guide chênaie continentale_65_</v>
          </cell>
          <cell r="BM1238">
            <v>77.627591345582005</v>
          </cell>
          <cell r="BN1238">
            <v>385.25243586345903</v>
          </cell>
          <cell r="BO1238">
            <v>73.621954117559994</v>
          </cell>
          <cell r="BP1238">
            <v>307.101589782742</v>
          </cell>
          <cell r="BQ1238">
            <v>16.5416308602532</v>
          </cell>
          <cell r="BT1238" t="str">
            <v>Feuillus</v>
          </cell>
          <cell r="BU1238">
            <v>1</v>
          </cell>
          <cell r="BV1238">
            <v>0</v>
          </cell>
          <cell r="BW1238">
            <v>0</v>
          </cell>
          <cell r="BX1238">
            <v>0.25</v>
          </cell>
          <cell r="BY1238">
            <v>0</v>
          </cell>
          <cell r="BZ1238">
            <v>0</v>
          </cell>
          <cell r="CB1238">
            <v>0.6</v>
          </cell>
          <cell r="CC1238">
            <v>0.4</v>
          </cell>
          <cell r="CD1238">
            <v>0</v>
          </cell>
          <cell r="CE1238">
            <v>0</v>
          </cell>
          <cell r="CF1238">
            <v>0</v>
          </cell>
          <cell r="CG1238">
            <v>0</v>
          </cell>
          <cell r="CH1238">
            <v>0</v>
          </cell>
          <cell r="CI1238">
            <v>0</v>
          </cell>
          <cell r="CJ1238">
            <v>0</v>
          </cell>
          <cell r="CK1238">
            <v>0</v>
          </cell>
          <cell r="CL1238">
            <v>0</v>
          </cell>
          <cell r="CM1238">
            <v>0</v>
          </cell>
          <cell r="CN1238">
            <v>0</v>
          </cell>
          <cell r="CO1238">
            <v>0</v>
          </cell>
        </row>
        <row r="1239">
          <cell r="BK1239" t="str">
            <v>Chene_pedoncule_F1_Dynamique_Guide chênaie continentale_68_</v>
          </cell>
          <cell r="BM1239">
            <v>86.764100229014105</v>
          </cell>
          <cell r="BN1239">
            <v>435.67236974269701</v>
          </cell>
          <cell r="BO1239" t="str">
            <v/>
          </cell>
          <cell r="BP1239">
            <v>307.101589782742</v>
          </cell>
          <cell r="BQ1239">
            <v>16.889355595641401</v>
          </cell>
          <cell r="BT1239" t="str">
            <v>Feuillus</v>
          </cell>
          <cell r="BU1239">
            <v>1</v>
          </cell>
          <cell r="BV1239">
            <v>0</v>
          </cell>
          <cell r="BW1239">
            <v>0</v>
          </cell>
          <cell r="BX1239">
            <v>0.25</v>
          </cell>
          <cell r="BY1239">
            <v>0</v>
          </cell>
          <cell r="BZ1239">
            <v>0</v>
          </cell>
          <cell r="CB1239">
            <v>0.6</v>
          </cell>
          <cell r="CC1239">
            <v>0.4</v>
          </cell>
          <cell r="CD1239">
            <v>0</v>
          </cell>
          <cell r="CE1239">
            <v>0</v>
          </cell>
          <cell r="CF1239">
            <v>0</v>
          </cell>
          <cell r="CG1239">
            <v>0</v>
          </cell>
          <cell r="CH1239">
            <v>0</v>
          </cell>
          <cell r="CI1239">
            <v>0</v>
          </cell>
          <cell r="CJ1239">
            <v>0</v>
          </cell>
          <cell r="CK1239">
            <v>0</v>
          </cell>
          <cell r="CL1239">
            <v>0</v>
          </cell>
          <cell r="CM1239">
            <v>0</v>
          </cell>
          <cell r="CN1239">
            <v>0</v>
          </cell>
          <cell r="CO1239">
            <v>0</v>
          </cell>
        </row>
        <row r="1240">
          <cell r="BK1240" t="str">
            <v>Chene_pedoncule_F1_Dynamique_Guide chênaie continentale_72_</v>
          </cell>
          <cell r="BM1240">
            <v>99.019348569171299</v>
          </cell>
          <cell r="BN1240">
            <v>504.20135094986398</v>
          </cell>
          <cell r="BO1240" t="str">
            <v/>
          </cell>
          <cell r="BP1240">
            <v>307.101589782742</v>
          </cell>
          <cell r="BQ1240">
            <v>15.7290802066527</v>
          </cell>
          <cell r="BT1240" t="str">
            <v>Feuillus</v>
          </cell>
          <cell r="BU1240">
            <v>1</v>
          </cell>
          <cell r="BV1240">
            <v>0</v>
          </cell>
          <cell r="BW1240">
            <v>0</v>
          </cell>
          <cell r="BX1240">
            <v>0.25</v>
          </cell>
          <cell r="BY1240">
            <v>0</v>
          </cell>
          <cell r="BZ1240">
            <v>0</v>
          </cell>
          <cell r="CB1240">
            <v>0.6</v>
          </cell>
          <cell r="CC1240">
            <v>0.4</v>
          </cell>
          <cell r="CD1240">
            <v>0</v>
          </cell>
          <cell r="CE1240">
            <v>0</v>
          </cell>
          <cell r="CF1240">
            <v>0</v>
          </cell>
          <cell r="CG1240">
            <v>0</v>
          </cell>
          <cell r="CH1240">
            <v>0</v>
          </cell>
          <cell r="CI1240">
            <v>0</v>
          </cell>
          <cell r="CJ1240">
            <v>0</v>
          </cell>
          <cell r="CK1240">
            <v>0</v>
          </cell>
          <cell r="CL1240">
            <v>0</v>
          </cell>
          <cell r="CM1240">
            <v>0</v>
          </cell>
          <cell r="CN1240">
            <v>0</v>
          </cell>
          <cell r="CO1240">
            <v>0</v>
          </cell>
        </row>
        <row r="1241">
          <cell r="BK1241" t="str">
            <v>Chene_pedoncule_F1_Dynamique_Guide chênaie continentale_72_</v>
          </cell>
          <cell r="BM1241">
            <v>84.400618057319804</v>
          </cell>
          <cell r="BN1241">
            <v>422.57191958329901</v>
          </cell>
          <cell r="BO1241">
            <v>81.629431366564972</v>
          </cell>
          <cell r="BP1241">
            <v>307.101589782742</v>
          </cell>
          <cell r="BQ1241">
            <v>15.7290802066527</v>
          </cell>
          <cell r="BT1241" t="str">
            <v>Feuillus</v>
          </cell>
          <cell r="BU1241">
            <v>1</v>
          </cell>
          <cell r="BV1241">
            <v>0</v>
          </cell>
          <cell r="BW1241">
            <v>0</v>
          </cell>
          <cell r="BX1241">
            <v>0.25</v>
          </cell>
          <cell r="BY1241">
            <v>0</v>
          </cell>
          <cell r="BZ1241">
            <v>0</v>
          </cell>
          <cell r="CB1241">
            <v>0.6</v>
          </cell>
          <cell r="CC1241">
            <v>0.4</v>
          </cell>
          <cell r="CD1241">
            <v>0</v>
          </cell>
          <cell r="CE1241">
            <v>0</v>
          </cell>
          <cell r="CF1241">
            <v>0</v>
          </cell>
          <cell r="CG1241">
            <v>0</v>
          </cell>
          <cell r="CH1241">
            <v>0</v>
          </cell>
          <cell r="CI1241">
            <v>0</v>
          </cell>
          <cell r="CJ1241">
            <v>0</v>
          </cell>
          <cell r="CK1241">
            <v>0</v>
          </cell>
          <cell r="CL1241">
            <v>0</v>
          </cell>
          <cell r="CM1241">
            <v>0</v>
          </cell>
          <cell r="CN1241">
            <v>0</v>
          </cell>
          <cell r="CO1241">
            <v>0</v>
          </cell>
        </row>
        <row r="1242">
          <cell r="BK1242" t="str">
            <v>Chene_pedoncule_F1_Dynamique_Guide chênaie continentale_75_</v>
          </cell>
          <cell r="BM1242">
            <v>93.022504784911504</v>
          </cell>
          <cell r="BN1242">
            <v>470.54592975884702</v>
          </cell>
          <cell r="BO1242" t="str">
            <v/>
          </cell>
          <cell r="BP1242">
            <v>307.101589782742</v>
          </cell>
          <cell r="BQ1242">
            <v>15.8468174314484</v>
          </cell>
          <cell r="BT1242" t="str">
            <v>Feuillus</v>
          </cell>
          <cell r="BU1242">
            <v>1</v>
          </cell>
          <cell r="BV1242">
            <v>0</v>
          </cell>
          <cell r="BW1242">
            <v>0</v>
          </cell>
          <cell r="BX1242">
            <v>0.25</v>
          </cell>
          <cell r="BY1242">
            <v>0</v>
          </cell>
          <cell r="BZ1242">
            <v>0</v>
          </cell>
          <cell r="CB1242">
            <v>0.6</v>
          </cell>
          <cell r="CC1242">
            <v>0.4</v>
          </cell>
          <cell r="CD1242">
            <v>0</v>
          </cell>
          <cell r="CE1242">
            <v>0</v>
          </cell>
          <cell r="CF1242">
            <v>0</v>
          </cell>
          <cell r="CG1242">
            <v>0</v>
          </cell>
          <cell r="CH1242">
            <v>0</v>
          </cell>
          <cell r="CI1242">
            <v>0</v>
          </cell>
          <cell r="CJ1242">
            <v>0</v>
          </cell>
          <cell r="CK1242">
            <v>0</v>
          </cell>
          <cell r="CL1242">
            <v>0</v>
          </cell>
          <cell r="CM1242">
            <v>0</v>
          </cell>
          <cell r="CN1242">
            <v>0</v>
          </cell>
          <cell r="CO1242">
            <v>0</v>
          </cell>
        </row>
        <row r="1243">
          <cell r="BK1243" t="str">
            <v>Chene_pedoncule_F1_Dynamique_Guide chênaie continentale_78_</v>
          </cell>
          <cell r="BM1243">
            <v>101.611413291787</v>
          </cell>
          <cell r="BN1243">
            <v>518.817798521844</v>
          </cell>
          <cell r="BO1243" t="str">
            <v/>
          </cell>
          <cell r="BP1243">
            <v>307.101589782742</v>
          </cell>
          <cell r="BQ1243">
            <v>16.082857918778799</v>
          </cell>
          <cell r="BT1243" t="str">
            <v>Feuillus</v>
          </cell>
          <cell r="BU1243">
            <v>1</v>
          </cell>
          <cell r="BV1243">
            <v>0</v>
          </cell>
          <cell r="BW1243">
            <v>0</v>
          </cell>
          <cell r="BX1243">
            <v>0.25</v>
          </cell>
          <cell r="BY1243">
            <v>0</v>
          </cell>
          <cell r="BZ1243">
            <v>0</v>
          </cell>
          <cell r="CB1243">
            <v>0.6</v>
          </cell>
          <cell r="CC1243">
            <v>0.4</v>
          </cell>
          <cell r="CD1243">
            <v>0</v>
          </cell>
          <cell r="CE1243">
            <v>0</v>
          </cell>
          <cell r="CF1243">
            <v>0</v>
          </cell>
          <cell r="CG1243">
            <v>0</v>
          </cell>
          <cell r="CH1243">
            <v>0</v>
          </cell>
          <cell r="CI1243">
            <v>0</v>
          </cell>
          <cell r="CJ1243">
            <v>0</v>
          </cell>
          <cell r="CK1243">
            <v>0</v>
          </cell>
          <cell r="CL1243">
            <v>0</v>
          </cell>
          <cell r="CM1243">
            <v>0</v>
          </cell>
          <cell r="CN1243">
            <v>0</v>
          </cell>
          <cell r="CO1243">
            <v>0</v>
          </cell>
        </row>
        <row r="1244">
          <cell r="BK1244" t="str">
            <v>Chene_pedoncule_F1_Dynamique_Guide chênaie continentale_81_</v>
          </cell>
          <cell r="BM1244">
            <v>110.239002246011</v>
          </cell>
          <cell r="BN1244">
            <v>567.75486335478195</v>
          </cell>
          <cell r="BO1244" t="str">
            <v/>
          </cell>
          <cell r="BP1244">
            <v>307.101589782742</v>
          </cell>
          <cell r="BQ1244">
            <v>14.586327575272399</v>
          </cell>
          <cell r="BT1244" t="str">
            <v>Feuillus</v>
          </cell>
          <cell r="BU1244">
            <v>1</v>
          </cell>
          <cell r="BV1244">
            <v>0</v>
          </cell>
          <cell r="BW1244">
            <v>0</v>
          </cell>
          <cell r="BX1244">
            <v>0.25</v>
          </cell>
          <cell r="BY1244">
            <v>0</v>
          </cell>
          <cell r="BZ1244">
            <v>0</v>
          </cell>
          <cell r="CB1244">
            <v>0.6</v>
          </cell>
          <cell r="CC1244">
            <v>0.4</v>
          </cell>
          <cell r="CD1244">
            <v>0</v>
          </cell>
          <cell r="CE1244">
            <v>0</v>
          </cell>
          <cell r="CF1244">
            <v>0</v>
          </cell>
          <cell r="CG1244">
            <v>0</v>
          </cell>
          <cell r="CH1244">
            <v>0</v>
          </cell>
          <cell r="CI1244">
            <v>0</v>
          </cell>
          <cell r="CJ1244">
            <v>0</v>
          </cell>
          <cell r="CK1244">
            <v>0</v>
          </cell>
          <cell r="CL1244">
            <v>0</v>
          </cell>
          <cell r="CM1244">
            <v>0</v>
          </cell>
          <cell r="CN1244">
            <v>0</v>
          </cell>
          <cell r="CO1244">
            <v>0</v>
          </cell>
        </row>
        <row r="1245">
          <cell r="BK1245" t="str">
            <v>Chene_pedoncule_F1_Dynamique_Guide chênaie continentale_81_</v>
          </cell>
          <cell r="BM1245">
            <v>89.618994632273797</v>
          </cell>
          <cell r="BN1245">
            <v>451.54804267874499</v>
          </cell>
          <cell r="BO1245">
            <v>116.20682067603695</v>
          </cell>
          <cell r="BP1245">
            <v>307.101589782742</v>
          </cell>
          <cell r="BQ1245">
            <v>14.586327575272399</v>
          </cell>
          <cell r="BT1245" t="str">
            <v>Feuillus</v>
          </cell>
          <cell r="BU1245">
            <v>1</v>
          </cell>
          <cell r="BV1245">
            <v>0</v>
          </cell>
          <cell r="BW1245">
            <v>0</v>
          </cell>
          <cell r="BX1245">
            <v>0.25</v>
          </cell>
          <cell r="BY1245">
            <v>0</v>
          </cell>
          <cell r="BZ1245">
            <v>0</v>
          </cell>
          <cell r="CB1245">
            <v>0.6</v>
          </cell>
          <cell r="CC1245">
            <v>0.4</v>
          </cell>
          <cell r="CD1245">
            <v>0</v>
          </cell>
          <cell r="CE1245">
            <v>0</v>
          </cell>
          <cell r="CF1245">
            <v>0</v>
          </cell>
          <cell r="CG1245">
            <v>0</v>
          </cell>
          <cell r="CH1245">
            <v>0</v>
          </cell>
          <cell r="CI1245">
            <v>0</v>
          </cell>
          <cell r="CJ1245">
            <v>0</v>
          </cell>
          <cell r="CK1245">
            <v>0</v>
          </cell>
          <cell r="CL1245">
            <v>0</v>
          </cell>
          <cell r="CM1245">
            <v>0</v>
          </cell>
          <cell r="CN1245">
            <v>0</v>
          </cell>
          <cell r="CO1245">
            <v>0</v>
          </cell>
        </row>
        <row r="1246">
          <cell r="BK1246" t="str">
            <v>Chene_pedoncule_F1_Dynamique_Guide chênaie continentale_84_</v>
          </cell>
          <cell r="BM1246">
            <v>97.578778939945593</v>
          </cell>
          <cell r="BN1246">
            <v>496.09592950191001</v>
          </cell>
          <cell r="BO1246" t="str">
            <v/>
          </cell>
          <cell r="BP1246">
            <v>307.101589782742</v>
          </cell>
          <cell r="BQ1246">
            <v>14.6990854551635</v>
          </cell>
          <cell r="BT1246" t="str">
            <v>Feuillus</v>
          </cell>
          <cell r="BU1246">
            <v>1</v>
          </cell>
          <cell r="BV1246">
            <v>0</v>
          </cell>
          <cell r="BW1246">
            <v>0</v>
          </cell>
          <cell r="BX1246">
            <v>0.25</v>
          </cell>
          <cell r="BY1246">
            <v>0</v>
          </cell>
          <cell r="BZ1246">
            <v>0</v>
          </cell>
          <cell r="CB1246">
            <v>0.6</v>
          </cell>
          <cell r="CC1246">
            <v>0.4</v>
          </cell>
          <cell r="CD1246">
            <v>0</v>
          </cell>
          <cell r="CE1246">
            <v>0</v>
          </cell>
          <cell r="CF1246">
            <v>0</v>
          </cell>
          <cell r="CG1246">
            <v>0</v>
          </cell>
          <cell r="CH1246">
            <v>0</v>
          </cell>
          <cell r="CI1246">
            <v>0</v>
          </cell>
          <cell r="CJ1246">
            <v>0</v>
          </cell>
          <cell r="CK1246">
            <v>0</v>
          </cell>
          <cell r="CL1246">
            <v>0</v>
          </cell>
          <cell r="CM1246">
            <v>0</v>
          </cell>
          <cell r="CN1246">
            <v>0</v>
          </cell>
          <cell r="CO1246">
            <v>0</v>
          </cell>
        </row>
        <row r="1247">
          <cell r="BK1247" t="str">
            <v>Chene_pedoncule_F1_Dynamique_Guide chênaie continentale_87_</v>
          </cell>
          <cell r="BM1247">
            <v>105.520211586855</v>
          </cell>
          <cell r="BN1247">
            <v>540.93546762785797</v>
          </cell>
          <cell r="BO1247" t="str">
            <v/>
          </cell>
          <cell r="BP1247">
            <v>307.101589782742</v>
          </cell>
          <cell r="BQ1247">
            <v>14.9251269803623</v>
          </cell>
          <cell r="BT1247" t="str">
            <v>Feuillus</v>
          </cell>
          <cell r="BU1247">
            <v>1</v>
          </cell>
          <cell r="BV1247">
            <v>0</v>
          </cell>
          <cell r="BW1247">
            <v>0</v>
          </cell>
          <cell r="BX1247">
            <v>0.25</v>
          </cell>
          <cell r="BY1247">
            <v>0</v>
          </cell>
          <cell r="BZ1247">
            <v>0</v>
          </cell>
          <cell r="CB1247">
            <v>0.6</v>
          </cell>
          <cell r="CC1247">
            <v>0.4</v>
          </cell>
          <cell r="CD1247">
            <v>0</v>
          </cell>
          <cell r="CE1247">
            <v>0</v>
          </cell>
          <cell r="CF1247">
            <v>0</v>
          </cell>
          <cell r="CG1247">
            <v>0</v>
          </cell>
          <cell r="CH1247">
            <v>0</v>
          </cell>
          <cell r="CI1247">
            <v>0</v>
          </cell>
          <cell r="CJ1247">
            <v>0</v>
          </cell>
          <cell r="CK1247">
            <v>0</v>
          </cell>
          <cell r="CL1247">
            <v>0</v>
          </cell>
          <cell r="CM1247">
            <v>0</v>
          </cell>
          <cell r="CN1247">
            <v>0</v>
          </cell>
          <cell r="CO1247">
            <v>0</v>
          </cell>
        </row>
        <row r="1248">
          <cell r="BK1248" t="str">
            <v>Chene_pedoncule_F1_Dynamique_Guide chênaie continentale_90_</v>
          </cell>
          <cell r="BM1248">
            <v>113.50962920823299</v>
          </cell>
          <cell r="BN1248">
            <v>586.41720026213602</v>
          </cell>
          <cell r="BO1248" t="str">
            <v/>
          </cell>
          <cell r="BP1248">
            <v>307.101589782742</v>
          </cell>
          <cell r="BQ1248">
            <v>13.7581615489061</v>
          </cell>
          <cell r="BT1248" t="str">
            <v>Feuillus</v>
          </cell>
          <cell r="BU1248">
            <v>1</v>
          </cell>
          <cell r="BV1248">
            <v>0</v>
          </cell>
          <cell r="BW1248">
            <v>0</v>
          </cell>
          <cell r="BX1248">
            <v>0.25</v>
          </cell>
          <cell r="BY1248">
            <v>0</v>
          </cell>
          <cell r="BZ1248">
            <v>0</v>
          </cell>
          <cell r="CB1248">
            <v>0.6</v>
          </cell>
          <cell r="CC1248">
            <v>0.4</v>
          </cell>
          <cell r="CD1248">
            <v>0</v>
          </cell>
          <cell r="CE1248">
            <v>0</v>
          </cell>
          <cell r="CF1248">
            <v>0</v>
          </cell>
          <cell r="CG1248">
            <v>0</v>
          </cell>
          <cell r="CH1248">
            <v>0</v>
          </cell>
          <cell r="CI1248">
            <v>0</v>
          </cell>
          <cell r="CJ1248">
            <v>0</v>
          </cell>
          <cell r="CK1248">
            <v>0</v>
          </cell>
          <cell r="CL1248">
            <v>0</v>
          </cell>
          <cell r="CM1248">
            <v>0</v>
          </cell>
          <cell r="CN1248">
            <v>0</v>
          </cell>
          <cell r="CO1248">
            <v>0</v>
          </cell>
        </row>
        <row r="1249">
          <cell r="BK1249" t="str">
            <v>Chene_pedoncule_F1_Dynamique_Guide chênaie continentale_90_</v>
          </cell>
          <cell r="BM1249">
            <v>94.041874429337398</v>
          </cell>
          <cell r="BN1249">
            <v>476.25067307057901</v>
          </cell>
          <cell r="BO1249">
            <v>110.16652719155701</v>
          </cell>
          <cell r="BP1249">
            <v>307.101589782742</v>
          </cell>
          <cell r="BQ1249">
            <v>13.7581615489061</v>
          </cell>
          <cell r="BT1249" t="str">
            <v>Feuillus</v>
          </cell>
          <cell r="BU1249">
            <v>1</v>
          </cell>
          <cell r="BV1249">
            <v>0</v>
          </cell>
          <cell r="BW1249">
            <v>0</v>
          </cell>
          <cell r="BX1249">
            <v>0.25</v>
          </cell>
          <cell r="BY1249">
            <v>0</v>
          </cell>
          <cell r="BZ1249">
            <v>0</v>
          </cell>
          <cell r="CB1249">
            <v>0.6</v>
          </cell>
          <cell r="CC1249">
            <v>0.4</v>
          </cell>
          <cell r="CD1249">
            <v>0</v>
          </cell>
          <cell r="CE1249">
            <v>0</v>
          </cell>
          <cell r="CF1249">
            <v>0</v>
          </cell>
          <cell r="CG1249">
            <v>0</v>
          </cell>
          <cell r="CH1249">
            <v>0</v>
          </cell>
          <cell r="CI1249">
            <v>0</v>
          </cell>
          <cell r="CJ1249">
            <v>0</v>
          </cell>
          <cell r="CK1249">
            <v>0</v>
          </cell>
          <cell r="CL1249">
            <v>0</v>
          </cell>
          <cell r="CM1249">
            <v>0</v>
          </cell>
          <cell r="CN1249">
            <v>0</v>
          </cell>
          <cell r="CO1249">
            <v>0</v>
          </cell>
        </row>
        <row r="1250">
          <cell r="BK1250" t="str">
            <v>Chene_pedoncule_F1_Dynamique_Guide chênaie continentale_93_</v>
          </cell>
          <cell r="BM1250">
            <v>101.522377777622</v>
          </cell>
          <cell r="BN1250">
            <v>518.31505783969499</v>
          </cell>
          <cell r="BO1250" t="str">
            <v/>
          </cell>
          <cell r="BP1250">
            <v>307.101589782742</v>
          </cell>
          <cell r="BQ1250">
            <v>13.8504282220104</v>
          </cell>
          <cell r="BT1250" t="str">
            <v>Feuillus</v>
          </cell>
          <cell r="BU1250">
            <v>1</v>
          </cell>
          <cell r="BV1250">
            <v>0</v>
          </cell>
          <cell r="BW1250">
            <v>0</v>
          </cell>
          <cell r="BX1250">
            <v>0.25</v>
          </cell>
          <cell r="BY1250">
            <v>0</v>
          </cell>
          <cell r="BZ1250">
            <v>0</v>
          </cell>
          <cell r="CB1250">
            <v>0.6</v>
          </cell>
          <cell r="CC1250">
            <v>0.4</v>
          </cell>
          <cell r="CD1250">
            <v>0</v>
          </cell>
          <cell r="CE1250">
            <v>0</v>
          </cell>
          <cell r="CF1250">
            <v>0</v>
          </cell>
          <cell r="CG1250">
            <v>0</v>
          </cell>
          <cell r="CH1250">
            <v>0</v>
          </cell>
          <cell r="CI1250">
            <v>0</v>
          </cell>
          <cell r="CJ1250">
            <v>0</v>
          </cell>
          <cell r="CK1250">
            <v>0</v>
          </cell>
          <cell r="CL1250">
            <v>0</v>
          </cell>
          <cell r="CM1250">
            <v>0</v>
          </cell>
          <cell r="CN1250">
            <v>0</v>
          </cell>
          <cell r="CO1250">
            <v>0</v>
          </cell>
        </row>
        <row r="1251">
          <cell r="BK1251" t="str">
            <v>Chene_pedoncule_F1_Dynamique_Guide chênaie continentale_96_</v>
          </cell>
          <cell r="BM1251">
            <v>108.98493272952101</v>
          </cell>
          <cell r="BN1251">
            <v>560.61493055941605</v>
          </cell>
          <cell r="BO1251" t="str">
            <v/>
          </cell>
          <cell r="BP1251">
            <v>307.101589782742</v>
          </cell>
          <cell r="BQ1251">
            <v>13.9714561255494</v>
          </cell>
          <cell r="BT1251" t="str">
            <v>Feuillus</v>
          </cell>
          <cell r="BU1251">
            <v>1</v>
          </cell>
          <cell r="BV1251">
            <v>0</v>
          </cell>
          <cell r="BW1251">
            <v>0</v>
          </cell>
          <cell r="BX1251">
            <v>0.25</v>
          </cell>
          <cell r="BY1251">
            <v>0</v>
          </cell>
          <cell r="BZ1251">
            <v>0</v>
          </cell>
          <cell r="CB1251">
            <v>0.6</v>
          </cell>
          <cell r="CC1251">
            <v>0.4</v>
          </cell>
          <cell r="CD1251">
            <v>0</v>
          </cell>
          <cell r="CE1251">
            <v>0</v>
          </cell>
          <cell r="CF1251">
            <v>0</v>
          </cell>
          <cell r="CG1251">
            <v>0</v>
          </cell>
          <cell r="CH1251">
            <v>0</v>
          </cell>
          <cell r="CI1251">
            <v>0</v>
          </cell>
          <cell r="CJ1251">
            <v>0</v>
          </cell>
          <cell r="CK1251">
            <v>0</v>
          </cell>
          <cell r="CL1251">
            <v>0</v>
          </cell>
          <cell r="CM1251">
            <v>0</v>
          </cell>
          <cell r="CN1251">
            <v>0</v>
          </cell>
          <cell r="CO1251">
            <v>0</v>
          </cell>
        </row>
        <row r="1252">
          <cell r="BK1252" t="str">
            <v>Chene_pedoncule_F1_Dynamique_Guide chênaie continentale_99_</v>
          </cell>
          <cell r="BM1252">
            <v>116.449526247299</v>
          </cell>
          <cell r="BN1252">
            <v>603.24238080769805</v>
          </cell>
          <cell r="BO1252" t="str">
            <v/>
          </cell>
          <cell r="BP1252">
            <v>307.101589782742</v>
          </cell>
          <cell r="BQ1252">
            <v>8.7617108483889297</v>
          </cell>
          <cell r="BT1252" t="str">
            <v>Feuillus</v>
          </cell>
          <cell r="BU1252">
            <v>1</v>
          </cell>
          <cell r="BV1252">
            <v>0</v>
          </cell>
          <cell r="BW1252">
            <v>0</v>
          </cell>
          <cell r="BX1252">
            <v>0.25</v>
          </cell>
          <cell r="BY1252">
            <v>0</v>
          </cell>
          <cell r="BZ1252">
            <v>0</v>
          </cell>
          <cell r="CB1252">
            <v>0.6</v>
          </cell>
          <cell r="CC1252">
            <v>0.4</v>
          </cell>
          <cell r="CD1252">
            <v>0</v>
          </cell>
          <cell r="CE1252">
            <v>0</v>
          </cell>
          <cell r="CF1252">
            <v>0</v>
          </cell>
          <cell r="CG1252">
            <v>0</v>
          </cell>
          <cell r="CH1252">
            <v>0</v>
          </cell>
          <cell r="CI1252">
            <v>0</v>
          </cell>
          <cell r="CJ1252">
            <v>0</v>
          </cell>
          <cell r="CK1252">
            <v>0</v>
          </cell>
          <cell r="CL1252">
            <v>0</v>
          </cell>
          <cell r="CM1252">
            <v>0</v>
          </cell>
          <cell r="CN1252">
            <v>0</v>
          </cell>
          <cell r="CO1252">
            <v>0</v>
          </cell>
        </row>
        <row r="1253">
          <cell r="BK1253" t="str">
            <v>Chene_pedoncule_F1_Dynamique_Guide chênaie continentale_99_</v>
          </cell>
          <cell r="BM1253">
            <v>64.926658042651297</v>
          </cell>
          <cell r="BN1253">
            <v>316.23489026182398</v>
          </cell>
          <cell r="BO1253">
            <v>287.00749054587408</v>
          </cell>
          <cell r="BP1253">
            <v>307.101589782742</v>
          </cell>
          <cell r="BQ1253">
            <v>8.7617108483889297</v>
          </cell>
          <cell r="BT1253" t="str">
            <v>Feuillus</v>
          </cell>
          <cell r="BU1253">
            <v>1</v>
          </cell>
          <cell r="BV1253">
            <v>0</v>
          </cell>
          <cell r="BW1253">
            <v>0</v>
          </cell>
          <cell r="BX1253">
            <v>0.25</v>
          </cell>
          <cell r="BY1253">
            <v>0</v>
          </cell>
          <cell r="BZ1253">
            <v>0</v>
          </cell>
          <cell r="CB1253">
            <v>0.6</v>
          </cell>
          <cell r="CC1253">
            <v>0.4</v>
          </cell>
          <cell r="CD1253">
            <v>0</v>
          </cell>
          <cell r="CE1253">
            <v>0</v>
          </cell>
          <cell r="CF1253">
            <v>0</v>
          </cell>
          <cell r="CG1253">
            <v>0</v>
          </cell>
          <cell r="CH1253">
            <v>0</v>
          </cell>
          <cell r="CI1253">
            <v>0</v>
          </cell>
          <cell r="CJ1253">
            <v>0</v>
          </cell>
          <cell r="CK1253">
            <v>0</v>
          </cell>
          <cell r="CL1253">
            <v>0</v>
          </cell>
          <cell r="CM1253">
            <v>0</v>
          </cell>
          <cell r="CN1253">
            <v>0</v>
          </cell>
          <cell r="CO1253">
            <v>0</v>
          </cell>
        </row>
        <row r="1254">
          <cell r="BK1254" t="str">
            <v>Chene_pedoncule_F1_Dynamique_Guide chênaie continentale_101_</v>
          </cell>
          <cell r="BM1254">
            <v>68.2727865019245</v>
          </cell>
          <cell r="BN1254">
            <v>334.28791124009501</v>
          </cell>
          <cell r="BO1254" t="str">
            <v/>
          </cell>
          <cell r="BP1254">
            <v>307.101589782742</v>
          </cell>
          <cell r="BQ1254">
            <v>5.8351381224578098</v>
          </cell>
          <cell r="BT1254" t="str">
            <v>Feuillus</v>
          </cell>
          <cell r="BU1254">
            <v>1</v>
          </cell>
          <cell r="BV1254">
            <v>0</v>
          </cell>
          <cell r="BW1254">
            <v>0</v>
          </cell>
          <cell r="BX1254">
            <v>0.25</v>
          </cell>
          <cell r="BY1254">
            <v>0</v>
          </cell>
          <cell r="BZ1254">
            <v>0</v>
          </cell>
          <cell r="CB1254">
            <v>0.6</v>
          </cell>
          <cell r="CC1254">
            <v>0.4</v>
          </cell>
          <cell r="CD1254">
            <v>0</v>
          </cell>
          <cell r="CE1254">
            <v>0</v>
          </cell>
          <cell r="CF1254">
            <v>0</v>
          </cell>
          <cell r="CG1254">
            <v>0</v>
          </cell>
          <cell r="CH1254">
            <v>0</v>
          </cell>
          <cell r="CI1254">
            <v>0</v>
          </cell>
          <cell r="CJ1254">
            <v>0</v>
          </cell>
          <cell r="CK1254">
            <v>0</v>
          </cell>
          <cell r="CL1254">
            <v>0</v>
          </cell>
          <cell r="CM1254">
            <v>0</v>
          </cell>
          <cell r="CN1254">
            <v>0</v>
          </cell>
          <cell r="CO1254">
            <v>0</v>
          </cell>
        </row>
        <row r="1255">
          <cell r="BK1255" t="str">
            <v>Chene_pedoncule_F1_Dynamique_Guide chênaie continentale_101_</v>
          </cell>
          <cell r="BM1255">
            <v>47.3331726293519</v>
          </cell>
          <cell r="BN1255">
            <v>223.07204511571001</v>
          </cell>
          <cell r="BO1255">
            <v>111.215866124385</v>
          </cell>
          <cell r="BP1255">
            <v>307.101589782742</v>
          </cell>
          <cell r="BQ1255">
            <v>5.8351381224578098</v>
          </cell>
          <cell r="BT1255" t="str">
            <v>Feuillus</v>
          </cell>
          <cell r="BU1255">
            <v>1</v>
          </cell>
          <cell r="BV1255">
            <v>0</v>
          </cell>
          <cell r="BW1255">
            <v>0</v>
          </cell>
          <cell r="BX1255">
            <v>0.25</v>
          </cell>
          <cell r="BY1255">
            <v>0</v>
          </cell>
          <cell r="BZ1255">
            <v>0</v>
          </cell>
          <cell r="CB1255">
            <v>0.6</v>
          </cell>
          <cell r="CC1255">
            <v>0.4</v>
          </cell>
          <cell r="CD1255">
            <v>0</v>
          </cell>
          <cell r="CE1255">
            <v>0</v>
          </cell>
          <cell r="CF1255">
            <v>0</v>
          </cell>
          <cell r="CG1255">
            <v>0</v>
          </cell>
          <cell r="CH1255">
            <v>0</v>
          </cell>
          <cell r="CI1255">
            <v>0</v>
          </cell>
          <cell r="CJ1255">
            <v>0</v>
          </cell>
          <cell r="CK1255">
            <v>0</v>
          </cell>
          <cell r="CL1255">
            <v>0</v>
          </cell>
          <cell r="CM1255">
            <v>0</v>
          </cell>
          <cell r="CN1255">
            <v>0</v>
          </cell>
          <cell r="CO1255">
            <v>0</v>
          </cell>
        </row>
        <row r="1256">
          <cell r="BK1256" t="str">
            <v>Chene_pedoncule_F1_Dynamique_Guide chênaie continentale_103_</v>
          </cell>
          <cell r="BM1256">
            <v>49.657198460471001</v>
          </cell>
          <cell r="BN1256">
            <v>235.19255562597499</v>
          </cell>
          <cell r="BO1256" t="str">
            <v/>
          </cell>
          <cell r="BP1256">
            <v>307.101589782742</v>
          </cell>
          <cell r="BQ1256">
            <v>4.1017251785419102</v>
          </cell>
          <cell r="BT1256" t="str">
            <v>Feuillus</v>
          </cell>
          <cell r="BU1256">
            <v>1</v>
          </cell>
          <cell r="BV1256">
            <v>0</v>
          </cell>
          <cell r="BW1256">
            <v>0</v>
          </cell>
          <cell r="BX1256">
            <v>0.25</v>
          </cell>
          <cell r="BY1256">
            <v>0</v>
          </cell>
          <cell r="BZ1256">
            <v>0</v>
          </cell>
          <cell r="CB1256">
            <v>0.6</v>
          </cell>
          <cell r="CC1256">
            <v>0.4</v>
          </cell>
          <cell r="CD1256">
            <v>0</v>
          </cell>
          <cell r="CE1256">
            <v>0</v>
          </cell>
          <cell r="CF1256">
            <v>0</v>
          </cell>
          <cell r="CG1256">
            <v>0</v>
          </cell>
          <cell r="CH1256">
            <v>0</v>
          </cell>
          <cell r="CI1256">
            <v>0</v>
          </cell>
          <cell r="CJ1256">
            <v>0</v>
          </cell>
          <cell r="CK1256">
            <v>0</v>
          </cell>
          <cell r="CL1256">
            <v>0</v>
          </cell>
          <cell r="CM1256">
            <v>0</v>
          </cell>
          <cell r="CN1256">
            <v>0</v>
          </cell>
          <cell r="CO1256">
            <v>0</v>
          </cell>
        </row>
        <row r="1257">
          <cell r="BK1257" t="str">
            <v>Chene_pedoncule_F1_Dynamique_Guide chênaie continentale_103_</v>
          </cell>
          <cell r="BM1257">
            <v>34.922668299833099</v>
          </cell>
          <cell r="BN1257">
            <v>159.492566456123</v>
          </cell>
          <cell r="BO1257">
            <v>75.699989169851989</v>
          </cell>
          <cell r="BP1257">
            <v>307.101589782742</v>
          </cell>
          <cell r="BQ1257">
            <v>4.1017251785419102</v>
          </cell>
          <cell r="BT1257" t="str">
            <v>Feuillus</v>
          </cell>
          <cell r="BU1257">
            <v>1</v>
          </cell>
          <cell r="BV1257">
            <v>0</v>
          </cell>
          <cell r="BW1257">
            <v>0</v>
          </cell>
          <cell r="BX1257">
            <v>0.25</v>
          </cell>
          <cell r="BY1257">
            <v>0</v>
          </cell>
          <cell r="BZ1257">
            <v>0</v>
          </cell>
          <cell r="CB1257">
            <v>0.6</v>
          </cell>
          <cell r="CC1257">
            <v>0.4</v>
          </cell>
          <cell r="CD1257">
            <v>0</v>
          </cell>
          <cell r="CE1257">
            <v>0</v>
          </cell>
          <cell r="CF1257">
            <v>0</v>
          </cell>
          <cell r="CG1257">
            <v>0</v>
          </cell>
          <cell r="CH1257">
            <v>0</v>
          </cell>
          <cell r="CI1257">
            <v>0</v>
          </cell>
          <cell r="CJ1257">
            <v>0</v>
          </cell>
          <cell r="CK1257">
            <v>0</v>
          </cell>
          <cell r="CL1257">
            <v>0</v>
          </cell>
          <cell r="CM1257">
            <v>0</v>
          </cell>
          <cell r="CN1257">
            <v>0</v>
          </cell>
          <cell r="CO1257">
            <v>0</v>
          </cell>
        </row>
        <row r="1258">
          <cell r="BK1258" t="str">
            <v>Chene_pedoncule_F1_Dynamique_Guide chênaie continentale_106_</v>
          </cell>
          <cell r="BM1258">
            <v>37.469842818759801</v>
          </cell>
          <cell r="BN1258">
            <v>172.370868266727</v>
          </cell>
          <cell r="BO1258" t="str">
            <v/>
          </cell>
          <cell r="BP1258">
            <v>307.101589782742</v>
          </cell>
          <cell r="BT1258" t="str">
            <v>Feuillus</v>
          </cell>
          <cell r="BU1258">
            <v>1</v>
          </cell>
          <cell r="BV1258">
            <v>0</v>
          </cell>
          <cell r="BW1258">
            <v>0</v>
          </cell>
          <cell r="BX1258">
            <v>0.25</v>
          </cell>
          <cell r="BY1258">
            <v>0</v>
          </cell>
          <cell r="BZ1258">
            <v>0</v>
          </cell>
          <cell r="CB1258">
            <v>0.6</v>
          </cell>
          <cell r="CC1258">
            <v>0.4</v>
          </cell>
          <cell r="CD1258">
            <v>0</v>
          </cell>
          <cell r="CE1258">
            <v>0</v>
          </cell>
          <cell r="CF1258">
            <v>0</v>
          </cell>
          <cell r="CG1258">
            <v>0</v>
          </cell>
          <cell r="CH1258">
            <v>0</v>
          </cell>
          <cell r="CI1258">
            <v>0</v>
          </cell>
          <cell r="CJ1258">
            <v>0</v>
          </cell>
          <cell r="CK1258">
            <v>0</v>
          </cell>
          <cell r="CL1258">
            <v>0</v>
          </cell>
          <cell r="CM1258">
            <v>0</v>
          </cell>
          <cell r="CN1258">
            <v>0</v>
          </cell>
          <cell r="CO1258">
            <v>0</v>
          </cell>
        </row>
        <row r="1259">
          <cell r="BK1259" t="str">
            <v>Chene_pedoncule_F1_Dynamique_Guide chênaie continentale_106_</v>
          </cell>
          <cell r="BM1259">
            <v>0</v>
          </cell>
          <cell r="BN1259">
            <v>0</v>
          </cell>
          <cell r="BO1259">
            <v>172.370868266727</v>
          </cell>
          <cell r="BP1259">
            <v>307.101589782742</v>
          </cell>
          <cell r="BT1259" t="str">
            <v>Feuillus</v>
          </cell>
          <cell r="BU1259">
            <v>1</v>
          </cell>
          <cell r="BV1259">
            <v>0</v>
          </cell>
          <cell r="BW1259">
            <v>0</v>
          </cell>
          <cell r="BX1259">
            <v>0.25</v>
          </cell>
          <cell r="BY1259">
            <v>0</v>
          </cell>
          <cell r="BZ1259">
            <v>0</v>
          </cell>
          <cell r="CB1259">
            <v>0.6</v>
          </cell>
          <cell r="CC1259">
            <v>0.4</v>
          </cell>
          <cell r="CD1259">
            <v>0</v>
          </cell>
          <cell r="CE1259">
            <v>0</v>
          </cell>
          <cell r="CF1259">
            <v>0</v>
          </cell>
          <cell r="CG1259">
            <v>0</v>
          </cell>
          <cell r="CH1259">
            <v>0</v>
          </cell>
          <cell r="CI1259">
            <v>0</v>
          </cell>
          <cell r="CJ1259">
            <v>0</v>
          </cell>
          <cell r="CK1259">
            <v>0</v>
          </cell>
          <cell r="CL1259">
            <v>0</v>
          </cell>
          <cell r="CM1259">
            <v>0</v>
          </cell>
          <cell r="CN1259">
            <v>0</v>
          </cell>
          <cell r="CO1259">
            <v>0</v>
          </cell>
        </row>
        <row r="1260">
          <cell r="BK1260" t="str">
            <v>Chene_pedoncule_F2_Dynamique_Guide chênaie continentale_30_</v>
          </cell>
          <cell r="BM1260">
            <v>42.655981799321701</v>
          </cell>
          <cell r="BN1260">
            <v>198.873481257864</v>
          </cell>
          <cell r="BP1260">
            <v>281.59342762421699</v>
          </cell>
          <cell r="BT1260" t="str">
            <v>Feuillus</v>
          </cell>
          <cell r="BU1260">
            <v>1</v>
          </cell>
          <cell r="BV1260">
            <v>0</v>
          </cell>
          <cell r="BW1260">
            <v>0</v>
          </cell>
          <cell r="BX1260">
            <v>0.25</v>
          </cell>
          <cell r="BY1260">
            <v>0</v>
          </cell>
          <cell r="BZ1260">
            <v>0</v>
          </cell>
          <cell r="CB1260">
            <v>0.6</v>
          </cell>
          <cell r="CC1260">
            <v>0.4</v>
          </cell>
          <cell r="CD1260">
            <v>0</v>
          </cell>
          <cell r="CE1260">
            <v>0</v>
          </cell>
          <cell r="CF1260">
            <v>0</v>
          </cell>
          <cell r="CG1260">
            <v>0</v>
          </cell>
          <cell r="CH1260">
            <v>0</v>
          </cell>
          <cell r="CI1260">
            <v>0</v>
          </cell>
          <cell r="CJ1260">
            <v>0</v>
          </cell>
          <cell r="CK1260">
            <v>0</v>
          </cell>
          <cell r="CL1260">
            <v>0</v>
          </cell>
          <cell r="CM1260">
            <v>0</v>
          </cell>
          <cell r="CN1260">
            <v>0</v>
          </cell>
          <cell r="CO1260">
            <v>0</v>
          </cell>
        </row>
        <row r="1261">
          <cell r="BK1261" t="str">
            <v>Chene_pedoncule_F2_Dynamique_Guide chênaie continentale_38_</v>
          </cell>
          <cell r="BM1261">
            <v>52.564481847318703</v>
          </cell>
          <cell r="BN1261">
            <v>250.43998116147301</v>
          </cell>
          <cell r="BO1261" t="str">
            <v/>
          </cell>
          <cell r="BP1261">
            <v>281.59342762421699</v>
          </cell>
          <cell r="BQ1261">
            <v>12.6137140664596</v>
          </cell>
          <cell r="BT1261" t="str">
            <v>Feuillus</v>
          </cell>
          <cell r="BU1261">
            <v>1</v>
          </cell>
          <cell r="BV1261">
            <v>0</v>
          </cell>
          <cell r="BW1261">
            <v>0</v>
          </cell>
          <cell r="BX1261">
            <v>0.25</v>
          </cell>
          <cell r="BY1261">
            <v>0</v>
          </cell>
          <cell r="BZ1261">
            <v>0</v>
          </cell>
          <cell r="CB1261">
            <v>0.6</v>
          </cell>
          <cell r="CC1261">
            <v>0.4</v>
          </cell>
          <cell r="CD1261">
            <v>0</v>
          </cell>
          <cell r="CE1261">
            <v>0</v>
          </cell>
          <cell r="CF1261">
            <v>0</v>
          </cell>
          <cell r="CG1261">
            <v>0</v>
          </cell>
          <cell r="CH1261">
            <v>0</v>
          </cell>
          <cell r="CI1261">
            <v>0</v>
          </cell>
          <cell r="CJ1261">
            <v>0</v>
          </cell>
          <cell r="CK1261">
            <v>0</v>
          </cell>
          <cell r="CL1261">
            <v>0</v>
          </cell>
          <cell r="CM1261">
            <v>0</v>
          </cell>
          <cell r="CN1261">
            <v>0</v>
          </cell>
          <cell r="CO1261">
            <v>0</v>
          </cell>
        </row>
        <row r="1262">
          <cell r="BK1262" t="str">
            <v>Chene_pedoncule_F2_Dynamique_Guide chênaie continentale_38_</v>
          </cell>
          <cell r="BM1262">
            <v>29.2474064619351</v>
          </cell>
          <cell r="BN1262">
            <v>131.16447064234899</v>
          </cell>
          <cell r="BO1262">
            <v>119.27551051912403</v>
          </cell>
          <cell r="BP1262">
            <v>281.59342762421699</v>
          </cell>
          <cell r="BQ1262">
            <v>12.6137140664596</v>
          </cell>
          <cell r="BT1262" t="str">
            <v>Feuillus</v>
          </cell>
          <cell r="BU1262">
            <v>1</v>
          </cell>
          <cell r="BV1262">
            <v>0</v>
          </cell>
          <cell r="BW1262">
            <v>0</v>
          </cell>
          <cell r="BX1262">
            <v>0.25</v>
          </cell>
          <cell r="BY1262">
            <v>0</v>
          </cell>
          <cell r="BZ1262">
            <v>0</v>
          </cell>
          <cell r="CB1262">
            <v>0.6</v>
          </cell>
          <cell r="CC1262">
            <v>0.4</v>
          </cell>
          <cell r="CD1262">
            <v>0</v>
          </cell>
          <cell r="CE1262">
            <v>0</v>
          </cell>
          <cell r="CF1262">
            <v>0</v>
          </cell>
          <cell r="CG1262">
            <v>0</v>
          </cell>
          <cell r="CH1262">
            <v>0</v>
          </cell>
          <cell r="CI1262">
            <v>0</v>
          </cell>
          <cell r="CJ1262">
            <v>0</v>
          </cell>
          <cell r="CK1262">
            <v>0</v>
          </cell>
          <cell r="CL1262">
            <v>0</v>
          </cell>
          <cell r="CM1262">
            <v>0</v>
          </cell>
          <cell r="CN1262">
            <v>0</v>
          </cell>
          <cell r="CO1262">
            <v>0</v>
          </cell>
        </row>
        <row r="1263">
          <cell r="BK1263" t="str">
            <v>Chene_pedoncule_F2_Dynamique_Guide chênaie continentale_41_</v>
          </cell>
          <cell r="BM1263">
            <v>36.908088118362102</v>
          </cell>
          <cell r="BN1263">
            <v>169.522496508947</v>
          </cell>
          <cell r="BO1263" t="str">
            <v/>
          </cell>
          <cell r="BP1263">
            <v>281.59342762421699</v>
          </cell>
          <cell r="BQ1263">
            <v>13.9130602228849</v>
          </cell>
          <cell r="BT1263" t="str">
            <v>Feuillus</v>
          </cell>
          <cell r="BU1263">
            <v>1</v>
          </cell>
          <cell r="BV1263">
            <v>0</v>
          </cell>
          <cell r="BW1263">
            <v>0</v>
          </cell>
          <cell r="BX1263">
            <v>0.25</v>
          </cell>
          <cell r="BY1263">
            <v>0</v>
          </cell>
          <cell r="BZ1263">
            <v>0</v>
          </cell>
          <cell r="CB1263">
            <v>0.6</v>
          </cell>
          <cell r="CC1263">
            <v>0.4</v>
          </cell>
          <cell r="CD1263">
            <v>0</v>
          </cell>
          <cell r="CE1263">
            <v>0</v>
          </cell>
          <cell r="CF1263">
            <v>0</v>
          </cell>
          <cell r="CG1263">
            <v>0</v>
          </cell>
          <cell r="CH1263">
            <v>0</v>
          </cell>
          <cell r="CI1263">
            <v>0</v>
          </cell>
          <cell r="CJ1263">
            <v>0</v>
          </cell>
          <cell r="CK1263">
            <v>0</v>
          </cell>
          <cell r="CL1263">
            <v>0</v>
          </cell>
          <cell r="CM1263">
            <v>0</v>
          </cell>
          <cell r="CN1263">
            <v>0</v>
          </cell>
          <cell r="CO1263">
            <v>0</v>
          </cell>
        </row>
        <row r="1264">
          <cell r="BK1264" t="str">
            <v>Chene_pedoncule_F2_Dynamique_Guide chênaie continentale_45_</v>
          </cell>
          <cell r="BM1264">
            <v>47.852261059621902</v>
          </cell>
          <cell r="BN1264">
            <v>225.773865812991</v>
          </cell>
          <cell r="BO1264" t="str">
            <v/>
          </cell>
          <cell r="BP1264">
            <v>281.59342762421699</v>
          </cell>
          <cell r="BQ1264">
            <v>12.7301543279178</v>
          </cell>
          <cell r="BT1264" t="str">
            <v>Feuillus</v>
          </cell>
          <cell r="BU1264">
            <v>1</v>
          </cell>
          <cell r="BV1264">
            <v>0</v>
          </cell>
          <cell r="BW1264">
            <v>0</v>
          </cell>
          <cell r="BX1264">
            <v>0.25</v>
          </cell>
          <cell r="BY1264">
            <v>0</v>
          </cell>
          <cell r="BZ1264">
            <v>0</v>
          </cell>
          <cell r="CB1264">
            <v>0.6</v>
          </cell>
          <cell r="CC1264">
            <v>0.4</v>
          </cell>
          <cell r="CD1264">
            <v>0</v>
          </cell>
          <cell r="CE1264">
            <v>0</v>
          </cell>
          <cell r="CF1264">
            <v>0</v>
          </cell>
          <cell r="CG1264">
            <v>0</v>
          </cell>
          <cell r="CH1264">
            <v>0</v>
          </cell>
          <cell r="CI1264">
            <v>0</v>
          </cell>
          <cell r="CJ1264">
            <v>0</v>
          </cell>
          <cell r="CK1264">
            <v>0</v>
          </cell>
          <cell r="CL1264">
            <v>0</v>
          </cell>
          <cell r="CM1264">
            <v>0</v>
          </cell>
          <cell r="CN1264">
            <v>0</v>
          </cell>
          <cell r="CO1264">
            <v>0</v>
          </cell>
        </row>
        <row r="1265">
          <cell r="BK1265" t="str">
            <v>Chene_pedoncule_F2_Dynamique_Guide chênaie continentale_45_</v>
          </cell>
          <cell r="BM1265">
            <v>35.277240983174103</v>
          </cell>
          <cell r="BN1265">
            <v>161.27947460887501</v>
          </cell>
          <cell r="BO1265">
            <v>64.494391204115999</v>
          </cell>
          <cell r="BP1265">
            <v>281.59342762421699</v>
          </cell>
          <cell r="BQ1265">
            <v>12.7301543279178</v>
          </cell>
          <cell r="BT1265" t="str">
            <v>Feuillus</v>
          </cell>
          <cell r="BU1265">
            <v>1</v>
          </cell>
          <cell r="BV1265">
            <v>0</v>
          </cell>
          <cell r="BW1265">
            <v>0</v>
          </cell>
          <cell r="BX1265">
            <v>0.25</v>
          </cell>
          <cell r="BY1265">
            <v>0</v>
          </cell>
          <cell r="BZ1265">
            <v>0</v>
          </cell>
          <cell r="CB1265">
            <v>0.6</v>
          </cell>
          <cell r="CC1265">
            <v>0.4</v>
          </cell>
          <cell r="CD1265">
            <v>0</v>
          </cell>
          <cell r="CE1265">
            <v>0</v>
          </cell>
          <cell r="CF1265">
            <v>0</v>
          </cell>
          <cell r="CG1265">
            <v>0</v>
          </cell>
          <cell r="CH1265">
            <v>0</v>
          </cell>
          <cell r="CI1265">
            <v>0</v>
          </cell>
          <cell r="CJ1265">
            <v>0</v>
          </cell>
          <cell r="CK1265">
            <v>0</v>
          </cell>
          <cell r="CL1265">
            <v>0</v>
          </cell>
          <cell r="CM1265">
            <v>0</v>
          </cell>
          <cell r="CN1265">
            <v>0</v>
          </cell>
          <cell r="CO1265">
            <v>0</v>
          </cell>
        </row>
        <row r="1266">
          <cell r="BK1266" t="str">
            <v>Chene_pedoncule_F2_Dynamique_Guide chênaie continentale_48_</v>
          </cell>
          <cell r="BM1266">
            <v>42.890307803292302</v>
          </cell>
          <cell r="BN1266">
            <v>200.07937119216299</v>
          </cell>
          <cell r="BO1266" t="str">
            <v/>
          </cell>
          <cell r="BP1266">
            <v>281.59342762421699</v>
          </cell>
          <cell r="BQ1266">
            <v>13.6450310925183</v>
          </cell>
          <cell r="BT1266" t="str">
            <v>Feuillus</v>
          </cell>
          <cell r="BU1266">
            <v>1</v>
          </cell>
          <cell r="BV1266">
            <v>0</v>
          </cell>
          <cell r="BW1266">
            <v>0</v>
          </cell>
          <cell r="BX1266">
            <v>0.25</v>
          </cell>
          <cell r="BY1266">
            <v>0</v>
          </cell>
          <cell r="BZ1266">
            <v>0</v>
          </cell>
          <cell r="CB1266">
            <v>0.6</v>
          </cell>
          <cell r="CC1266">
            <v>0.4</v>
          </cell>
          <cell r="CD1266">
            <v>0</v>
          </cell>
          <cell r="CE1266">
            <v>0</v>
          </cell>
          <cell r="CF1266">
            <v>0</v>
          </cell>
          <cell r="CG1266">
            <v>0</v>
          </cell>
          <cell r="CH1266">
            <v>0</v>
          </cell>
          <cell r="CI1266">
            <v>0</v>
          </cell>
          <cell r="CJ1266">
            <v>0</v>
          </cell>
          <cell r="CK1266">
            <v>0</v>
          </cell>
          <cell r="CL1266">
            <v>0</v>
          </cell>
          <cell r="CM1266">
            <v>0</v>
          </cell>
          <cell r="CN1266">
            <v>0</v>
          </cell>
          <cell r="CO1266">
            <v>0</v>
          </cell>
        </row>
        <row r="1267">
          <cell r="BK1267" t="str">
            <v>Chene_pedoncule_F2_Dynamique_Guide chênaie continentale_52_</v>
          </cell>
          <cell r="BM1267">
            <v>53.502450076895002</v>
          </cell>
          <cell r="BN1267">
            <v>255.37868258197599</v>
          </cell>
          <cell r="BO1267" t="str">
            <v/>
          </cell>
          <cell r="BP1267">
            <v>281.59342762421699</v>
          </cell>
          <cell r="BQ1267">
            <v>12.606957323068199</v>
          </cell>
          <cell r="BT1267" t="str">
            <v>Feuillus</v>
          </cell>
          <cell r="BU1267">
            <v>1</v>
          </cell>
          <cell r="BV1267">
            <v>0</v>
          </cell>
          <cell r="BW1267">
            <v>0</v>
          </cell>
          <cell r="BX1267">
            <v>0.25</v>
          </cell>
          <cell r="BY1267">
            <v>0</v>
          </cell>
          <cell r="BZ1267">
            <v>0</v>
          </cell>
          <cell r="CB1267">
            <v>0.6</v>
          </cell>
          <cell r="CC1267">
            <v>0.4</v>
          </cell>
          <cell r="CD1267">
            <v>0</v>
          </cell>
          <cell r="CE1267">
            <v>0</v>
          </cell>
          <cell r="CF1267">
            <v>0</v>
          </cell>
          <cell r="CG1267">
            <v>0</v>
          </cell>
          <cell r="CH1267">
            <v>0</v>
          </cell>
          <cell r="CI1267">
            <v>0</v>
          </cell>
          <cell r="CJ1267">
            <v>0</v>
          </cell>
          <cell r="CK1267">
            <v>0</v>
          </cell>
          <cell r="CL1267">
            <v>0</v>
          </cell>
          <cell r="CM1267">
            <v>0</v>
          </cell>
          <cell r="CN1267">
            <v>0</v>
          </cell>
          <cell r="CO1267">
            <v>0</v>
          </cell>
        </row>
        <row r="1268">
          <cell r="BK1268" t="str">
            <v>Chene_pedoncule_F2_Dynamique_Guide chênaie continentale_52_</v>
          </cell>
          <cell r="BM1268">
            <v>41.588674017785301</v>
          </cell>
          <cell r="BN1268">
            <v>193.389837408994</v>
          </cell>
          <cell r="BO1268">
            <v>61.988845172981996</v>
          </cell>
          <cell r="BP1268">
            <v>281.59342762421699</v>
          </cell>
          <cell r="BQ1268">
            <v>12.606957323068199</v>
          </cell>
          <cell r="BT1268" t="str">
            <v>Feuillus</v>
          </cell>
          <cell r="BU1268">
            <v>1</v>
          </cell>
          <cell r="BV1268">
            <v>0</v>
          </cell>
          <cell r="BW1268">
            <v>0</v>
          </cell>
          <cell r="BX1268">
            <v>0.25</v>
          </cell>
          <cell r="BY1268">
            <v>0</v>
          </cell>
          <cell r="BZ1268">
            <v>0</v>
          </cell>
          <cell r="CB1268">
            <v>0.6</v>
          </cell>
          <cell r="CC1268">
            <v>0.4</v>
          </cell>
          <cell r="CD1268">
            <v>0</v>
          </cell>
          <cell r="CE1268">
            <v>0</v>
          </cell>
          <cell r="CF1268">
            <v>0</v>
          </cell>
          <cell r="CG1268">
            <v>0</v>
          </cell>
          <cell r="CH1268">
            <v>0</v>
          </cell>
          <cell r="CI1268">
            <v>0</v>
          </cell>
          <cell r="CJ1268">
            <v>0</v>
          </cell>
          <cell r="CK1268">
            <v>0</v>
          </cell>
          <cell r="CL1268">
            <v>0</v>
          </cell>
          <cell r="CM1268">
            <v>0</v>
          </cell>
          <cell r="CN1268">
            <v>0</v>
          </cell>
          <cell r="CO1268">
            <v>0</v>
          </cell>
        </row>
        <row r="1269">
          <cell r="BK1269" t="str">
            <v>Chene_pedoncule_F2_Dynamique_Guide chênaie continentale_55_</v>
          </cell>
          <cell r="BM1269">
            <v>49.018839599381899</v>
          </cell>
          <cell r="BN1269">
            <v>231.85717540027301</v>
          </cell>
          <cell r="BO1269" t="str">
            <v/>
          </cell>
          <cell r="BP1269">
            <v>281.59342762421699</v>
          </cell>
          <cell r="BQ1269">
            <v>13.269332299263199</v>
          </cell>
          <cell r="BT1269" t="str">
            <v>Feuillus</v>
          </cell>
          <cell r="BU1269">
            <v>1</v>
          </cell>
          <cell r="BV1269">
            <v>0</v>
          </cell>
          <cell r="BW1269">
            <v>0</v>
          </cell>
          <cell r="BX1269">
            <v>0.25</v>
          </cell>
          <cell r="BY1269">
            <v>0</v>
          </cell>
          <cell r="BZ1269">
            <v>0</v>
          </cell>
          <cell r="CB1269">
            <v>0.6</v>
          </cell>
          <cell r="CC1269">
            <v>0.4</v>
          </cell>
          <cell r="CD1269">
            <v>0</v>
          </cell>
          <cell r="CE1269">
            <v>0</v>
          </cell>
          <cell r="CF1269">
            <v>0</v>
          </cell>
          <cell r="CG1269">
            <v>0</v>
          </cell>
          <cell r="CH1269">
            <v>0</v>
          </cell>
          <cell r="CI1269">
            <v>0</v>
          </cell>
          <cell r="CJ1269">
            <v>0</v>
          </cell>
          <cell r="CK1269">
            <v>0</v>
          </cell>
          <cell r="CL1269">
            <v>0</v>
          </cell>
          <cell r="CM1269">
            <v>0</v>
          </cell>
          <cell r="CN1269">
            <v>0</v>
          </cell>
          <cell r="CO1269">
            <v>0</v>
          </cell>
        </row>
        <row r="1270">
          <cell r="BK1270" t="str">
            <v>Chene_pedoncule_F2_Dynamique_Guide chênaie continentale_59_</v>
          </cell>
          <cell r="BM1270">
            <v>59.2257709986376</v>
          </cell>
          <cell r="BN1270">
            <v>285.70928054444198</v>
          </cell>
          <cell r="BO1270" t="str">
            <v/>
          </cell>
          <cell r="BP1270">
            <v>281.59342762421699</v>
          </cell>
          <cell r="BQ1270">
            <v>12.3784257671179</v>
          </cell>
          <cell r="BT1270" t="str">
            <v>Feuillus</v>
          </cell>
          <cell r="BU1270">
            <v>1</v>
          </cell>
          <cell r="BV1270">
            <v>0</v>
          </cell>
          <cell r="BW1270">
            <v>0</v>
          </cell>
          <cell r="BX1270">
            <v>0.25</v>
          </cell>
          <cell r="BY1270">
            <v>0</v>
          </cell>
          <cell r="BZ1270">
            <v>0</v>
          </cell>
          <cell r="CB1270">
            <v>0.6</v>
          </cell>
          <cell r="CC1270">
            <v>0.4</v>
          </cell>
          <cell r="CD1270">
            <v>0</v>
          </cell>
          <cell r="CE1270">
            <v>0</v>
          </cell>
          <cell r="CF1270">
            <v>0</v>
          </cell>
          <cell r="CG1270">
            <v>0</v>
          </cell>
          <cell r="CH1270">
            <v>0</v>
          </cell>
          <cell r="CI1270">
            <v>0</v>
          </cell>
          <cell r="CJ1270">
            <v>0</v>
          </cell>
          <cell r="CK1270">
            <v>0</v>
          </cell>
          <cell r="CL1270">
            <v>0</v>
          </cell>
          <cell r="CM1270">
            <v>0</v>
          </cell>
          <cell r="CN1270">
            <v>0</v>
          </cell>
          <cell r="CO1270">
            <v>0</v>
          </cell>
        </row>
        <row r="1271">
          <cell r="BK1271" t="str">
            <v>Chene_pedoncule_F2_Dynamique_Guide chênaie continentale_59_</v>
          </cell>
          <cell r="BM1271">
            <v>48.759722374939301</v>
          </cell>
          <cell r="BN1271">
            <v>230.50462224855201</v>
          </cell>
          <cell r="BO1271">
            <v>55.204658295889971</v>
          </cell>
          <cell r="BP1271">
            <v>281.59342762421699</v>
          </cell>
          <cell r="BQ1271">
            <v>12.3784257671179</v>
          </cell>
          <cell r="BT1271" t="str">
            <v>Feuillus</v>
          </cell>
          <cell r="BU1271">
            <v>1</v>
          </cell>
          <cell r="BV1271">
            <v>0</v>
          </cell>
          <cell r="BW1271">
            <v>0</v>
          </cell>
          <cell r="BX1271">
            <v>0.25</v>
          </cell>
          <cell r="BY1271">
            <v>0</v>
          </cell>
          <cell r="BZ1271">
            <v>0</v>
          </cell>
          <cell r="CB1271">
            <v>0.6</v>
          </cell>
          <cell r="CC1271">
            <v>0.4</v>
          </cell>
          <cell r="CD1271">
            <v>0</v>
          </cell>
          <cell r="CE1271">
            <v>0</v>
          </cell>
          <cell r="CF1271">
            <v>0</v>
          </cell>
          <cell r="CG1271">
            <v>0</v>
          </cell>
          <cell r="CH1271">
            <v>0</v>
          </cell>
          <cell r="CI1271">
            <v>0</v>
          </cell>
          <cell r="CJ1271">
            <v>0</v>
          </cell>
          <cell r="CK1271">
            <v>0</v>
          </cell>
          <cell r="CL1271">
            <v>0</v>
          </cell>
          <cell r="CM1271">
            <v>0</v>
          </cell>
          <cell r="CN1271">
            <v>0</v>
          </cell>
          <cell r="CO1271">
            <v>0</v>
          </cell>
        </row>
        <row r="1272">
          <cell r="BK1272" t="str">
            <v>Chene_pedoncule_F2_Dynamique_Guide chênaie continentale_62_</v>
          </cell>
          <cell r="BM1272">
            <v>55.944811309623802</v>
          </cell>
          <cell r="BN1272">
            <v>268.28155099224898</v>
          </cell>
          <cell r="BO1272" t="str">
            <v/>
          </cell>
          <cell r="BP1272">
            <v>281.59342762421699</v>
          </cell>
          <cell r="BQ1272">
            <v>12.8098916052327</v>
          </cell>
          <cell r="BT1272" t="str">
            <v>Feuillus</v>
          </cell>
          <cell r="BU1272">
            <v>1</v>
          </cell>
          <cell r="BV1272">
            <v>0</v>
          </cell>
          <cell r="BW1272">
            <v>0</v>
          </cell>
          <cell r="BX1272">
            <v>0.25</v>
          </cell>
          <cell r="BY1272">
            <v>0</v>
          </cell>
          <cell r="BZ1272">
            <v>0</v>
          </cell>
          <cell r="CB1272">
            <v>0.6</v>
          </cell>
          <cell r="CC1272">
            <v>0.4</v>
          </cell>
          <cell r="CD1272">
            <v>0</v>
          </cell>
          <cell r="CE1272">
            <v>0</v>
          </cell>
          <cell r="CF1272">
            <v>0</v>
          </cell>
          <cell r="CG1272">
            <v>0</v>
          </cell>
          <cell r="CH1272">
            <v>0</v>
          </cell>
          <cell r="CI1272">
            <v>0</v>
          </cell>
          <cell r="CJ1272">
            <v>0</v>
          </cell>
          <cell r="CK1272">
            <v>0</v>
          </cell>
          <cell r="CL1272">
            <v>0</v>
          </cell>
          <cell r="CM1272">
            <v>0</v>
          </cell>
          <cell r="CN1272">
            <v>0</v>
          </cell>
          <cell r="CO1272">
            <v>0</v>
          </cell>
        </row>
        <row r="1273">
          <cell r="BK1273" t="str">
            <v>Chene_pedoncule_F2_Dynamique_Guide chênaie continentale_65_</v>
          </cell>
          <cell r="BM1273">
            <v>63.264449966584401</v>
          </cell>
          <cell r="BN1273">
            <v>307.30367856268998</v>
          </cell>
          <cell r="BO1273" t="str">
            <v/>
          </cell>
          <cell r="BP1273">
            <v>281.59342762421699</v>
          </cell>
          <cell r="BQ1273">
            <v>13.081019120787801</v>
          </cell>
          <cell r="BT1273" t="str">
            <v>Feuillus</v>
          </cell>
          <cell r="BU1273">
            <v>1</v>
          </cell>
          <cell r="BV1273">
            <v>0</v>
          </cell>
          <cell r="BW1273">
            <v>0</v>
          </cell>
          <cell r="BX1273">
            <v>0.25</v>
          </cell>
          <cell r="BY1273">
            <v>0</v>
          </cell>
          <cell r="BZ1273">
            <v>0</v>
          </cell>
          <cell r="CB1273">
            <v>0.6</v>
          </cell>
          <cell r="CC1273">
            <v>0.4</v>
          </cell>
          <cell r="CD1273">
            <v>0</v>
          </cell>
          <cell r="CE1273">
            <v>0</v>
          </cell>
          <cell r="CF1273">
            <v>0</v>
          </cell>
          <cell r="CG1273">
            <v>0</v>
          </cell>
          <cell r="CH1273">
            <v>0</v>
          </cell>
          <cell r="CI1273">
            <v>0</v>
          </cell>
          <cell r="CJ1273">
            <v>0</v>
          </cell>
          <cell r="CK1273">
            <v>0</v>
          </cell>
          <cell r="CL1273">
            <v>0</v>
          </cell>
          <cell r="CM1273">
            <v>0</v>
          </cell>
          <cell r="CN1273">
            <v>0</v>
          </cell>
          <cell r="CO1273">
            <v>0</v>
          </cell>
        </row>
        <row r="1274">
          <cell r="BK1274" t="str">
            <v>Chene_pedoncule_F2_Dynamique_Guide chênaie continentale_67_</v>
          </cell>
          <cell r="BM1274">
            <v>68.189019202423097</v>
          </cell>
          <cell r="BN1274">
            <v>333.834790288725</v>
          </cell>
          <cell r="BO1274" t="str">
            <v/>
          </cell>
          <cell r="BP1274">
            <v>281.59342762421699</v>
          </cell>
          <cell r="BQ1274">
            <v>12.2863963865346</v>
          </cell>
          <cell r="BT1274" t="str">
            <v>Feuillus</v>
          </cell>
          <cell r="BU1274">
            <v>1</v>
          </cell>
          <cell r="BV1274">
            <v>0</v>
          </cell>
          <cell r="BW1274">
            <v>0</v>
          </cell>
          <cell r="BX1274">
            <v>0.25</v>
          </cell>
          <cell r="BY1274">
            <v>0</v>
          </cell>
          <cell r="BZ1274">
            <v>0</v>
          </cell>
          <cell r="CB1274">
            <v>0.6</v>
          </cell>
          <cell r="CC1274">
            <v>0.4</v>
          </cell>
          <cell r="CD1274">
            <v>0</v>
          </cell>
          <cell r="CE1274">
            <v>0</v>
          </cell>
          <cell r="CF1274">
            <v>0</v>
          </cell>
          <cell r="CG1274">
            <v>0</v>
          </cell>
          <cell r="CH1274">
            <v>0</v>
          </cell>
          <cell r="CI1274">
            <v>0</v>
          </cell>
          <cell r="CJ1274">
            <v>0</v>
          </cell>
          <cell r="CK1274">
            <v>0</v>
          </cell>
          <cell r="CL1274">
            <v>0</v>
          </cell>
          <cell r="CM1274">
            <v>0</v>
          </cell>
          <cell r="CN1274">
            <v>0</v>
          </cell>
          <cell r="CO1274">
            <v>0</v>
          </cell>
        </row>
        <row r="1275">
          <cell r="BK1275" t="str">
            <v>Chene_pedoncule_F2_Dynamique_Guide chênaie continentale_67_</v>
          </cell>
          <cell r="BM1275">
            <v>57.598838706609797</v>
          </cell>
          <cell r="BN1275">
            <v>277.05410497123597</v>
          </cell>
          <cell r="BO1275">
            <v>56.780685317489031</v>
          </cell>
          <cell r="BP1275">
            <v>281.59342762421699</v>
          </cell>
          <cell r="BQ1275">
            <v>12.2863963865346</v>
          </cell>
          <cell r="BT1275" t="str">
            <v>Feuillus</v>
          </cell>
          <cell r="BU1275">
            <v>1</v>
          </cell>
          <cell r="BV1275">
            <v>0</v>
          </cell>
          <cell r="BW1275">
            <v>0</v>
          </cell>
          <cell r="BX1275">
            <v>0.25</v>
          </cell>
          <cell r="BY1275">
            <v>0</v>
          </cell>
          <cell r="BZ1275">
            <v>0</v>
          </cell>
          <cell r="CB1275">
            <v>0.6</v>
          </cell>
          <cell r="CC1275">
            <v>0.4</v>
          </cell>
          <cell r="CD1275">
            <v>0</v>
          </cell>
          <cell r="CE1275">
            <v>0</v>
          </cell>
          <cell r="CF1275">
            <v>0</v>
          </cell>
          <cell r="CG1275">
            <v>0</v>
          </cell>
          <cell r="CH1275">
            <v>0</v>
          </cell>
          <cell r="CI1275">
            <v>0</v>
          </cell>
          <cell r="CJ1275">
            <v>0</v>
          </cell>
          <cell r="CK1275">
            <v>0</v>
          </cell>
          <cell r="CL1275">
            <v>0</v>
          </cell>
          <cell r="CM1275">
            <v>0</v>
          </cell>
          <cell r="CN1275">
            <v>0</v>
          </cell>
          <cell r="CO1275">
            <v>0</v>
          </cell>
        </row>
        <row r="1276">
          <cell r="BK1276" t="str">
            <v>Chene_pedoncule_F2_Dynamique_Guide chênaie continentale_70_</v>
          </cell>
          <cell r="BM1276">
            <v>64.611400790108604</v>
          </cell>
          <cell r="BN1276">
            <v>314.53907731969002</v>
          </cell>
          <cell r="BO1276" t="str">
            <v/>
          </cell>
          <cell r="BP1276">
            <v>281.59342762421699</v>
          </cell>
          <cell r="BQ1276">
            <v>12.619418814628499</v>
          </cell>
          <cell r="BT1276" t="str">
            <v>Feuillus</v>
          </cell>
          <cell r="BU1276">
            <v>1</v>
          </cell>
          <cell r="BV1276">
            <v>0</v>
          </cell>
          <cell r="BW1276">
            <v>0</v>
          </cell>
          <cell r="BX1276">
            <v>0.25</v>
          </cell>
          <cell r="BY1276">
            <v>0</v>
          </cell>
          <cell r="BZ1276">
            <v>0</v>
          </cell>
          <cell r="CB1276">
            <v>0.6</v>
          </cell>
          <cell r="CC1276">
            <v>0.4</v>
          </cell>
          <cell r="CD1276">
            <v>0</v>
          </cell>
          <cell r="CE1276">
            <v>0</v>
          </cell>
          <cell r="CF1276">
            <v>0</v>
          </cell>
          <cell r="CG1276">
            <v>0</v>
          </cell>
          <cell r="CH1276">
            <v>0</v>
          </cell>
          <cell r="CI1276">
            <v>0</v>
          </cell>
          <cell r="CJ1276">
            <v>0</v>
          </cell>
          <cell r="CK1276">
            <v>0</v>
          </cell>
          <cell r="CL1276">
            <v>0</v>
          </cell>
          <cell r="CM1276">
            <v>0</v>
          </cell>
          <cell r="CN1276">
            <v>0</v>
          </cell>
          <cell r="CO1276">
            <v>0</v>
          </cell>
        </row>
        <row r="1277">
          <cell r="BK1277" t="str">
            <v>Chene_pedoncule_F2_Dynamique_Guide chênaie continentale_73_</v>
          </cell>
          <cell r="BM1277">
            <v>71.719154204791096</v>
          </cell>
          <cell r="BN1277">
            <v>352.98132316246102</v>
          </cell>
          <cell r="BO1277" t="str">
            <v/>
          </cell>
          <cell r="BP1277">
            <v>281.59342762421699</v>
          </cell>
          <cell r="BQ1277">
            <v>12.609929469911799</v>
          </cell>
          <cell r="BT1277" t="str">
            <v>Feuillus</v>
          </cell>
          <cell r="BU1277">
            <v>1</v>
          </cell>
          <cell r="BV1277">
            <v>0</v>
          </cell>
          <cell r="BW1277">
            <v>0</v>
          </cell>
          <cell r="BX1277">
            <v>0.25</v>
          </cell>
          <cell r="BY1277">
            <v>0</v>
          </cell>
          <cell r="BZ1277">
            <v>0</v>
          </cell>
          <cell r="CB1277">
            <v>0.6</v>
          </cell>
          <cell r="CC1277">
            <v>0.4</v>
          </cell>
          <cell r="CD1277">
            <v>0</v>
          </cell>
          <cell r="CE1277">
            <v>0</v>
          </cell>
          <cell r="CF1277">
            <v>0</v>
          </cell>
          <cell r="CG1277">
            <v>0</v>
          </cell>
          <cell r="CH1277">
            <v>0</v>
          </cell>
          <cell r="CI1277">
            <v>0</v>
          </cell>
          <cell r="CJ1277">
            <v>0</v>
          </cell>
          <cell r="CK1277">
            <v>0</v>
          </cell>
          <cell r="CL1277">
            <v>0</v>
          </cell>
          <cell r="CM1277">
            <v>0</v>
          </cell>
          <cell r="CN1277">
            <v>0</v>
          </cell>
          <cell r="CO1277">
            <v>0</v>
          </cell>
        </row>
        <row r="1278">
          <cell r="BK1278" t="str">
            <v>Chene_pedoncule_F2_Dynamique_Guide chênaie continentale_75_</v>
          </cell>
          <cell r="BM1278">
            <v>76.406786426764199</v>
          </cell>
          <cell r="BN1278">
            <v>378.56218043555998</v>
          </cell>
          <cell r="BO1278" t="str">
            <v/>
          </cell>
          <cell r="BP1278">
            <v>281.59342762421699</v>
          </cell>
          <cell r="BQ1278">
            <v>12.062703111286099</v>
          </cell>
          <cell r="BT1278" t="str">
            <v>Feuillus</v>
          </cell>
          <cell r="BU1278">
            <v>1</v>
          </cell>
          <cell r="BV1278">
            <v>0</v>
          </cell>
          <cell r="BW1278">
            <v>0</v>
          </cell>
          <cell r="BX1278">
            <v>0.25</v>
          </cell>
          <cell r="BY1278">
            <v>0</v>
          </cell>
          <cell r="BZ1278">
            <v>0</v>
          </cell>
          <cell r="CB1278">
            <v>0.6</v>
          </cell>
          <cell r="CC1278">
            <v>0.4</v>
          </cell>
          <cell r="CD1278">
            <v>0</v>
          </cell>
          <cell r="CE1278">
            <v>0</v>
          </cell>
          <cell r="CF1278">
            <v>0</v>
          </cell>
          <cell r="CG1278">
            <v>0</v>
          </cell>
          <cell r="CH1278">
            <v>0</v>
          </cell>
          <cell r="CI1278">
            <v>0</v>
          </cell>
          <cell r="CJ1278">
            <v>0</v>
          </cell>
          <cell r="CK1278">
            <v>0</v>
          </cell>
          <cell r="CL1278">
            <v>0</v>
          </cell>
          <cell r="CM1278">
            <v>0</v>
          </cell>
          <cell r="CN1278">
            <v>0</v>
          </cell>
          <cell r="CO1278">
            <v>0</v>
          </cell>
        </row>
        <row r="1279">
          <cell r="BK1279" t="str">
            <v>Chene_pedoncule_F2_Dynamique_Guide chênaie continentale_75_</v>
          </cell>
          <cell r="BM1279">
            <v>65.9116962437773</v>
          </cell>
          <cell r="BN1279">
            <v>321.53922396521</v>
          </cell>
          <cell r="BO1279">
            <v>57.022956470349982</v>
          </cell>
          <cell r="BP1279">
            <v>281.59342762421699</v>
          </cell>
          <cell r="BQ1279">
            <v>12.062703111286099</v>
          </cell>
          <cell r="BT1279" t="str">
            <v>Feuillus</v>
          </cell>
          <cell r="BU1279">
            <v>1</v>
          </cell>
          <cell r="BV1279">
            <v>0</v>
          </cell>
          <cell r="BW1279">
            <v>0</v>
          </cell>
          <cell r="BX1279">
            <v>0.25</v>
          </cell>
          <cell r="BY1279">
            <v>0</v>
          </cell>
          <cell r="BZ1279">
            <v>0</v>
          </cell>
          <cell r="CB1279">
            <v>0.6</v>
          </cell>
          <cell r="CC1279">
            <v>0.4</v>
          </cell>
          <cell r="CD1279">
            <v>0</v>
          </cell>
          <cell r="CE1279">
            <v>0</v>
          </cell>
          <cell r="CF1279">
            <v>0</v>
          </cell>
          <cell r="CG1279">
            <v>0</v>
          </cell>
          <cell r="CH1279">
            <v>0</v>
          </cell>
          <cell r="CI1279">
            <v>0</v>
          </cell>
          <cell r="CJ1279">
            <v>0</v>
          </cell>
          <cell r="CK1279">
            <v>0</v>
          </cell>
          <cell r="CL1279">
            <v>0</v>
          </cell>
          <cell r="CM1279">
            <v>0</v>
          </cell>
          <cell r="CN1279">
            <v>0</v>
          </cell>
          <cell r="CO1279">
            <v>0</v>
          </cell>
        </row>
        <row r="1280">
          <cell r="BK1280" t="str">
            <v>Chene_pedoncule_F2_Dynamique_Guide chênaie continentale_78_</v>
          </cell>
          <cell r="BM1280">
            <v>72.703044086433096</v>
          </cell>
          <cell r="BN1280">
            <v>358.335980049981</v>
          </cell>
          <cell r="BO1280" t="str">
            <v/>
          </cell>
          <cell r="BP1280">
            <v>281.59342762421699</v>
          </cell>
          <cell r="BQ1280">
            <v>12.212508613424101</v>
          </cell>
          <cell r="BT1280" t="str">
            <v>Feuillus</v>
          </cell>
          <cell r="BU1280">
            <v>1</v>
          </cell>
          <cell r="BV1280">
            <v>0</v>
          </cell>
          <cell r="BW1280">
            <v>0</v>
          </cell>
          <cell r="BX1280">
            <v>0.25</v>
          </cell>
          <cell r="BY1280">
            <v>0</v>
          </cell>
          <cell r="BZ1280">
            <v>0</v>
          </cell>
          <cell r="CB1280">
            <v>0.6</v>
          </cell>
          <cell r="CC1280">
            <v>0.4</v>
          </cell>
          <cell r="CD1280">
            <v>0</v>
          </cell>
          <cell r="CE1280">
            <v>0</v>
          </cell>
          <cell r="CF1280">
            <v>0</v>
          </cell>
          <cell r="CG1280">
            <v>0</v>
          </cell>
          <cell r="CH1280">
            <v>0</v>
          </cell>
          <cell r="CI1280">
            <v>0</v>
          </cell>
          <cell r="CJ1280">
            <v>0</v>
          </cell>
          <cell r="CK1280">
            <v>0</v>
          </cell>
          <cell r="CL1280">
            <v>0</v>
          </cell>
          <cell r="CM1280">
            <v>0</v>
          </cell>
          <cell r="CN1280">
            <v>0</v>
          </cell>
          <cell r="CO1280">
            <v>0</v>
          </cell>
        </row>
        <row r="1281">
          <cell r="BK1281" t="str">
            <v>Chene_pedoncule_F2_Dynamique_Guide chênaie continentale_81_</v>
          </cell>
          <cell r="BM1281">
            <v>79.501047963423105</v>
          </cell>
          <cell r="BN1281">
            <v>395.54136074378698</v>
          </cell>
          <cell r="BO1281" t="str">
            <v/>
          </cell>
          <cell r="BP1281">
            <v>281.59342762421699</v>
          </cell>
          <cell r="BQ1281">
            <v>12.260112330623199</v>
          </cell>
          <cell r="BT1281" t="str">
            <v>Feuillus</v>
          </cell>
          <cell r="BU1281">
            <v>1</v>
          </cell>
          <cell r="BV1281">
            <v>0</v>
          </cell>
          <cell r="BW1281">
            <v>0</v>
          </cell>
          <cell r="BX1281">
            <v>0.25</v>
          </cell>
          <cell r="BY1281">
            <v>0</v>
          </cell>
          <cell r="BZ1281">
            <v>0</v>
          </cell>
          <cell r="CB1281">
            <v>0.6</v>
          </cell>
          <cell r="CC1281">
            <v>0.4</v>
          </cell>
          <cell r="CD1281">
            <v>0</v>
          </cell>
          <cell r="CE1281">
            <v>0</v>
          </cell>
          <cell r="CF1281">
            <v>0</v>
          </cell>
          <cell r="CG1281">
            <v>0</v>
          </cell>
          <cell r="CH1281">
            <v>0</v>
          </cell>
          <cell r="CI1281">
            <v>0</v>
          </cell>
          <cell r="CJ1281">
            <v>0</v>
          </cell>
          <cell r="CK1281">
            <v>0</v>
          </cell>
          <cell r="CL1281">
            <v>0</v>
          </cell>
          <cell r="CM1281">
            <v>0</v>
          </cell>
          <cell r="CN1281">
            <v>0</v>
          </cell>
          <cell r="CO1281">
            <v>0</v>
          </cell>
        </row>
        <row r="1282">
          <cell r="BK1282" t="str">
            <v>Chene_pedoncule_F2_Dynamique_Guide chênaie continentale_83_</v>
          </cell>
          <cell r="BM1282">
            <v>84.011349642327801</v>
          </cell>
          <cell r="BN1282">
            <v>420.41802607170598</v>
          </cell>
          <cell r="BO1282" t="str">
            <v/>
          </cell>
          <cell r="BP1282">
            <v>281.59342762421699</v>
          </cell>
          <cell r="BQ1282">
            <v>11.678398895499299</v>
          </cell>
          <cell r="BT1282" t="str">
            <v>Feuillus</v>
          </cell>
          <cell r="BU1282">
            <v>1</v>
          </cell>
          <cell r="BV1282">
            <v>0</v>
          </cell>
          <cell r="BW1282">
            <v>0</v>
          </cell>
          <cell r="BX1282">
            <v>0.25</v>
          </cell>
          <cell r="BY1282">
            <v>0</v>
          </cell>
          <cell r="BZ1282">
            <v>0</v>
          </cell>
          <cell r="CB1282">
            <v>0.6</v>
          </cell>
          <cell r="CC1282">
            <v>0.4</v>
          </cell>
          <cell r="CD1282">
            <v>0</v>
          </cell>
          <cell r="CE1282">
            <v>0</v>
          </cell>
          <cell r="CF1282">
            <v>0</v>
          </cell>
          <cell r="CG1282">
            <v>0</v>
          </cell>
          <cell r="CH1282">
            <v>0</v>
          </cell>
          <cell r="CI1282">
            <v>0</v>
          </cell>
          <cell r="CJ1282">
            <v>0</v>
          </cell>
          <cell r="CK1282">
            <v>0</v>
          </cell>
          <cell r="CL1282">
            <v>0</v>
          </cell>
          <cell r="CM1282">
            <v>0</v>
          </cell>
          <cell r="CN1282">
            <v>0</v>
          </cell>
          <cell r="CO1282">
            <v>0</v>
          </cell>
        </row>
        <row r="1283">
          <cell r="BK1283" t="str">
            <v>Chene_pedoncule_F2_Dynamique_Guide chênaie continentale_83_</v>
          </cell>
          <cell r="BM1283">
            <v>72.341259439237305</v>
          </cell>
          <cell r="BN1283">
            <v>356.36611581802202</v>
          </cell>
          <cell r="BO1283">
            <v>64.051910253683957</v>
          </cell>
          <cell r="BP1283">
            <v>281.59342762421699</v>
          </cell>
          <cell r="BQ1283">
            <v>11.678398895499299</v>
          </cell>
          <cell r="BT1283" t="str">
            <v>Feuillus</v>
          </cell>
          <cell r="BU1283">
            <v>1</v>
          </cell>
          <cell r="BV1283">
            <v>0</v>
          </cell>
          <cell r="BW1283">
            <v>0</v>
          </cell>
          <cell r="BX1283">
            <v>0.25</v>
          </cell>
          <cell r="BY1283">
            <v>0</v>
          </cell>
          <cell r="BZ1283">
            <v>0</v>
          </cell>
          <cell r="CB1283">
            <v>0.6</v>
          </cell>
          <cell r="CC1283">
            <v>0.4</v>
          </cell>
          <cell r="CD1283">
            <v>0</v>
          </cell>
          <cell r="CE1283">
            <v>0</v>
          </cell>
          <cell r="CF1283">
            <v>0</v>
          </cell>
          <cell r="CG1283">
            <v>0</v>
          </cell>
          <cell r="CH1283">
            <v>0</v>
          </cell>
          <cell r="CI1283">
            <v>0</v>
          </cell>
          <cell r="CJ1283">
            <v>0</v>
          </cell>
          <cell r="CK1283">
            <v>0</v>
          </cell>
          <cell r="CL1283">
            <v>0</v>
          </cell>
          <cell r="CM1283">
            <v>0</v>
          </cell>
          <cell r="CN1283">
            <v>0</v>
          </cell>
          <cell r="CO1283">
            <v>0</v>
          </cell>
        </row>
        <row r="1284">
          <cell r="BK1284" t="str">
            <v>Chene_pedoncule_F2_Dynamique_Guide chênaie continentale_86_</v>
          </cell>
          <cell r="BM1284">
            <v>78.857358008564802</v>
          </cell>
          <cell r="BN1284">
            <v>392.00327153104303</v>
          </cell>
          <cell r="BO1284" t="str">
            <v/>
          </cell>
          <cell r="BP1284">
            <v>281.59342762421699</v>
          </cell>
          <cell r="BQ1284">
            <v>11.874982077906401</v>
          </cell>
          <cell r="BT1284" t="str">
            <v>Feuillus</v>
          </cell>
          <cell r="BU1284">
            <v>1</v>
          </cell>
          <cell r="BV1284">
            <v>0</v>
          </cell>
          <cell r="BW1284">
            <v>0</v>
          </cell>
          <cell r="BX1284">
            <v>0.25</v>
          </cell>
          <cell r="BY1284">
            <v>0</v>
          </cell>
          <cell r="BZ1284">
            <v>0</v>
          </cell>
          <cell r="CB1284">
            <v>0.6</v>
          </cell>
          <cell r="CC1284">
            <v>0.4</v>
          </cell>
          <cell r="CD1284">
            <v>0</v>
          </cell>
          <cell r="CE1284">
            <v>0</v>
          </cell>
          <cell r="CF1284">
            <v>0</v>
          </cell>
          <cell r="CG1284">
            <v>0</v>
          </cell>
          <cell r="CH1284">
            <v>0</v>
          </cell>
          <cell r="CI1284">
            <v>0</v>
          </cell>
          <cell r="CJ1284">
            <v>0</v>
          </cell>
          <cell r="CK1284">
            <v>0</v>
          </cell>
          <cell r="CL1284">
            <v>0</v>
          </cell>
          <cell r="CM1284">
            <v>0</v>
          </cell>
          <cell r="CN1284">
            <v>0</v>
          </cell>
          <cell r="CO1284">
            <v>0</v>
          </cell>
        </row>
        <row r="1285">
          <cell r="BK1285" t="str">
            <v>Chene_pedoncule_F2_Dynamique_Guide chênaie continentale_89_</v>
          </cell>
          <cell r="BM1285">
            <v>85.416498681584997</v>
          </cell>
          <cell r="BN1285">
            <v>428.19801407796399</v>
          </cell>
          <cell r="BO1285" t="str">
            <v/>
          </cell>
          <cell r="BP1285">
            <v>281.59342762421699</v>
          </cell>
          <cell r="BQ1285">
            <v>11.981062907232699</v>
          </cell>
          <cell r="BT1285" t="str">
            <v>Feuillus</v>
          </cell>
          <cell r="BU1285">
            <v>1</v>
          </cell>
          <cell r="BV1285">
            <v>0</v>
          </cell>
          <cell r="BW1285">
            <v>0</v>
          </cell>
          <cell r="BX1285">
            <v>0.25</v>
          </cell>
          <cell r="BY1285">
            <v>0</v>
          </cell>
          <cell r="BZ1285">
            <v>0</v>
          </cell>
          <cell r="CB1285">
            <v>0.6</v>
          </cell>
          <cell r="CC1285">
            <v>0.4</v>
          </cell>
          <cell r="CD1285">
            <v>0</v>
          </cell>
          <cell r="CE1285">
            <v>0</v>
          </cell>
          <cell r="CF1285">
            <v>0</v>
          </cell>
          <cell r="CG1285">
            <v>0</v>
          </cell>
          <cell r="CH1285">
            <v>0</v>
          </cell>
          <cell r="CI1285">
            <v>0</v>
          </cell>
          <cell r="CJ1285">
            <v>0</v>
          </cell>
          <cell r="CK1285">
            <v>0</v>
          </cell>
          <cell r="CL1285">
            <v>0</v>
          </cell>
          <cell r="CM1285">
            <v>0</v>
          </cell>
          <cell r="CN1285">
            <v>0</v>
          </cell>
          <cell r="CO1285">
            <v>0</v>
          </cell>
        </row>
        <row r="1286">
          <cell r="BK1286" t="str">
            <v>Chene_pedoncule_F2_Dynamique_Guide chênaie continentale_93_</v>
          </cell>
          <cell r="BM1286">
            <v>94.145513575811705</v>
          </cell>
          <cell r="BN1286">
            <v>476.831049413171</v>
          </cell>
          <cell r="BO1286" t="str">
            <v/>
          </cell>
          <cell r="BP1286">
            <v>281.59342762421699</v>
          </cell>
          <cell r="BQ1286">
            <v>11.1531866371079</v>
          </cell>
          <cell r="BT1286" t="str">
            <v>Feuillus</v>
          </cell>
          <cell r="BU1286">
            <v>1</v>
          </cell>
          <cell r="BV1286">
            <v>0</v>
          </cell>
          <cell r="BW1286">
            <v>0</v>
          </cell>
          <cell r="BX1286">
            <v>0.25</v>
          </cell>
          <cell r="BY1286">
            <v>0</v>
          </cell>
          <cell r="BZ1286">
            <v>0</v>
          </cell>
          <cell r="CB1286">
            <v>0.6</v>
          </cell>
          <cell r="CC1286">
            <v>0.4</v>
          </cell>
          <cell r="CD1286">
            <v>0</v>
          </cell>
          <cell r="CE1286">
            <v>0</v>
          </cell>
          <cell r="CF1286">
            <v>0</v>
          </cell>
          <cell r="CG1286">
            <v>0</v>
          </cell>
          <cell r="CH1286">
            <v>0</v>
          </cell>
          <cell r="CI1286">
            <v>0</v>
          </cell>
          <cell r="CJ1286">
            <v>0</v>
          </cell>
          <cell r="CK1286">
            <v>0</v>
          </cell>
          <cell r="CL1286">
            <v>0</v>
          </cell>
          <cell r="CM1286">
            <v>0</v>
          </cell>
          <cell r="CN1286">
            <v>0</v>
          </cell>
          <cell r="CO1286">
            <v>0</v>
          </cell>
        </row>
        <row r="1287">
          <cell r="BK1287" t="str">
            <v>Chene_pedoncule_F2_Dynamique_Guide chênaie continentale_93_</v>
          </cell>
          <cell r="BM1287">
            <v>78.029031432068606</v>
          </cell>
          <cell r="BN1287">
            <v>387.45489377273901</v>
          </cell>
          <cell r="BO1287">
            <v>89.376155640431989</v>
          </cell>
          <cell r="BP1287">
            <v>281.59342762421699</v>
          </cell>
          <cell r="BQ1287">
            <v>11.1531866371079</v>
          </cell>
          <cell r="BT1287" t="str">
            <v>Feuillus</v>
          </cell>
          <cell r="BU1287">
            <v>1</v>
          </cell>
          <cell r="BV1287">
            <v>0</v>
          </cell>
          <cell r="BW1287">
            <v>0</v>
          </cell>
          <cell r="BX1287">
            <v>0.25</v>
          </cell>
          <cell r="BY1287">
            <v>0</v>
          </cell>
          <cell r="BZ1287">
            <v>0</v>
          </cell>
          <cell r="CB1287">
            <v>0.6</v>
          </cell>
          <cell r="CC1287">
            <v>0.4</v>
          </cell>
          <cell r="CD1287">
            <v>0</v>
          </cell>
          <cell r="CE1287">
            <v>0</v>
          </cell>
          <cell r="CF1287">
            <v>0</v>
          </cell>
          <cell r="CG1287">
            <v>0</v>
          </cell>
          <cell r="CH1287">
            <v>0</v>
          </cell>
          <cell r="CI1287">
            <v>0</v>
          </cell>
          <cell r="CJ1287">
            <v>0</v>
          </cell>
          <cell r="CK1287">
            <v>0</v>
          </cell>
          <cell r="CL1287">
            <v>0</v>
          </cell>
          <cell r="CM1287">
            <v>0</v>
          </cell>
          <cell r="CN1287">
            <v>0</v>
          </cell>
          <cell r="CO1287">
            <v>0</v>
          </cell>
        </row>
        <row r="1288">
          <cell r="BK1288" t="str">
            <v>Chene_pedoncule_F2_Dynamique_Guide chênaie continentale_96_</v>
          </cell>
          <cell r="BM1288">
            <v>84.210617448333593</v>
          </cell>
          <cell r="BN1288">
            <v>421.52047712796002</v>
          </cell>
          <cell r="BO1288" t="str">
            <v/>
          </cell>
          <cell r="BP1288">
            <v>281.59342762421699</v>
          </cell>
          <cell r="BQ1288">
            <v>11.3032510754452</v>
          </cell>
          <cell r="BT1288" t="str">
            <v>Feuillus</v>
          </cell>
          <cell r="BU1288">
            <v>1</v>
          </cell>
          <cell r="BV1288">
            <v>0</v>
          </cell>
          <cell r="BW1288">
            <v>0</v>
          </cell>
          <cell r="BX1288">
            <v>0.25</v>
          </cell>
          <cell r="BY1288">
            <v>0</v>
          </cell>
          <cell r="BZ1288">
            <v>0</v>
          </cell>
          <cell r="CB1288">
            <v>0.6</v>
          </cell>
          <cell r="CC1288">
            <v>0.4</v>
          </cell>
          <cell r="CD1288">
            <v>0</v>
          </cell>
          <cell r="CE1288">
            <v>0</v>
          </cell>
          <cell r="CF1288">
            <v>0</v>
          </cell>
          <cell r="CG1288">
            <v>0</v>
          </cell>
          <cell r="CH1288">
            <v>0</v>
          </cell>
          <cell r="CI1288">
            <v>0</v>
          </cell>
          <cell r="CJ1288">
            <v>0</v>
          </cell>
          <cell r="CK1288">
            <v>0</v>
          </cell>
          <cell r="CL1288">
            <v>0</v>
          </cell>
          <cell r="CM1288">
            <v>0</v>
          </cell>
          <cell r="CN1288">
            <v>0</v>
          </cell>
          <cell r="CO1288">
            <v>0</v>
          </cell>
        </row>
        <row r="1289">
          <cell r="BK1289" t="str">
            <v>Chene_pedoncule_F2_Dynamique_Guide chênaie continentale_99_</v>
          </cell>
          <cell r="BM1289">
            <v>90.419138977458999</v>
          </cell>
          <cell r="BN1289">
            <v>456.00742516091498</v>
          </cell>
          <cell r="BO1289" t="str">
            <v/>
          </cell>
          <cell r="BP1289">
            <v>281.59342762421699</v>
          </cell>
          <cell r="BQ1289">
            <v>11.644407524132101</v>
          </cell>
          <cell r="BT1289" t="str">
            <v>Feuillus</v>
          </cell>
          <cell r="BU1289">
            <v>1</v>
          </cell>
          <cell r="BV1289">
            <v>0</v>
          </cell>
          <cell r="BW1289">
            <v>0</v>
          </cell>
          <cell r="BX1289">
            <v>0.25</v>
          </cell>
          <cell r="BY1289">
            <v>0</v>
          </cell>
          <cell r="BZ1289">
            <v>0</v>
          </cell>
          <cell r="CB1289">
            <v>0.6</v>
          </cell>
          <cell r="CC1289">
            <v>0.4</v>
          </cell>
          <cell r="CD1289">
            <v>0</v>
          </cell>
          <cell r="CE1289">
            <v>0</v>
          </cell>
          <cell r="CF1289">
            <v>0</v>
          </cell>
          <cell r="CG1289">
            <v>0</v>
          </cell>
          <cell r="CH1289">
            <v>0</v>
          </cell>
          <cell r="CI1289">
            <v>0</v>
          </cell>
          <cell r="CJ1289">
            <v>0</v>
          </cell>
          <cell r="CK1289">
            <v>0</v>
          </cell>
          <cell r="CL1289">
            <v>0</v>
          </cell>
          <cell r="CM1289">
            <v>0</v>
          </cell>
          <cell r="CN1289">
            <v>0</v>
          </cell>
          <cell r="CO1289">
            <v>0</v>
          </cell>
        </row>
        <row r="1290">
          <cell r="BK1290" t="str">
            <v>Chene_pedoncule_F2_Dynamique_Guide chênaie continentale_103_</v>
          </cell>
          <cell r="BM1290">
            <v>98.863681679139304</v>
          </cell>
          <cell r="BN1290">
            <v>503.32486604845201</v>
          </cell>
          <cell r="BO1290" t="str">
            <v/>
          </cell>
          <cell r="BP1290">
            <v>281.59342762421699</v>
          </cell>
          <cell r="BQ1290">
            <v>10.7216939062462</v>
          </cell>
          <cell r="BT1290" t="str">
            <v>Feuillus</v>
          </cell>
          <cell r="BU1290">
            <v>1</v>
          </cell>
          <cell r="BV1290">
            <v>0</v>
          </cell>
          <cell r="BW1290">
            <v>0</v>
          </cell>
          <cell r="BX1290">
            <v>0.25</v>
          </cell>
          <cell r="BY1290">
            <v>0</v>
          </cell>
          <cell r="BZ1290">
            <v>0</v>
          </cell>
          <cell r="CB1290">
            <v>0.6</v>
          </cell>
          <cell r="CC1290">
            <v>0.4</v>
          </cell>
          <cell r="CD1290">
            <v>0</v>
          </cell>
          <cell r="CE1290">
            <v>0</v>
          </cell>
          <cell r="CF1290">
            <v>0</v>
          </cell>
          <cell r="CG1290">
            <v>0</v>
          </cell>
          <cell r="CH1290">
            <v>0</v>
          </cell>
          <cell r="CI1290">
            <v>0</v>
          </cell>
          <cell r="CJ1290">
            <v>0</v>
          </cell>
          <cell r="CK1290">
            <v>0</v>
          </cell>
          <cell r="CL1290">
            <v>0</v>
          </cell>
          <cell r="CM1290">
            <v>0</v>
          </cell>
          <cell r="CN1290">
            <v>0</v>
          </cell>
          <cell r="CO1290">
            <v>0</v>
          </cell>
        </row>
        <row r="1291">
          <cell r="BK1291" t="str">
            <v>Chene_pedoncule_F2_Dynamique_Guide chênaie continentale_103_</v>
          </cell>
          <cell r="BM1291">
            <v>82.473962066199604</v>
          </cell>
          <cell r="BN1291">
            <v>411.92194492194398</v>
          </cell>
          <cell r="BO1291">
            <v>91.402921126508033</v>
          </cell>
          <cell r="BP1291">
            <v>281.59342762421699</v>
          </cell>
          <cell r="BQ1291">
            <v>10.7216939062462</v>
          </cell>
          <cell r="BT1291" t="str">
            <v>Feuillus</v>
          </cell>
          <cell r="BU1291">
            <v>1</v>
          </cell>
          <cell r="BV1291">
            <v>0</v>
          </cell>
          <cell r="BW1291">
            <v>0</v>
          </cell>
          <cell r="BX1291">
            <v>0.25</v>
          </cell>
          <cell r="BY1291">
            <v>0</v>
          </cell>
          <cell r="BZ1291">
            <v>0</v>
          </cell>
          <cell r="CB1291">
            <v>0.6</v>
          </cell>
          <cell r="CC1291">
            <v>0.4</v>
          </cell>
          <cell r="CD1291">
            <v>0</v>
          </cell>
          <cell r="CE1291">
            <v>0</v>
          </cell>
          <cell r="CF1291">
            <v>0</v>
          </cell>
          <cell r="CG1291">
            <v>0</v>
          </cell>
          <cell r="CH1291">
            <v>0</v>
          </cell>
          <cell r="CI1291">
            <v>0</v>
          </cell>
          <cell r="CJ1291">
            <v>0</v>
          </cell>
          <cell r="CK1291">
            <v>0</v>
          </cell>
          <cell r="CL1291">
            <v>0</v>
          </cell>
          <cell r="CM1291">
            <v>0</v>
          </cell>
          <cell r="CN1291">
            <v>0</v>
          </cell>
          <cell r="CO1291">
            <v>0</v>
          </cell>
        </row>
        <row r="1292">
          <cell r="BK1292" t="str">
            <v>Chene_pedoncule_F2_Dynamique_Guide chênaie continentale_106_</v>
          </cell>
          <cell r="BM1292">
            <v>88.388934877413405</v>
          </cell>
          <cell r="BN1292">
            <v>444.70104658577702</v>
          </cell>
          <cell r="BO1292" t="str">
            <v/>
          </cell>
          <cell r="BP1292">
            <v>281.59342762421699</v>
          </cell>
          <cell r="BQ1292">
            <v>11.142686399779899</v>
          </cell>
          <cell r="BT1292" t="str">
            <v>Feuillus</v>
          </cell>
          <cell r="BU1292">
            <v>1</v>
          </cell>
          <cell r="BV1292">
            <v>0</v>
          </cell>
          <cell r="BW1292">
            <v>0</v>
          </cell>
          <cell r="BX1292">
            <v>0.25</v>
          </cell>
          <cell r="BY1292">
            <v>0</v>
          </cell>
          <cell r="BZ1292">
            <v>0</v>
          </cell>
          <cell r="CB1292">
            <v>0.6</v>
          </cell>
          <cell r="CC1292">
            <v>0.4</v>
          </cell>
          <cell r="CD1292">
            <v>0</v>
          </cell>
          <cell r="CE1292">
            <v>0</v>
          </cell>
          <cell r="CF1292">
            <v>0</v>
          </cell>
          <cell r="CG1292">
            <v>0</v>
          </cell>
          <cell r="CH1292">
            <v>0</v>
          </cell>
          <cell r="CI1292">
            <v>0</v>
          </cell>
          <cell r="CJ1292">
            <v>0</v>
          </cell>
          <cell r="CK1292">
            <v>0</v>
          </cell>
          <cell r="CL1292">
            <v>0</v>
          </cell>
          <cell r="CM1292">
            <v>0</v>
          </cell>
          <cell r="CN1292">
            <v>0</v>
          </cell>
          <cell r="CO1292">
            <v>0</v>
          </cell>
        </row>
        <row r="1293">
          <cell r="BK1293" t="str">
            <v>Chene_pedoncule_F2_Dynamique_Guide chênaie continentale_109_</v>
          </cell>
          <cell r="BM1293">
            <v>94.484966655017203</v>
          </cell>
          <cell r="BN1293">
            <v>478.73246097351102</v>
          </cell>
          <cell r="BO1293" t="str">
            <v/>
          </cell>
          <cell r="BP1293">
            <v>281.59342762421699</v>
          </cell>
          <cell r="BQ1293">
            <v>11.248821837025799</v>
          </cell>
          <cell r="BT1293" t="str">
            <v>Feuillus</v>
          </cell>
          <cell r="BU1293">
            <v>1</v>
          </cell>
          <cell r="BV1293">
            <v>0</v>
          </cell>
          <cell r="BW1293">
            <v>0</v>
          </cell>
          <cell r="BX1293">
            <v>0.25</v>
          </cell>
          <cell r="BY1293">
            <v>0</v>
          </cell>
          <cell r="BZ1293">
            <v>0</v>
          </cell>
          <cell r="CB1293">
            <v>0.6</v>
          </cell>
          <cell r="CC1293">
            <v>0.4</v>
          </cell>
          <cell r="CD1293">
            <v>0</v>
          </cell>
          <cell r="CE1293">
            <v>0</v>
          </cell>
          <cell r="CF1293">
            <v>0</v>
          </cell>
          <cell r="CG1293">
            <v>0</v>
          </cell>
          <cell r="CH1293">
            <v>0</v>
          </cell>
          <cell r="CI1293">
            <v>0</v>
          </cell>
          <cell r="CJ1293">
            <v>0</v>
          </cell>
          <cell r="CK1293">
            <v>0</v>
          </cell>
          <cell r="CL1293">
            <v>0</v>
          </cell>
          <cell r="CM1293">
            <v>0</v>
          </cell>
          <cell r="CN1293">
            <v>0</v>
          </cell>
          <cell r="CO1293">
            <v>0</v>
          </cell>
        </row>
        <row r="1294">
          <cell r="BK1294" t="str">
            <v>Chene_pedoncule_F2_Dynamique_Guide chênaie continentale_113_</v>
          </cell>
          <cell r="BM1294">
            <v>102.61544838759001</v>
          </cell>
          <cell r="BN1294">
            <v>524.49039852259602</v>
          </cell>
          <cell r="BO1294" t="str">
            <v/>
          </cell>
          <cell r="BP1294">
            <v>281.59342762421699</v>
          </cell>
          <cell r="BQ1294">
            <v>10.580517716785099</v>
          </cell>
          <cell r="BT1294" t="str">
            <v>Feuillus</v>
          </cell>
          <cell r="BU1294">
            <v>1</v>
          </cell>
          <cell r="BV1294">
            <v>0</v>
          </cell>
          <cell r="BW1294">
            <v>0</v>
          </cell>
          <cell r="BX1294">
            <v>0.25</v>
          </cell>
          <cell r="BY1294">
            <v>0</v>
          </cell>
          <cell r="BZ1294">
            <v>0</v>
          </cell>
          <cell r="CB1294">
            <v>0.6</v>
          </cell>
          <cell r="CC1294">
            <v>0.4</v>
          </cell>
          <cell r="CD1294">
            <v>0</v>
          </cell>
          <cell r="CE1294">
            <v>0</v>
          </cell>
          <cell r="CF1294">
            <v>0</v>
          </cell>
          <cell r="CG1294">
            <v>0</v>
          </cell>
          <cell r="CH1294">
            <v>0</v>
          </cell>
          <cell r="CI1294">
            <v>0</v>
          </cell>
          <cell r="CJ1294">
            <v>0</v>
          </cell>
          <cell r="CK1294">
            <v>0</v>
          </cell>
          <cell r="CL1294">
            <v>0</v>
          </cell>
          <cell r="CM1294">
            <v>0</v>
          </cell>
          <cell r="CN1294">
            <v>0</v>
          </cell>
          <cell r="CO1294">
            <v>0</v>
          </cell>
        </row>
        <row r="1295">
          <cell r="BK1295" t="str">
            <v>Chene_pedoncule_F2_Dynamique_Guide chênaie continentale_113_</v>
          </cell>
          <cell r="BM1295">
            <v>85.852468477140604</v>
          </cell>
          <cell r="BN1295">
            <v>430.61469932164903</v>
          </cell>
          <cell r="BO1295">
            <v>93.875699200946997</v>
          </cell>
          <cell r="BP1295">
            <v>281.59342762421699</v>
          </cell>
          <cell r="BQ1295">
            <v>10.580517716785099</v>
          </cell>
          <cell r="BT1295" t="str">
            <v>Feuillus</v>
          </cell>
          <cell r="BU1295">
            <v>1</v>
          </cell>
          <cell r="BV1295">
            <v>0</v>
          </cell>
          <cell r="BW1295">
            <v>0</v>
          </cell>
          <cell r="BX1295">
            <v>0.25</v>
          </cell>
          <cell r="BY1295">
            <v>0</v>
          </cell>
          <cell r="BZ1295">
            <v>0</v>
          </cell>
          <cell r="CB1295">
            <v>0.6</v>
          </cell>
          <cell r="CC1295">
            <v>0.4</v>
          </cell>
          <cell r="CD1295">
            <v>0</v>
          </cell>
          <cell r="CE1295">
            <v>0</v>
          </cell>
          <cell r="CF1295">
            <v>0</v>
          </cell>
          <cell r="CG1295">
            <v>0</v>
          </cell>
          <cell r="CH1295">
            <v>0</v>
          </cell>
          <cell r="CI1295">
            <v>0</v>
          </cell>
          <cell r="CJ1295">
            <v>0</v>
          </cell>
          <cell r="CK1295">
            <v>0</v>
          </cell>
          <cell r="CL1295">
            <v>0</v>
          </cell>
          <cell r="CM1295">
            <v>0</v>
          </cell>
          <cell r="CN1295">
            <v>0</v>
          </cell>
          <cell r="CO1295">
            <v>0</v>
          </cell>
        </row>
        <row r="1296">
          <cell r="BK1296" t="str">
            <v>Chene_pedoncule_F2_Dynamique_Guide chênaie continentale_116_</v>
          </cell>
          <cell r="BM1296">
            <v>91.671290403176002</v>
          </cell>
          <cell r="BN1296">
            <v>462.99449749525002</v>
          </cell>
          <cell r="BO1296" t="str">
            <v/>
          </cell>
          <cell r="BP1296">
            <v>281.59342762421699</v>
          </cell>
          <cell r="BQ1296">
            <v>10.7422221261982</v>
          </cell>
          <cell r="BT1296" t="str">
            <v>Feuillus</v>
          </cell>
          <cell r="BU1296">
            <v>1</v>
          </cell>
          <cell r="BV1296">
            <v>0</v>
          </cell>
          <cell r="BW1296">
            <v>0</v>
          </cell>
          <cell r="BX1296">
            <v>0.25</v>
          </cell>
          <cell r="BY1296">
            <v>0</v>
          </cell>
          <cell r="BZ1296">
            <v>0</v>
          </cell>
          <cell r="CB1296">
            <v>0.6</v>
          </cell>
          <cell r="CC1296">
            <v>0.4</v>
          </cell>
          <cell r="CD1296">
            <v>0</v>
          </cell>
          <cell r="CE1296">
            <v>0</v>
          </cell>
          <cell r="CF1296">
            <v>0</v>
          </cell>
          <cell r="CG1296">
            <v>0</v>
          </cell>
          <cell r="CH1296">
            <v>0</v>
          </cell>
          <cell r="CI1296">
            <v>0</v>
          </cell>
          <cell r="CJ1296">
            <v>0</v>
          </cell>
          <cell r="CK1296">
            <v>0</v>
          </cell>
          <cell r="CL1296">
            <v>0</v>
          </cell>
          <cell r="CM1296">
            <v>0</v>
          </cell>
          <cell r="CN1296">
            <v>0</v>
          </cell>
          <cell r="CO1296">
            <v>0</v>
          </cell>
        </row>
        <row r="1297">
          <cell r="BK1297" t="str">
            <v>Chene_pedoncule_F2_Dynamique_Guide chênaie continentale_119_</v>
          </cell>
          <cell r="BM1297">
            <v>97.532669528344698</v>
          </cell>
          <cell r="BN1297">
            <v>495.83670608518599</v>
          </cell>
          <cell r="BO1297" t="str">
            <v/>
          </cell>
          <cell r="BP1297">
            <v>281.59342762421699</v>
          </cell>
          <cell r="BQ1297">
            <v>11.152620560000599</v>
          </cell>
          <cell r="BT1297" t="str">
            <v>Feuillus</v>
          </cell>
          <cell r="BU1297">
            <v>1</v>
          </cell>
          <cell r="BV1297">
            <v>0</v>
          </cell>
          <cell r="BW1297">
            <v>0</v>
          </cell>
          <cell r="BX1297">
            <v>0.25</v>
          </cell>
          <cell r="BY1297">
            <v>0</v>
          </cell>
          <cell r="BZ1297">
            <v>0</v>
          </cell>
          <cell r="CB1297">
            <v>0.6</v>
          </cell>
          <cell r="CC1297">
            <v>0.4</v>
          </cell>
          <cell r="CD1297">
            <v>0</v>
          </cell>
          <cell r="CE1297">
            <v>0</v>
          </cell>
          <cell r="CF1297">
            <v>0</v>
          </cell>
          <cell r="CG1297">
            <v>0</v>
          </cell>
          <cell r="CH1297">
            <v>0</v>
          </cell>
          <cell r="CI1297">
            <v>0</v>
          </cell>
          <cell r="CJ1297">
            <v>0</v>
          </cell>
          <cell r="CK1297">
            <v>0</v>
          </cell>
          <cell r="CL1297">
            <v>0</v>
          </cell>
          <cell r="CM1297">
            <v>0</v>
          </cell>
          <cell r="CN1297">
            <v>0</v>
          </cell>
          <cell r="CO1297">
            <v>0</v>
          </cell>
        </row>
        <row r="1298">
          <cell r="BK1298" t="str">
            <v>Chene_pedoncule_F2_Dynamique_Guide chênaie continentale_123_</v>
          </cell>
          <cell r="BM1298">
            <v>105.5758857085</v>
          </cell>
          <cell r="BN1298">
            <v>541.25114617817405</v>
          </cell>
          <cell r="BO1298" t="str">
            <v/>
          </cell>
          <cell r="BP1298">
            <v>281.59342762421699</v>
          </cell>
          <cell r="BQ1298">
            <v>6.3804455917035101</v>
          </cell>
          <cell r="BT1298" t="str">
            <v>Feuillus</v>
          </cell>
          <cell r="BU1298">
            <v>1</v>
          </cell>
          <cell r="BV1298">
            <v>0</v>
          </cell>
          <cell r="BW1298">
            <v>0</v>
          </cell>
          <cell r="BX1298">
            <v>0.25</v>
          </cell>
          <cell r="BY1298">
            <v>0</v>
          </cell>
          <cell r="BZ1298">
            <v>0</v>
          </cell>
          <cell r="CB1298">
            <v>0.6</v>
          </cell>
          <cell r="CC1298">
            <v>0.4</v>
          </cell>
          <cell r="CD1298">
            <v>0</v>
          </cell>
          <cell r="CE1298">
            <v>0</v>
          </cell>
          <cell r="CF1298">
            <v>0</v>
          </cell>
          <cell r="CG1298">
            <v>0</v>
          </cell>
          <cell r="CH1298">
            <v>0</v>
          </cell>
          <cell r="CI1298">
            <v>0</v>
          </cell>
          <cell r="CJ1298">
            <v>0</v>
          </cell>
          <cell r="CK1298">
            <v>0</v>
          </cell>
          <cell r="CL1298">
            <v>0</v>
          </cell>
          <cell r="CM1298">
            <v>0</v>
          </cell>
          <cell r="CN1298">
            <v>0</v>
          </cell>
          <cell r="CO1298">
            <v>0</v>
          </cell>
        </row>
        <row r="1299">
          <cell r="BK1299" t="str">
            <v>Chene_pedoncule_F2_Dynamique_Guide chênaie continentale_123_</v>
          </cell>
          <cell r="BM1299">
            <v>58.685705264271903</v>
          </cell>
          <cell r="BN1299">
            <v>282.83330989137102</v>
          </cell>
          <cell r="BO1299">
            <v>258.41783628680304</v>
          </cell>
          <cell r="BP1299">
            <v>281.59342762421699</v>
          </cell>
          <cell r="BQ1299">
            <v>6.3804455917035101</v>
          </cell>
          <cell r="BT1299" t="str">
            <v>Feuillus</v>
          </cell>
          <cell r="BU1299">
            <v>1</v>
          </cell>
          <cell r="BV1299">
            <v>0</v>
          </cell>
          <cell r="BW1299">
            <v>0</v>
          </cell>
          <cell r="BX1299">
            <v>0.25</v>
          </cell>
          <cell r="BY1299">
            <v>0</v>
          </cell>
          <cell r="BZ1299">
            <v>0</v>
          </cell>
          <cell r="CB1299">
            <v>0.6</v>
          </cell>
          <cell r="CC1299">
            <v>0.4</v>
          </cell>
          <cell r="CD1299">
            <v>0</v>
          </cell>
          <cell r="CE1299">
            <v>0</v>
          </cell>
          <cell r="CF1299">
            <v>0</v>
          </cell>
          <cell r="CG1299">
            <v>0</v>
          </cell>
          <cell r="CH1299">
            <v>0</v>
          </cell>
          <cell r="CI1299">
            <v>0</v>
          </cell>
          <cell r="CJ1299">
            <v>0</v>
          </cell>
          <cell r="CK1299">
            <v>0</v>
          </cell>
          <cell r="CL1299">
            <v>0</v>
          </cell>
          <cell r="CM1299">
            <v>0</v>
          </cell>
          <cell r="CN1299">
            <v>0</v>
          </cell>
          <cell r="CO1299">
            <v>0</v>
          </cell>
        </row>
        <row r="1300">
          <cell r="BK1300" t="str">
            <v>Chene_pedoncule_F2_Dynamique_Guide chênaie continentale_125_</v>
          </cell>
          <cell r="BM1300">
            <v>61.153096679600701</v>
          </cell>
          <cell r="BN1300">
            <v>295.99545627807498</v>
          </cell>
          <cell r="BO1300" t="str">
            <v/>
          </cell>
          <cell r="BP1300">
            <v>281.59342762421699</v>
          </cell>
          <cell r="BQ1300">
            <v>4.2903783981145098</v>
          </cell>
          <cell r="BT1300" t="str">
            <v>Feuillus</v>
          </cell>
          <cell r="BU1300">
            <v>1</v>
          </cell>
          <cell r="BV1300">
            <v>0</v>
          </cell>
          <cell r="BW1300">
            <v>0</v>
          </cell>
          <cell r="BX1300">
            <v>0.25</v>
          </cell>
          <cell r="BY1300">
            <v>0</v>
          </cell>
          <cell r="BZ1300">
            <v>0</v>
          </cell>
          <cell r="CB1300">
            <v>0.6</v>
          </cell>
          <cell r="CC1300">
            <v>0.4</v>
          </cell>
          <cell r="CD1300">
            <v>0</v>
          </cell>
          <cell r="CE1300">
            <v>0</v>
          </cell>
          <cell r="CF1300">
            <v>0</v>
          </cell>
          <cell r="CG1300">
            <v>0</v>
          </cell>
          <cell r="CH1300">
            <v>0</v>
          </cell>
          <cell r="CI1300">
            <v>0</v>
          </cell>
          <cell r="CJ1300">
            <v>0</v>
          </cell>
          <cell r="CK1300">
            <v>0</v>
          </cell>
          <cell r="CL1300">
            <v>0</v>
          </cell>
          <cell r="CM1300">
            <v>0</v>
          </cell>
          <cell r="CN1300">
            <v>0</v>
          </cell>
          <cell r="CO1300">
            <v>0</v>
          </cell>
        </row>
        <row r="1301">
          <cell r="BK1301" t="str">
            <v>Chene_pedoncule_F2_Dynamique_Guide chênaie continentale_125_</v>
          </cell>
          <cell r="BM1301">
            <v>42.448405693606702</v>
          </cell>
          <cell r="BN1301">
            <v>197.80583877452599</v>
          </cell>
          <cell r="BO1301">
            <v>98.189617503548988</v>
          </cell>
          <cell r="BP1301">
            <v>281.59342762421699</v>
          </cell>
          <cell r="BQ1301">
            <v>4.2903783981145098</v>
          </cell>
          <cell r="BT1301" t="str">
            <v>Feuillus</v>
          </cell>
          <cell r="BU1301">
            <v>1</v>
          </cell>
          <cell r="BV1301">
            <v>0</v>
          </cell>
          <cell r="BW1301">
            <v>0</v>
          </cell>
          <cell r="BX1301">
            <v>0.25</v>
          </cell>
          <cell r="BY1301">
            <v>0</v>
          </cell>
          <cell r="BZ1301">
            <v>0</v>
          </cell>
          <cell r="CB1301">
            <v>0.6</v>
          </cell>
          <cell r="CC1301">
            <v>0.4</v>
          </cell>
          <cell r="CD1301">
            <v>0</v>
          </cell>
          <cell r="CE1301">
            <v>0</v>
          </cell>
          <cell r="CF1301">
            <v>0</v>
          </cell>
          <cell r="CG1301">
            <v>0</v>
          </cell>
          <cell r="CH1301">
            <v>0</v>
          </cell>
          <cell r="CI1301">
            <v>0</v>
          </cell>
          <cell r="CJ1301">
            <v>0</v>
          </cell>
          <cell r="CK1301">
            <v>0</v>
          </cell>
          <cell r="CL1301">
            <v>0</v>
          </cell>
          <cell r="CM1301">
            <v>0</v>
          </cell>
          <cell r="CN1301">
            <v>0</v>
          </cell>
          <cell r="CO1301">
            <v>0</v>
          </cell>
        </row>
        <row r="1302">
          <cell r="BK1302" t="str">
            <v>Chene_pedoncule_F2_Dynamique_Guide chênaie continentale_127_</v>
          </cell>
          <cell r="BM1302">
            <v>44.180284809231502</v>
          </cell>
          <cell r="BN1302">
            <v>206.73029566285899</v>
          </cell>
          <cell r="BO1302" t="str">
            <v/>
          </cell>
          <cell r="BP1302">
            <v>281.59342762421699</v>
          </cell>
          <cell r="BQ1302">
            <v>3.2165414026931098</v>
          </cell>
          <cell r="BT1302" t="str">
            <v>Feuillus</v>
          </cell>
          <cell r="BU1302">
            <v>1</v>
          </cell>
          <cell r="BV1302">
            <v>0</v>
          </cell>
          <cell r="BW1302">
            <v>0</v>
          </cell>
          <cell r="BX1302">
            <v>0.25</v>
          </cell>
          <cell r="BY1302">
            <v>0</v>
          </cell>
          <cell r="BZ1302">
            <v>0</v>
          </cell>
          <cell r="CB1302">
            <v>0.6</v>
          </cell>
          <cell r="CC1302">
            <v>0.4</v>
          </cell>
          <cell r="CD1302">
            <v>0</v>
          </cell>
          <cell r="CE1302">
            <v>0</v>
          </cell>
          <cell r="CF1302">
            <v>0</v>
          </cell>
          <cell r="CG1302">
            <v>0</v>
          </cell>
          <cell r="CH1302">
            <v>0</v>
          </cell>
          <cell r="CI1302">
            <v>0</v>
          </cell>
          <cell r="CJ1302">
            <v>0</v>
          </cell>
          <cell r="CK1302">
            <v>0</v>
          </cell>
          <cell r="CL1302">
            <v>0</v>
          </cell>
          <cell r="CM1302">
            <v>0</v>
          </cell>
          <cell r="CN1302">
            <v>0</v>
          </cell>
          <cell r="CO1302">
            <v>0</v>
          </cell>
        </row>
        <row r="1303">
          <cell r="BK1303" t="str">
            <v>Chene_pedoncule_F2_Dynamique_Guide chênaie continentale_127_</v>
          </cell>
          <cell r="BM1303">
            <v>32.425243844191101</v>
          </cell>
          <cell r="BN1303">
            <v>146.96174929235099</v>
          </cell>
          <cell r="BO1303">
            <v>59.768546370508005</v>
          </cell>
          <cell r="BP1303">
            <v>281.59342762421699</v>
          </cell>
          <cell r="BQ1303">
            <v>3.2165414026931098</v>
          </cell>
          <cell r="BT1303" t="str">
            <v>Feuillus</v>
          </cell>
          <cell r="BU1303">
            <v>1</v>
          </cell>
          <cell r="BV1303">
            <v>0</v>
          </cell>
          <cell r="BW1303">
            <v>0</v>
          </cell>
          <cell r="BX1303">
            <v>0.25</v>
          </cell>
          <cell r="BY1303">
            <v>0</v>
          </cell>
          <cell r="BZ1303">
            <v>0</v>
          </cell>
          <cell r="CB1303">
            <v>0.6</v>
          </cell>
          <cell r="CC1303">
            <v>0.4</v>
          </cell>
          <cell r="CD1303">
            <v>0</v>
          </cell>
          <cell r="CE1303">
            <v>0</v>
          </cell>
          <cell r="CF1303">
            <v>0</v>
          </cell>
          <cell r="CG1303">
            <v>0</v>
          </cell>
          <cell r="CH1303">
            <v>0</v>
          </cell>
          <cell r="CI1303">
            <v>0</v>
          </cell>
          <cell r="CJ1303">
            <v>0</v>
          </cell>
          <cell r="CK1303">
            <v>0</v>
          </cell>
          <cell r="CL1303">
            <v>0</v>
          </cell>
          <cell r="CM1303">
            <v>0</v>
          </cell>
          <cell r="CN1303">
            <v>0</v>
          </cell>
          <cell r="CO1303">
            <v>0</v>
          </cell>
        </row>
        <row r="1304">
          <cell r="BK1304" t="str">
            <v>Chene_pedoncule_F2_Dynamique_Guide chênaie continentale_130_</v>
          </cell>
          <cell r="BM1304">
            <v>34.440728408506402</v>
          </cell>
          <cell r="BN1304">
            <v>157.06685006547201</v>
          </cell>
          <cell r="BO1304" t="str">
            <v/>
          </cell>
          <cell r="BP1304">
            <v>281.59342762421699</v>
          </cell>
          <cell r="BT1304" t="str">
            <v>Feuillus</v>
          </cell>
          <cell r="BU1304">
            <v>1</v>
          </cell>
          <cell r="BV1304">
            <v>0</v>
          </cell>
          <cell r="BW1304">
            <v>0</v>
          </cell>
          <cell r="BX1304">
            <v>0.25</v>
          </cell>
          <cell r="BY1304">
            <v>0</v>
          </cell>
          <cell r="BZ1304">
            <v>0</v>
          </cell>
          <cell r="CB1304">
            <v>0.6</v>
          </cell>
          <cell r="CC1304">
            <v>0.4</v>
          </cell>
          <cell r="CD1304">
            <v>0</v>
          </cell>
          <cell r="CE1304">
            <v>0</v>
          </cell>
          <cell r="CF1304">
            <v>0</v>
          </cell>
          <cell r="CG1304">
            <v>0</v>
          </cell>
          <cell r="CH1304">
            <v>0</v>
          </cell>
          <cell r="CI1304">
            <v>0</v>
          </cell>
          <cell r="CJ1304">
            <v>0</v>
          </cell>
          <cell r="CK1304">
            <v>0</v>
          </cell>
          <cell r="CL1304">
            <v>0</v>
          </cell>
          <cell r="CM1304">
            <v>0</v>
          </cell>
          <cell r="CN1304">
            <v>0</v>
          </cell>
          <cell r="CO1304">
            <v>0</v>
          </cell>
        </row>
        <row r="1305">
          <cell r="BK1305" t="str">
            <v>Chene_pedoncule_F2_Dynamique_Guide chênaie continentale_130_</v>
          </cell>
          <cell r="BM1305">
            <v>0</v>
          </cell>
          <cell r="BN1305">
            <v>0</v>
          </cell>
          <cell r="BO1305">
            <v>157.06685006547201</v>
          </cell>
          <cell r="BP1305">
            <v>281.59342762421699</v>
          </cell>
          <cell r="BT1305" t="str">
            <v>Feuillus</v>
          </cell>
          <cell r="BU1305">
            <v>1</v>
          </cell>
          <cell r="BV1305">
            <v>0</v>
          </cell>
          <cell r="BW1305">
            <v>0</v>
          </cell>
          <cell r="BX1305">
            <v>0.25</v>
          </cell>
          <cell r="BY1305">
            <v>0</v>
          </cell>
          <cell r="BZ1305">
            <v>0</v>
          </cell>
          <cell r="CB1305">
            <v>0.6</v>
          </cell>
          <cell r="CC1305">
            <v>0.4</v>
          </cell>
          <cell r="CD1305">
            <v>0</v>
          </cell>
          <cell r="CE1305">
            <v>0</v>
          </cell>
          <cell r="CF1305">
            <v>0</v>
          </cell>
          <cell r="CG1305">
            <v>0</v>
          </cell>
          <cell r="CH1305">
            <v>0</v>
          </cell>
          <cell r="CI1305">
            <v>0</v>
          </cell>
          <cell r="CJ1305">
            <v>0</v>
          </cell>
          <cell r="CK1305">
            <v>0</v>
          </cell>
          <cell r="CL1305">
            <v>0</v>
          </cell>
          <cell r="CM1305">
            <v>0</v>
          </cell>
          <cell r="CN1305">
            <v>0</v>
          </cell>
          <cell r="CO1305">
            <v>0</v>
          </cell>
        </row>
        <row r="1306">
          <cell r="BK1306" t="str">
            <v>Pin d'Alep_F1_Classique_Pin d'Alep_15_</v>
          </cell>
          <cell r="BM1306">
            <v>7.3765212906220299</v>
          </cell>
          <cell r="BN1306">
            <v>28.8154591127233</v>
          </cell>
          <cell r="BP1306">
            <v>139.96016108448799</v>
          </cell>
          <cell r="BQ1306">
            <v>3.0571288372516698</v>
          </cell>
          <cell r="BT1306" t="str">
            <v>Résineux</v>
          </cell>
          <cell r="BU1306">
            <v>0</v>
          </cell>
          <cell r="BV1306">
            <v>1</v>
          </cell>
          <cell r="BW1306">
            <v>0</v>
          </cell>
          <cell r="BX1306">
            <v>0.43</v>
          </cell>
          <cell r="BY1306">
            <v>0</v>
          </cell>
          <cell r="BZ1306">
            <v>0</v>
          </cell>
          <cell r="CB1306">
            <v>0.6</v>
          </cell>
          <cell r="CC1306">
            <v>0.4</v>
          </cell>
          <cell r="CD1306">
            <v>0</v>
          </cell>
          <cell r="CE1306">
            <v>0</v>
          </cell>
          <cell r="CF1306">
            <v>0</v>
          </cell>
          <cell r="CG1306">
            <v>0</v>
          </cell>
          <cell r="CH1306">
            <v>0</v>
          </cell>
          <cell r="CI1306">
            <v>0</v>
          </cell>
          <cell r="CJ1306">
            <v>0</v>
          </cell>
          <cell r="CK1306">
            <v>0</v>
          </cell>
          <cell r="CL1306">
            <v>0</v>
          </cell>
          <cell r="CM1306">
            <v>0</v>
          </cell>
          <cell r="CN1306">
            <v>0</v>
          </cell>
          <cell r="CO1306">
            <v>0</v>
          </cell>
        </row>
        <row r="1307">
          <cell r="BK1307" t="str">
            <v>Pin d'Alep_F1_Classique_Pin d'Alep_16_</v>
          </cell>
          <cell r="BM1307">
            <v>8.0859104524979308</v>
          </cell>
          <cell r="BN1307">
            <v>31.872587949974999</v>
          </cell>
          <cell r="BO1307" t="str">
            <v/>
          </cell>
          <cell r="BP1307">
            <v>139.96016108448799</v>
          </cell>
          <cell r="BQ1307">
            <v>3.6265190680776</v>
          </cell>
          <cell r="BT1307" t="str">
            <v>Résineux</v>
          </cell>
          <cell r="BU1307">
            <v>0</v>
          </cell>
          <cell r="BV1307">
            <v>1</v>
          </cell>
          <cell r="BW1307">
            <v>0</v>
          </cell>
          <cell r="BX1307">
            <v>0.43</v>
          </cell>
          <cell r="BY1307">
            <v>0</v>
          </cell>
          <cell r="BZ1307">
            <v>0</v>
          </cell>
          <cell r="CB1307">
            <v>0.6</v>
          </cell>
          <cell r="CC1307">
            <v>0.4</v>
          </cell>
          <cell r="CD1307">
            <v>0</v>
          </cell>
          <cell r="CE1307">
            <v>0</v>
          </cell>
          <cell r="CF1307">
            <v>0</v>
          </cell>
          <cell r="CG1307">
            <v>0</v>
          </cell>
          <cell r="CH1307">
            <v>0</v>
          </cell>
          <cell r="CI1307">
            <v>0</v>
          </cell>
          <cell r="CJ1307">
            <v>0</v>
          </cell>
          <cell r="CK1307">
            <v>0</v>
          </cell>
          <cell r="CL1307">
            <v>0</v>
          </cell>
          <cell r="CM1307">
            <v>0</v>
          </cell>
          <cell r="CN1307">
            <v>0</v>
          </cell>
          <cell r="CO1307">
            <v>0</v>
          </cell>
        </row>
        <row r="1308">
          <cell r="BK1308" t="str">
            <v>Pin d'Alep_F1_Classique_Pin d'Alep_17_</v>
          </cell>
          <cell r="BM1308">
            <v>8.9193572652796504</v>
          </cell>
          <cell r="BN1308">
            <v>35.499107018052598</v>
          </cell>
          <cell r="BO1308" t="str">
            <v/>
          </cell>
          <cell r="BP1308">
            <v>139.96016108448799</v>
          </cell>
          <cell r="BQ1308">
            <v>4.0389599214671996</v>
          </cell>
          <cell r="BT1308" t="str">
            <v>Résineux</v>
          </cell>
          <cell r="BU1308">
            <v>0</v>
          </cell>
          <cell r="BV1308">
            <v>1</v>
          </cell>
          <cell r="BW1308">
            <v>0</v>
          </cell>
          <cell r="BX1308">
            <v>0.43</v>
          </cell>
          <cell r="BY1308">
            <v>0</v>
          </cell>
          <cell r="BZ1308">
            <v>0</v>
          </cell>
          <cell r="CB1308">
            <v>0.6</v>
          </cell>
          <cell r="CC1308">
            <v>0.4</v>
          </cell>
          <cell r="CD1308">
            <v>0</v>
          </cell>
          <cell r="CE1308">
            <v>0</v>
          </cell>
          <cell r="CF1308">
            <v>0</v>
          </cell>
          <cell r="CG1308">
            <v>0</v>
          </cell>
          <cell r="CH1308">
            <v>0</v>
          </cell>
          <cell r="CI1308">
            <v>0</v>
          </cell>
          <cell r="CJ1308">
            <v>0</v>
          </cell>
          <cell r="CK1308">
            <v>0</v>
          </cell>
          <cell r="CL1308">
            <v>0</v>
          </cell>
          <cell r="CM1308">
            <v>0</v>
          </cell>
          <cell r="CN1308">
            <v>0</v>
          </cell>
          <cell r="CO1308">
            <v>0</v>
          </cell>
        </row>
        <row r="1309">
          <cell r="BK1309" t="str">
            <v>Pin d'Alep_F1_Classique_Pin d'Alep_18_</v>
          </cell>
          <cell r="BM1309">
            <v>9.8383862447307102</v>
          </cell>
          <cell r="BN1309">
            <v>39.538066939519801</v>
          </cell>
          <cell r="BO1309" t="str">
            <v/>
          </cell>
          <cell r="BP1309">
            <v>139.96016108448799</v>
          </cell>
          <cell r="BQ1309">
            <v>4.43101090068782</v>
          </cell>
          <cell r="BT1309" t="str">
            <v>Résineux</v>
          </cell>
          <cell r="BU1309">
            <v>0</v>
          </cell>
          <cell r="BV1309">
            <v>1</v>
          </cell>
          <cell r="BW1309">
            <v>0</v>
          </cell>
          <cell r="BX1309">
            <v>0.43</v>
          </cell>
          <cell r="BY1309">
            <v>0</v>
          </cell>
          <cell r="BZ1309">
            <v>0</v>
          </cell>
          <cell r="CB1309">
            <v>0.6</v>
          </cell>
          <cell r="CC1309">
            <v>0.4</v>
          </cell>
          <cell r="CD1309">
            <v>0</v>
          </cell>
          <cell r="CE1309">
            <v>0</v>
          </cell>
          <cell r="CF1309">
            <v>0</v>
          </cell>
          <cell r="CG1309">
            <v>0</v>
          </cell>
          <cell r="CH1309">
            <v>0</v>
          </cell>
          <cell r="CI1309">
            <v>0</v>
          </cell>
          <cell r="CJ1309">
            <v>0</v>
          </cell>
          <cell r="CK1309">
            <v>0</v>
          </cell>
          <cell r="CL1309">
            <v>0</v>
          </cell>
          <cell r="CM1309">
            <v>0</v>
          </cell>
          <cell r="CN1309">
            <v>0</v>
          </cell>
          <cell r="CO1309">
            <v>0</v>
          </cell>
        </row>
        <row r="1310">
          <cell r="BK1310" t="str">
            <v>Pin d'Alep_F1_Classique_Pin d'Alep_19_</v>
          </cell>
          <cell r="BM1310">
            <v>10.836671872967701</v>
          </cell>
          <cell r="BN1310">
            <v>43.969077840207603</v>
          </cell>
          <cell r="BO1310" t="str">
            <v/>
          </cell>
          <cell r="BP1310">
            <v>139.96016108448799</v>
          </cell>
          <cell r="BQ1310">
            <v>4.8016433171611901</v>
          </cell>
          <cell r="BT1310" t="str">
            <v>Résineux</v>
          </cell>
          <cell r="BU1310">
            <v>0</v>
          </cell>
          <cell r="BV1310">
            <v>1</v>
          </cell>
          <cell r="BW1310">
            <v>0</v>
          </cell>
          <cell r="BX1310">
            <v>0.43</v>
          </cell>
          <cell r="BY1310">
            <v>0</v>
          </cell>
          <cell r="BZ1310">
            <v>0</v>
          </cell>
          <cell r="CB1310">
            <v>0.6</v>
          </cell>
          <cell r="CC1310">
            <v>0.4</v>
          </cell>
          <cell r="CD1310">
            <v>0</v>
          </cell>
          <cell r="CE1310">
            <v>0</v>
          </cell>
          <cell r="CF1310">
            <v>0</v>
          </cell>
          <cell r="CG1310">
            <v>0</v>
          </cell>
          <cell r="CH1310">
            <v>0</v>
          </cell>
          <cell r="CI1310">
            <v>0</v>
          </cell>
          <cell r="CJ1310">
            <v>0</v>
          </cell>
          <cell r="CK1310">
            <v>0</v>
          </cell>
          <cell r="CL1310">
            <v>0</v>
          </cell>
          <cell r="CM1310">
            <v>0</v>
          </cell>
          <cell r="CN1310">
            <v>0</v>
          </cell>
          <cell r="CO1310">
            <v>0</v>
          </cell>
        </row>
        <row r="1311">
          <cell r="BK1311" t="str">
            <v>Pin d'Alep_F1_Classique_Pin d'Alep_20_</v>
          </cell>
          <cell r="BM1311">
            <v>11.9079613562179</v>
          </cell>
          <cell r="BN1311">
            <v>48.770721157368797</v>
          </cell>
          <cell r="BO1311" t="str">
            <v/>
          </cell>
          <cell r="BP1311">
            <v>139.96016108448799</v>
          </cell>
          <cell r="BQ1311">
            <v>5.1601160028452098</v>
          </cell>
          <cell r="BT1311" t="str">
            <v>Résineux</v>
          </cell>
          <cell r="BU1311">
            <v>0</v>
          </cell>
          <cell r="BV1311">
            <v>1</v>
          </cell>
          <cell r="BW1311">
            <v>0</v>
          </cell>
          <cell r="BX1311">
            <v>0.43</v>
          </cell>
          <cell r="BY1311">
            <v>0</v>
          </cell>
          <cell r="BZ1311">
            <v>0</v>
          </cell>
          <cell r="CB1311">
            <v>0.6</v>
          </cell>
          <cell r="CC1311">
            <v>0.4</v>
          </cell>
          <cell r="CD1311">
            <v>0</v>
          </cell>
          <cell r="CE1311">
            <v>0</v>
          </cell>
          <cell r="CF1311">
            <v>0</v>
          </cell>
          <cell r="CG1311">
            <v>0</v>
          </cell>
          <cell r="CH1311">
            <v>0</v>
          </cell>
          <cell r="CI1311">
            <v>0</v>
          </cell>
          <cell r="CJ1311">
            <v>0</v>
          </cell>
          <cell r="CK1311">
            <v>0</v>
          </cell>
          <cell r="CL1311">
            <v>0</v>
          </cell>
          <cell r="CM1311">
            <v>0</v>
          </cell>
          <cell r="CN1311">
            <v>0</v>
          </cell>
          <cell r="CO1311">
            <v>0</v>
          </cell>
        </row>
        <row r="1312">
          <cell r="BK1312" t="str">
            <v>Pin d'Alep_F1_Classique_Pin d'Alep_21_</v>
          </cell>
          <cell r="BM1312">
            <v>13.0483304166557</v>
          </cell>
          <cell r="BN1312">
            <v>53.930837160213997</v>
          </cell>
          <cell r="BO1312" t="str">
            <v/>
          </cell>
          <cell r="BP1312">
            <v>139.96016108448799</v>
          </cell>
          <cell r="BQ1312">
            <v>5.5073726417306501</v>
          </cell>
          <cell r="BT1312" t="str">
            <v>Résineux</v>
          </cell>
          <cell r="BU1312">
            <v>0</v>
          </cell>
          <cell r="BV1312">
            <v>1</v>
          </cell>
          <cell r="BW1312">
            <v>0</v>
          </cell>
          <cell r="BX1312">
            <v>0.43</v>
          </cell>
          <cell r="BY1312">
            <v>0</v>
          </cell>
          <cell r="BZ1312">
            <v>0</v>
          </cell>
          <cell r="CB1312">
            <v>0.6</v>
          </cell>
          <cell r="CC1312">
            <v>0.4</v>
          </cell>
          <cell r="CD1312">
            <v>0</v>
          </cell>
          <cell r="CE1312">
            <v>0</v>
          </cell>
          <cell r="CF1312">
            <v>0</v>
          </cell>
          <cell r="CG1312">
            <v>0</v>
          </cell>
          <cell r="CH1312">
            <v>0</v>
          </cell>
          <cell r="CI1312">
            <v>0</v>
          </cell>
          <cell r="CJ1312">
            <v>0</v>
          </cell>
          <cell r="CK1312">
            <v>0</v>
          </cell>
          <cell r="CL1312">
            <v>0</v>
          </cell>
          <cell r="CM1312">
            <v>0</v>
          </cell>
          <cell r="CN1312">
            <v>0</v>
          </cell>
          <cell r="CO1312">
            <v>0</v>
          </cell>
        </row>
        <row r="1313">
          <cell r="BK1313" t="str">
            <v>Pin d'Alep_F1_Classique_Pin d'Alep_22_</v>
          </cell>
          <cell r="BM1313">
            <v>14.254253632882699</v>
          </cell>
          <cell r="BN1313">
            <v>59.438209801944701</v>
          </cell>
          <cell r="BO1313" t="str">
            <v/>
          </cell>
          <cell r="BP1313">
            <v>139.96016108448799</v>
          </cell>
          <cell r="BQ1313">
            <v>5.8375151284620701</v>
          </cell>
          <cell r="BT1313" t="str">
            <v>Résineux</v>
          </cell>
          <cell r="BU1313">
            <v>0</v>
          </cell>
          <cell r="BV1313">
            <v>1</v>
          </cell>
          <cell r="BW1313">
            <v>0</v>
          </cell>
          <cell r="BX1313">
            <v>0.43</v>
          </cell>
          <cell r="BY1313">
            <v>0</v>
          </cell>
          <cell r="BZ1313">
            <v>0</v>
          </cell>
          <cell r="CB1313">
            <v>0.6</v>
          </cell>
          <cell r="CC1313">
            <v>0.4</v>
          </cell>
          <cell r="CD1313">
            <v>0</v>
          </cell>
          <cell r="CE1313">
            <v>0</v>
          </cell>
          <cell r="CF1313">
            <v>0</v>
          </cell>
          <cell r="CG1313">
            <v>0</v>
          </cell>
          <cell r="CH1313">
            <v>0</v>
          </cell>
          <cell r="CI1313">
            <v>0</v>
          </cell>
          <cell r="CJ1313">
            <v>0</v>
          </cell>
          <cell r="CK1313">
            <v>0</v>
          </cell>
          <cell r="CL1313">
            <v>0</v>
          </cell>
          <cell r="CM1313">
            <v>0</v>
          </cell>
          <cell r="CN1313">
            <v>0</v>
          </cell>
          <cell r="CO1313">
            <v>0</v>
          </cell>
        </row>
        <row r="1314">
          <cell r="BK1314" t="str">
            <v>Pin d'Alep_F1_Classique_Pin d'Alep_23_</v>
          </cell>
          <cell r="BM1314">
            <v>15.521098343331801</v>
          </cell>
          <cell r="BN1314">
            <v>65.275724930406696</v>
          </cell>
          <cell r="BO1314" t="str">
            <v/>
          </cell>
          <cell r="BP1314">
            <v>139.96016108448799</v>
          </cell>
          <cell r="BQ1314">
            <v>6.1537402773892298</v>
          </cell>
          <cell r="BT1314" t="str">
            <v>Résineux</v>
          </cell>
          <cell r="BU1314">
            <v>0</v>
          </cell>
          <cell r="BV1314">
            <v>1</v>
          </cell>
          <cell r="BW1314">
            <v>0</v>
          </cell>
          <cell r="BX1314">
            <v>0.43</v>
          </cell>
          <cell r="BY1314">
            <v>0</v>
          </cell>
          <cell r="BZ1314">
            <v>0</v>
          </cell>
          <cell r="CB1314">
            <v>0.6</v>
          </cell>
          <cell r="CC1314">
            <v>0.4</v>
          </cell>
          <cell r="CD1314">
            <v>0</v>
          </cell>
          <cell r="CE1314">
            <v>0</v>
          </cell>
          <cell r="CF1314">
            <v>0</v>
          </cell>
          <cell r="CG1314">
            <v>0</v>
          </cell>
          <cell r="CH1314">
            <v>0</v>
          </cell>
          <cell r="CI1314">
            <v>0</v>
          </cell>
          <cell r="CJ1314">
            <v>0</v>
          </cell>
          <cell r="CK1314">
            <v>0</v>
          </cell>
          <cell r="CL1314">
            <v>0</v>
          </cell>
          <cell r="CM1314">
            <v>0</v>
          </cell>
          <cell r="CN1314">
            <v>0</v>
          </cell>
          <cell r="CO1314">
            <v>0</v>
          </cell>
        </row>
        <row r="1315">
          <cell r="BK1315" t="str">
            <v>Pin d'Alep_F1_Classique_Pin d'Alep_24_</v>
          </cell>
          <cell r="BM1315">
            <v>16.839464449652102</v>
          </cell>
          <cell r="BN1315">
            <v>71.403117696322397</v>
          </cell>
          <cell r="BO1315" t="str">
            <v/>
          </cell>
          <cell r="BP1315">
            <v>139.96016108448799</v>
          </cell>
          <cell r="BQ1315">
            <v>6.45279752838763</v>
          </cell>
          <cell r="BT1315" t="str">
            <v>Résineux</v>
          </cell>
          <cell r="BU1315">
            <v>0</v>
          </cell>
          <cell r="BV1315">
            <v>1</v>
          </cell>
          <cell r="BW1315">
            <v>0</v>
          </cell>
          <cell r="BX1315">
            <v>0.43</v>
          </cell>
          <cell r="BY1315">
            <v>0</v>
          </cell>
          <cell r="BZ1315">
            <v>0</v>
          </cell>
          <cell r="CB1315">
            <v>0.6</v>
          </cell>
          <cell r="CC1315">
            <v>0.4</v>
          </cell>
          <cell r="CD1315">
            <v>0</v>
          </cell>
          <cell r="CE1315">
            <v>0</v>
          </cell>
          <cell r="CF1315">
            <v>0</v>
          </cell>
          <cell r="CG1315">
            <v>0</v>
          </cell>
          <cell r="CH1315">
            <v>0</v>
          </cell>
          <cell r="CI1315">
            <v>0</v>
          </cell>
          <cell r="CJ1315">
            <v>0</v>
          </cell>
          <cell r="CK1315">
            <v>0</v>
          </cell>
          <cell r="CL1315">
            <v>0</v>
          </cell>
          <cell r="CM1315">
            <v>0</v>
          </cell>
          <cell r="CN1315">
            <v>0</v>
          </cell>
          <cell r="CO1315">
            <v>0</v>
          </cell>
        </row>
        <row r="1316">
          <cell r="BK1316" t="str">
            <v>Pin d'Alep_F1_Classique_Pin d'Alep_25_</v>
          </cell>
          <cell r="BM1316">
            <v>18.216404969443499</v>
          </cell>
          <cell r="BN1316">
            <v>77.8559733637628</v>
          </cell>
          <cell r="BO1316" t="str">
            <v/>
          </cell>
          <cell r="BP1316">
            <v>139.96016108448799</v>
          </cell>
          <cell r="BQ1316">
            <v>6.74219824448656</v>
          </cell>
          <cell r="BT1316" t="str">
            <v>Résineux</v>
          </cell>
          <cell r="BU1316">
            <v>0</v>
          </cell>
          <cell r="BV1316">
            <v>1</v>
          </cell>
          <cell r="BW1316">
            <v>0</v>
          </cell>
          <cell r="BX1316">
            <v>0.43</v>
          </cell>
          <cell r="BY1316">
            <v>0</v>
          </cell>
          <cell r="BZ1316">
            <v>0</v>
          </cell>
          <cell r="CB1316">
            <v>0.6</v>
          </cell>
          <cell r="CC1316">
            <v>0.4</v>
          </cell>
          <cell r="CD1316">
            <v>0</v>
          </cell>
          <cell r="CE1316">
            <v>0</v>
          </cell>
          <cell r="CF1316">
            <v>0</v>
          </cell>
          <cell r="CG1316">
            <v>0</v>
          </cell>
          <cell r="CH1316">
            <v>0</v>
          </cell>
          <cell r="CI1316">
            <v>0</v>
          </cell>
          <cell r="CJ1316">
            <v>0</v>
          </cell>
          <cell r="CK1316">
            <v>0</v>
          </cell>
          <cell r="CL1316">
            <v>0</v>
          </cell>
          <cell r="CM1316">
            <v>0</v>
          </cell>
          <cell r="CN1316">
            <v>0</v>
          </cell>
          <cell r="CO1316">
            <v>0</v>
          </cell>
        </row>
        <row r="1317">
          <cell r="BK1317" t="str">
            <v>Pin d'Alep_F1_Classique_Pin d'Alep_26_</v>
          </cell>
          <cell r="BM1317">
            <v>19.626859878058099</v>
          </cell>
          <cell r="BN1317">
            <v>84.518575422061502</v>
          </cell>
          <cell r="BO1317" t="str">
            <v/>
          </cell>
          <cell r="BP1317">
            <v>139.96016108448799</v>
          </cell>
          <cell r="BQ1317">
            <v>7.0097442683584203</v>
          </cell>
          <cell r="BT1317" t="str">
            <v>Résineux</v>
          </cell>
          <cell r="BU1317">
            <v>0</v>
          </cell>
          <cell r="BV1317">
            <v>1</v>
          </cell>
          <cell r="BW1317">
            <v>0</v>
          </cell>
          <cell r="BX1317">
            <v>0.43</v>
          </cell>
          <cell r="BY1317">
            <v>0</v>
          </cell>
          <cell r="BZ1317">
            <v>0</v>
          </cell>
          <cell r="CB1317">
            <v>0.6</v>
          </cell>
          <cell r="CC1317">
            <v>0.4</v>
          </cell>
          <cell r="CD1317">
            <v>0</v>
          </cell>
          <cell r="CE1317">
            <v>0</v>
          </cell>
          <cell r="CF1317">
            <v>0</v>
          </cell>
          <cell r="CG1317">
            <v>0</v>
          </cell>
          <cell r="CH1317">
            <v>0</v>
          </cell>
          <cell r="CI1317">
            <v>0</v>
          </cell>
          <cell r="CJ1317">
            <v>0</v>
          </cell>
          <cell r="CK1317">
            <v>0</v>
          </cell>
          <cell r="CL1317">
            <v>0</v>
          </cell>
          <cell r="CM1317">
            <v>0</v>
          </cell>
          <cell r="CN1317">
            <v>0</v>
          </cell>
          <cell r="CO1317">
            <v>0</v>
          </cell>
        </row>
        <row r="1318">
          <cell r="BK1318" t="str">
            <v>Pin d'Alep_F1_Classique_Pin d'Alep_27_</v>
          </cell>
          <cell r="BM1318">
            <v>21.099563287933901</v>
          </cell>
          <cell r="BN1318">
            <v>91.528531373774996</v>
          </cell>
          <cell r="BO1318" t="str">
            <v/>
          </cell>
          <cell r="BP1318">
            <v>139.96016108448799</v>
          </cell>
          <cell r="BQ1318">
            <v>7.2825054738608701</v>
          </cell>
          <cell r="BT1318" t="str">
            <v>Résineux</v>
          </cell>
          <cell r="BU1318">
            <v>0</v>
          </cell>
          <cell r="BV1318">
            <v>1</v>
          </cell>
          <cell r="BW1318">
            <v>0</v>
          </cell>
          <cell r="BX1318">
            <v>0.43</v>
          </cell>
          <cell r="BY1318">
            <v>0</v>
          </cell>
          <cell r="BZ1318">
            <v>0</v>
          </cell>
          <cell r="CB1318">
            <v>0.6</v>
          </cell>
          <cell r="CC1318">
            <v>0.4</v>
          </cell>
          <cell r="CD1318">
            <v>0</v>
          </cell>
          <cell r="CE1318">
            <v>0</v>
          </cell>
          <cell r="CF1318">
            <v>0</v>
          </cell>
          <cell r="CG1318">
            <v>0</v>
          </cell>
          <cell r="CH1318">
            <v>0</v>
          </cell>
          <cell r="CI1318">
            <v>0</v>
          </cell>
          <cell r="CJ1318">
            <v>0</v>
          </cell>
          <cell r="CK1318">
            <v>0</v>
          </cell>
          <cell r="CL1318">
            <v>0</v>
          </cell>
          <cell r="CM1318">
            <v>0</v>
          </cell>
          <cell r="CN1318">
            <v>0</v>
          </cell>
          <cell r="CO1318">
            <v>0</v>
          </cell>
        </row>
        <row r="1319">
          <cell r="BK1319" t="str">
            <v>Pin d'Alep_F1_Classique_Pin d'Alep_28_</v>
          </cell>
          <cell r="BM1319">
            <v>22.6183117148768</v>
          </cell>
          <cell r="BN1319">
            <v>98.811238324341701</v>
          </cell>
          <cell r="BO1319" t="str">
            <v/>
          </cell>
          <cell r="BP1319">
            <v>139.96016108448799</v>
          </cell>
          <cell r="BQ1319">
            <v>7.5146107807181597</v>
          </cell>
          <cell r="BT1319" t="str">
            <v>Résineux</v>
          </cell>
          <cell r="BU1319">
            <v>0</v>
          </cell>
          <cell r="BV1319">
            <v>1</v>
          </cell>
          <cell r="BW1319">
            <v>0</v>
          </cell>
          <cell r="BX1319">
            <v>0.43</v>
          </cell>
          <cell r="BY1319">
            <v>0</v>
          </cell>
          <cell r="BZ1319">
            <v>0</v>
          </cell>
          <cell r="CB1319">
            <v>0.6</v>
          </cell>
          <cell r="CC1319">
            <v>0.4</v>
          </cell>
          <cell r="CD1319">
            <v>0</v>
          </cell>
          <cell r="CE1319">
            <v>0</v>
          </cell>
          <cell r="CF1319">
            <v>0</v>
          </cell>
          <cell r="CG1319">
            <v>0</v>
          </cell>
          <cell r="CH1319">
            <v>0</v>
          </cell>
          <cell r="CI1319">
            <v>0</v>
          </cell>
          <cell r="CJ1319">
            <v>0</v>
          </cell>
          <cell r="CK1319">
            <v>0</v>
          </cell>
          <cell r="CL1319">
            <v>0</v>
          </cell>
          <cell r="CM1319">
            <v>0</v>
          </cell>
          <cell r="CN1319">
            <v>0</v>
          </cell>
          <cell r="CO1319">
            <v>0</v>
          </cell>
        </row>
        <row r="1320">
          <cell r="BK1320" t="str">
            <v>Pin d'Alep_F1_Classique_Pin d'Alep_29_</v>
          </cell>
          <cell r="BM1320">
            <v>24.174382350939901</v>
          </cell>
          <cell r="BN1320">
            <v>106.326040250296</v>
          </cell>
          <cell r="BO1320" t="str">
            <v/>
          </cell>
          <cell r="BP1320">
            <v>139.96016108448799</v>
          </cell>
          <cell r="BQ1320">
            <v>7.74292176913616</v>
          </cell>
          <cell r="BT1320" t="str">
            <v>Résineux</v>
          </cell>
          <cell r="BU1320">
            <v>0</v>
          </cell>
          <cell r="BV1320">
            <v>1</v>
          </cell>
          <cell r="BW1320">
            <v>0</v>
          </cell>
          <cell r="BX1320">
            <v>0.43</v>
          </cell>
          <cell r="BY1320">
            <v>0</v>
          </cell>
          <cell r="BZ1320">
            <v>0</v>
          </cell>
          <cell r="CB1320">
            <v>0.6</v>
          </cell>
          <cell r="CC1320">
            <v>0.4</v>
          </cell>
          <cell r="CD1320">
            <v>0</v>
          </cell>
          <cell r="CE1320">
            <v>0</v>
          </cell>
          <cell r="CF1320">
            <v>0</v>
          </cell>
          <cell r="CG1320">
            <v>0</v>
          </cell>
          <cell r="CH1320">
            <v>0</v>
          </cell>
          <cell r="CI1320">
            <v>0</v>
          </cell>
          <cell r="CJ1320">
            <v>0</v>
          </cell>
          <cell r="CK1320">
            <v>0</v>
          </cell>
          <cell r="CL1320">
            <v>0</v>
          </cell>
          <cell r="CM1320">
            <v>0</v>
          </cell>
          <cell r="CN1320">
            <v>0</v>
          </cell>
          <cell r="CO1320">
            <v>0</v>
          </cell>
        </row>
        <row r="1321">
          <cell r="BK1321" t="str">
            <v>Pin d'Alep_F1_Classique_Pin d'Alep_30_</v>
          </cell>
          <cell r="BM1321">
            <v>25.766845857637001</v>
          </cell>
          <cell r="BN1321">
            <v>114.069143738094</v>
          </cell>
          <cell r="BO1321" t="str">
            <v/>
          </cell>
          <cell r="BP1321">
            <v>139.96016108448799</v>
          </cell>
          <cell r="BQ1321">
            <v>7.9687183540376099</v>
          </cell>
          <cell r="BT1321" t="str">
            <v>Résineux</v>
          </cell>
          <cell r="BU1321">
            <v>0</v>
          </cell>
          <cell r="BV1321">
            <v>1</v>
          </cell>
          <cell r="BW1321">
            <v>0</v>
          </cell>
          <cell r="BX1321">
            <v>0.43</v>
          </cell>
          <cell r="BY1321">
            <v>0</v>
          </cell>
          <cell r="BZ1321">
            <v>0</v>
          </cell>
          <cell r="CB1321">
            <v>0.6</v>
          </cell>
          <cell r="CC1321">
            <v>0.4</v>
          </cell>
          <cell r="CD1321">
            <v>0</v>
          </cell>
          <cell r="CE1321">
            <v>0</v>
          </cell>
          <cell r="CF1321">
            <v>0</v>
          </cell>
          <cell r="CG1321">
            <v>0</v>
          </cell>
          <cell r="CH1321">
            <v>0</v>
          </cell>
          <cell r="CI1321">
            <v>0</v>
          </cell>
          <cell r="CJ1321">
            <v>0</v>
          </cell>
          <cell r="CK1321">
            <v>0</v>
          </cell>
          <cell r="CL1321">
            <v>0</v>
          </cell>
          <cell r="CM1321">
            <v>0</v>
          </cell>
          <cell r="CN1321">
            <v>0</v>
          </cell>
          <cell r="CO1321">
            <v>0</v>
          </cell>
        </row>
        <row r="1322">
          <cell r="BK1322" t="str">
            <v>Pin d'Alep_F1_Classique_Pin d'Alep_31_</v>
          </cell>
          <cell r="BM1322">
            <v>27.381907184541198</v>
          </cell>
          <cell r="BN1322">
            <v>121.97349886872099</v>
          </cell>
          <cell r="BO1322" t="str">
            <v/>
          </cell>
          <cell r="BP1322">
            <v>139.96016108448799</v>
          </cell>
          <cell r="BQ1322">
            <v>8.1519759755045396</v>
          </cell>
          <cell r="BT1322" t="str">
            <v>Résineux</v>
          </cell>
          <cell r="BU1322">
            <v>0</v>
          </cell>
          <cell r="BV1322">
            <v>1</v>
          </cell>
          <cell r="BW1322">
            <v>0</v>
          </cell>
          <cell r="BX1322">
            <v>0.43</v>
          </cell>
          <cell r="BY1322">
            <v>0</v>
          </cell>
          <cell r="BZ1322">
            <v>0</v>
          </cell>
          <cell r="CB1322">
            <v>0.6</v>
          </cell>
          <cell r="CC1322">
            <v>0.4</v>
          </cell>
          <cell r="CD1322">
            <v>0</v>
          </cell>
          <cell r="CE1322">
            <v>0</v>
          </cell>
          <cell r="CF1322">
            <v>0</v>
          </cell>
          <cell r="CG1322">
            <v>0</v>
          </cell>
          <cell r="CH1322">
            <v>0</v>
          </cell>
          <cell r="CI1322">
            <v>0</v>
          </cell>
          <cell r="CJ1322">
            <v>0</v>
          </cell>
          <cell r="CK1322">
            <v>0</v>
          </cell>
          <cell r="CL1322">
            <v>0</v>
          </cell>
          <cell r="CM1322">
            <v>0</v>
          </cell>
          <cell r="CN1322">
            <v>0</v>
          </cell>
          <cell r="CO1322">
            <v>0</v>
          </cell>
        </row>
        <row r="1323">
          <cell r="BK1323" t="str">
            <v>Pin d'Alep_F1_Classique_Pin d'Alep_32_</v>
          </cell>
          <cell r="BM1323">
            <v>29.037215025014099</v>
          </cell>
          <cell r="BN1323">
            <v>130.12574050464599</v>
          </cell>
          <cell r="BO1323" t="str">
            <v/>
          </cell>
          <cell r="BP1323">
            <v>139.96016108448799</v>
          </cell>
          <cell r="BQ1323">
            <v>8.3256514679366393</v>
          </cell>
          <cell r="BT1323" t="str">
            <v>Résineux</v>
          </cell>
          <cell r="BU1323">
            <v>0</v>
          </cell>
          <cell r="BV1323">
            <v>1</v>
          </cell>
          <cell r="BW1323">
            <v>0</v>
          </cell>
          <cell r="BX1323">
            <v>0.43</v>
          </cell>
          <cell r="BY1323">
            <v>0</v>
          </cell>
          <cell r="BZ1323">
            <v>0</v>
          </cell>
          <cell r="CB1323">
            <v>0.6</v>
          </cell>
          <cell r="CC1323">
            <v>0.4</v>
          </cell>
          <cell r="CD1323">
            <v>0</v>
          </cell>
          <cell r="CE1323">
            <v>0</v>
          </cell>
          <cell r="CF1323">
            <v>0</v>
          </cell>
          <cell r="CG1323">
            <v>0</v>
          </cell>
          <cell r="CH1323">
            <v>0</v>
          </cell>
          <cell r="CI1323">
            <v>0</v>
          </cell>
          <cell r="CJ1323">
            <v>0</v>
          </cell>
          <cell r="CK1323">
            <v>0</v>
          </cell>
          <cell r="CL1323">
            <v>0</v>
          </cell>
          <cell r="CM1323">
            <v>0</v>
          </cell>
          <cell r="CN1323">
            <v>0</v>
          </cell>
          <cell r="CO1323">
            <v>0</v>
          </cell>
        </row>
        <row r="1324">
          <cell r="BK1324" t="str">
            <v>Pin d'Alep_F1_Classique_Pin d'Alep_33_</v>
          </cell>
          <cell r="BM1324">
            <v>30.702837375925402</v>
          </cell>
          <cell r="BN1324">
            <v>138.37823255991401</v>
          </cell>
          <cell r="BO1324" t="str">
            <v/>
          </cell>
          <cell r="BP1324">
            <v>139.96016108448799</v>
          </cell>
          <cell r="BQ1324">
            <v>8.4913972504277506</v>
          </cell>
          <cell r="BT1324" t="str">
            <v>Résineux</v>
          </cell>
          <cell r="BU1324">
            <v>0</v>
          </cell>
          <cell r="BV1324">
            <v>1</v>
          </cell>
          <cell r="BW1324">
            <v>0</v>
          </cell>
          <cell r="BX1324">
            <v>0.43</v>
          </cell>
          <cell r="BY1324">
            <v>0</v>
          </cell>
          <cell r="BZ1324">
            <v>0</v>
          </cell>
          <cell r="CB1324">
            <v>0.6</v>
          </cell>
          <cell r="CC1324">
            <v>0.4</v>
          </cell>
          <cell r="CD1324">
            <v>0</v>
          </cell>
          <cell r="CE1324">
            <v>0</v>
          </cell>
          <cell r="CF1324">
            <v>0</v>
          </cell>
          <cell r="CG1324">
            <v>0</v>
          </cell>
          <cell r="CH1324">
            <v>0</v>
          </cell>
          <cell r="CI1324">
            <v>0</v>
          </cell>
          <cell r="CJ1324">
            <v>0</v>
          </cell>
          <cell r="CK1324">
            <v>0</v>
          </cell>
          <cell r="CL1324">
            <v>0</v>
          </cell>
          <cell r="CM1324">
            <v>0</v>
          </cell>
          <cell r="CN1324">
            <v>0</v>
          </cell>
          <cell r="CO1324">
            <v>0</v>
          </cell>
        </row>
        <row r="1325">
          <cell r="BK1325" t="str">
            <v>Pin d'Alep_F1_Classique_Pin d'Alep_34_</v>
          </cell>
          <cell r="BM1325">
            <v>32.3876767621909</v>
          </cell>
          <cell r="BN1325">
            <v>146.77401355942399</v>
          </cell>
          <cell r="BO1325" t="str">
            <v/>
          </cell>
          <cell r="BP1325">
            <v>139.96016108448799</v>
          </cell>
          <cell r="BQ1325">
            <v>8.6496714381115698</v>
          </cell>
          <cell r="BT1325" t="str">
            <v>Résineux</v>
          </cell>
          <cell r="BU1325">
            <v>0</v>
          </cell>
          <cell r="BV1325">
            <v>1</v>
          </cell>
          <cell r="BW1325">
            <v>0</v>
          </cell>
          <cell r="BX1325">
            <v>0.43</v>
          </cell>
          <cell r="BY1325">
            <v>0</v>
          </cell>
          <cell r="BZ1325">
            <v>0</v>
          </cell>
          <cell r="CB1325">
            <v>0.6</v>
          </cell>
          <cell r="CC1325">
            <v>0.4</v>
          </cell>
          <cell r="CD1325">
            <v>0</v>
          </cell>
          <cell r="CE1325">
            <v>0</v>
          </cell>
          <cell r="CF1325">
            <v>0</v>
          </cell>
          <cell r="CG1325">
            <v>0</v>
          </cell>
          <cell r="CH1325">
            <v>0</v>
          </cell>
          <cell r="CI1325">
            <v>0</v>
          </cell>
          <cell r="CJ1325">
            <v>0</v>
          </cell>
          <cell r="CK1325">
            <v>0</v>
          </cell>
          <cell r="CL1325">
            <v>0</v>
          </cell>
          <cell r="CM1325">
            <v>0</v>
          </cell>
          <cell r="CN1325">
            <v>0</v>
          </cell>
          <cell r="CO1325">
            <v>0</v>
          </cell>
        </row>
        <row r="1326">
          <cell r="BK1326" t="str">
            <v>Pin d'Alep_F1_Classique_Pin d'Alep_35_</v>
          </cell>
          <cell r="BM1326">
            <v>34.113952742124503</v>
          </cell>
          <cell r="BN1326">
            <v>155.42414551166999</v>
          </cell>
          <cell r="BO1326" t="str">
            <v/>
          </cell>
          <cell r="BP1326">
            <v>139.96016108448799</v>
          </cell>
          <cell r="BQ1326">
            <v>8.7718900527403907</v>
          </cell>
          <cell r="BT1326" t="str">
            <v>Résineux</v>
          </cell>
          <cell r="BU1326">
            <v>0</v>
          </cell>
          <cell r="BV1326">
            <v>1</v>
          </cell>
          <cell r="BW1326">
            <v>0</v>
          </cell>
          <cell r="BX1326">
            <v>0.43</v>
          </cell>
          <cell r="BY1326">
            <v>0</v>
          </cell>
          <cell r="BZ1326">
            <v>0</v>
          </cell>
          <cell r="CB1326">
            <v>0.6</v>
          </cell>
          <cell r="CC1326">
            <v>0.4</v>
          </cell>
          <cell r="CD1326">
            <v>0</v>
          </cell>
          <cell r="CE1326">
            <v>0</v>
          </cell>
          <cell r="CF1326">
            <v>0</v>
          </cell>
          <cell r="CG1326">
            <v>0</v>
          </cell>
          <cell r="CH1326">
            <v>0</v>
          </cell>
          <cell r="CI1326">
            <v>0</v>
          </cell>
          <cell r="CJ1326">
            <v>0</v>
          </cell>
          <cell r="CK1326">
            <v>0</v>
          </cell>
          <cell r="CL1326">
            <v>0</v>
          </cell>
          <cell r="CM1326">
            <v>0</v>
          </cell>
          <cell r="CN1326">
            <v>0</v>
          </cell>
          <cell r="CO1326">
            <v>0</v>
          </cell>
        </row>
        <row r="1327">
          <cell r="BK1327" t="str">
            <v>Pin d'Alep_F1_Classique_Pin d'Alep_36_</v>
          </cell>
          <cell r="BM1327">
            <v>35.830983887559597</v>
          </cell>
          <cell r="BN1327">
            <v>164.07391312487101</v>
          </cell>
          <cell r="BO1327" t="str">
            <v/>
          </cell>
          <cell r="BP1327">
            <v>139.96016108448799</v>
          </cell>
          <cell r="BQ1327">
            <v>7.1466278724379597</v>
          </cell>
          <cell r="BT1327" t="str">
            <v>Résineux</v>
          </cell>
          <cell r="BU1327">
            <v>0</v>
          </cell>
          <cell r="BV1327">
            <v>1</v>
          </cell>
          <cell r="BW1327">
            <v>0</v>
          </cell>
          <cell r="BX1327">
            <v>0.43</v>
          </cell>
          <cell r="BY1327">
            <v>0</v>
          </cell>
          <cell r="BZ1327">
            <v>0</v>
          </cell>
          <cell r="CB1327">
            <v>0.6</v>
          </cell>
          <cell r="CC1327">
            <v>0.4</v>
          </cell>
          <cell r="CD1327">
            <v>0</v>
          </cell>
          <cell r="CE1327">
            <v>0</v>
          </cell>
          <cell r="CF1327">
            <v>0</v>
          </cell>
          <cell r="CG1327">
            <v>0</v>
          </cell>
          <cell r="CH1327">
            <v>0</v>
          </cell>
          <cell r="CI1327">
            <v>0</v>
          </cell>
          <cell r="CJ1327">
            <v>0</v>
          </cell>
          <cell r="CK1327">
            <v>0</v>
          </cell>
          <cell r="CL1327">
            <v>0</v>
          </cell>
          <cell r="CM1327">
            <v>0</v>
          </cell>
          <cell r="CN1327">
            <v>0</v>
          </cell>
          <cell r="CO1327">
            <v>0</v>
          </cell>
        </row>
        <row r="1328">
          <cell r="BK1328" t="str">
            <v>Pin d'Alep_F1_Classique_Pin d'Alep_36_</v>
          </cell>
          <cell r="BM1328">
            <v>26.895509083791499</v>
          </cell>
          <cell r="BN1328">
            <v>119.58771170922</v>
          </cell>
          <cell r="BO1328">
            <v>44.48620141565101</v>
          </cell>
          <cell r="BP1328">
            <v>139.96016108448799</v>
          </cell>
          <cell r="BQ1328">
            <v>7.1466278724379597</v>
          </cell>
          <cell r="BT1328" t="str">
            <v>Résineux</v>
          </cell>
          <cell r="BU1328">
            <v>0</v>
          </cell>
          <cell r="BV1328">
            <v>1</v>
          </cell>
          <cell r="BW1328">
            <v>0</v>
          </cell>
          <cell r="BX1328">
            <v>0.43</v>
          </cell>
          <cell r="BY1328">
            <v>0</v>
          </cell>
          <cell r="BZ1328">
            <v>0</v>
          </cell>
          <cell r="CB1328">
            <v>0.6</v>
          </cell>
          <cell r="CC1328">
            <v>0.4</v>
          </cell>
          <cell r="CD1328">
            <v>0</v>
          </cell>
          <cell r="CE1328">
            <v>0</v>
          </cell>
          <cell r="CF1328">
            <v>0</v>
          </cell>
          <cell r="CG1328">
            <v>0</v>
          </cell>
          <cell r="CH1328">
            <v>0</v>
          </cell>
          <cell r="CI1328">
            <v>0</v>
          </cell>
          <cell r="CJ1328">
            <v>0</v>
          </cell>
          <cell r="CK1328">
            <v>0</v>
          </cell>
          <cell r="CL1328">
            <v>0</v>
          </cell>
          <cell r="CM1328">
            <v>0</v>
          </cell>
          <cell r="CN1328">
            <v>0</v>
          </cell>
          <cell r="CO1328">
            <v>0</v>
          </cell>
        </row>
        <row r="1329">
          <cell r="BK1329" t="str">
            <v>Pin d'Alep_F1_Classique_Pin d'Alep_37_</v>
          </cell>
          <cell r="BM1329">
            <v>28.360673482508901</v>
          </cell>
          <cell r="BN1329">
            <v>126.78777468380601</v>
          </cell>
          <cell r="BO1329" t="str">
            <v/>
          </cell>
          <cell r="BP1329">
            <v>139.96016108448799</v>
          </cell>
          <cell r="BQ1329">
            <v>7.26134202460889</v>
          </cell>
          <cell r="BT1329" t="str">
            <v>Résineux</v>
          </cell>
          <cell r="BU1329">
            <v>0</v>
          </cell>
          <cell r="BV1329">
            <v>1</v>
          </cell>
          <cell r="BW1329">
            <v>0</v>
          </cell>
          <cell r="BX1329">
            <v>0.43</v>
          </cell>
          <cell r="BY1329">
            <v>0</v>
          </cell>
          <cell r="BZ1329">
            <v>0</v>
          </cell>
          <cell r="CB1329">
            <v>0.6</v>
          </cell>
          <cell r="CC1329">
            <v>0.4</v>
          </cell>
          <cell r="CD1329">
            <v>0</v>
          </cell>
          <cell r="CE1329">
            <v>0</v>
          </cell>
          <cell r="CF1329">
            <v>0</v>
          </cell>
          <cell r="CG1329">
            <v>0</v>
          </cell>
          <cell r="CH1329">
            <v>0</v>
          </cell>
          <cell r="CI1329">
            <v>0</v>
          </cell>
          <cell r="CJ1329">
            <v>0</v>
          </cell>
          <cell r="CK1329">
            <v>0</v>
          </cell>
          <cell r="CL1329">
            <v>0</v>
          </cell>
          <cell r="CM1329">
            <v>0</v>
          </cell>
          <cell r="CN1329">
            <v>0</v>
          </cell>
          <cell r="CO1329">
            <v>0</v>
          </cell>
        </row>
        <row r="1330">
          <cell r="BK1330" t="str">
            <v>Pin d'Alep_F1_Classique_Pin d'Alep_38_</v>
          </cell>
          <cell r="BM1330">
            <v>29.816271038478</v>
          </cell>
          <cell r="BN1330">
            <v>133.979624340642</v>
          </cell>
          <cell r="BO1330" t="str">
            <v/>
          </cell>
          <cell r="BP1330">
            <v>139.96016108448799</v>
          </cell>
          <cell r="BQ1330">
            <v>7.3994510992490898</v>
          </cell>
          <cell r="BT1330" t="str">
            <v>Résineux</v>
          </cell>
          <cell r="BU1330">
            <v>0</v>
          </cell>
          <cell r="BV1330">
            <v>1</v>
          </cell>
          <cell r="BW1330">
            <v>0</v>
          </cell>
          <cell r="BX1330">
            <v>0.43</v>
          </cell>
          <cell r="BY1330">
            <v>0</v>
          </cell>
          <cell r="BZ1330">
            <v>0</v>
          </cell>
          <cell r="CB1330">
            <v>0.6</v>
          </cell>
          <cell r="CC1330">
            <v>0.4</v>
          </cell>
          <cell r="CD1330">
            <v>0</v>
          </cell>
          <cell r="CE1330">
            <v>0</v>
          </cell>
          <cell r="CF1330">
            <v>0</v>
          </cell>
          <cell r="CG1330">
            <v>0</v>
          </cell>
          <cell r="CH1330">
            <v>0</v>
          </cell>
          <cell r="CI1330">
            <v>0</v>
          </cell>
          <cell r="CJ1330">
            <v>0</v>
          </cell>
          <cell r="CK1330">
            <v>0</v>
          </cell>
          <cell r="CL1330">
            <v>0</v>
          </cell>
          <cell r="CM1330">
            <v>0</v>
          </cell>
          <cell r="CN1330">
            <v>0</v>
          </cell>
          <cell r="CO1330">
            <v>0</v>
          </cell>
        </row>
        <row r="1331">
          <cell r="BK1331" t="str">
            <v>Pin d'Alep_F1_Classique_Pin d'Alep_39_</v>
          </cell>
          <cell r="BM1331">
            <v>31.316122428370701</v>
          </cell>
          <cell r="BN1331">
            <v>141.42883666980501</v>
          </cell>
          <cell r="BO1331" t="str">
            <v/>
          </cell>
          <cell r="BP1331">
            <v>139.96016108448799</v>
          </cell>
          <cell r="BQ1331">
            <v>7.5400467898302601</v>
          </cell>
          <cell r="BT1331" t="str">
            <v>Résineux</v>
          </cell>
          <cell r="BU1331">
            <v>0</v>
          </cell>
          <cell r="BV1331">
            <v>1</v>
          </cell>
          <cell r="BW1331">
            <v>0</v>
          </cell>
          <cell r="BX1331">
            <v>0.43</v>
          </cell>
          <cell r="BY1331">
            <v>0</v>
          </cell>
          <cell r="BZ1331">
            <v>0</v>
          </cell>
          <cell r="CB1331">
            <v>0.6</v>
          </cell>
          <cell r="CC1331">
            <v>0.4</v>
          </cell>
          <cell r="CD1331">
            <v>0</v>
          </cell>
          <cell r="CE1331">
            <v>0</v>
          </cell>
          <cell r="CF1331">
            <v>0</v>
          </cell>
          <cell r="CG1331">
            <v>0</v>
          </cell>
          <cell r="CH1331">
            <v>0</v>
          </cell>
          <cell r="CI1331">
            <v>0</v>
          </cell>
          <cell r="CJ1331">
            <v>0</v>
          </cell>
          <cell r="CK1331">
            <v>0</v>
          </cell>
          <cell r="CL1331">
            <v>0</v>
          </cell>
          <cell r="CM1331">
            <v>0</v>
          </cell>
          <cell r="CN1331">
            <v>0</v>
          </cell>
          <cell r="CO1331">
            <v>0</v>
          </cell>
        </row>
        <row r="1332">
          <cell r="BK1332" t="str">
            <v>Pin d'Alep_F1_Classique_Pin d'Alep_40_</v>
          </cell>
          <cell r="BM1332">
            <v>32.836216156785298</v>
          </cell>
          <cell r="BN1332">
            <v>149.01701239148099</v>
          </cell>
          <cell r="BO1332" t="str">
            <v/>
          </cell>
          <cell r="BP1332">
            <v>139.96016108448799</v>
          </cell>
          <cell r="BQ1332">
            <v>7.65482263780385</v>
          </cell>
          <cell r="BT1332" t="str">
            <v>Résineux</v>
          </cell>
          <cell r="BU1332">
            <v>0</v>
          </cell>
          <cell r="BV1332">
            <v>1</v>
          </cell>
          <cell r="BW1332">
            <v>0</v>
          </cell>
          <cell r="BX1332">
            <v>0.43</v>
          </cell>
          <cell r="BY1332">
            <v>0</v>
          </cell>
          <cell r="BZ1332">
            <v>0</v>
          </cell>
          <cell r="CB1332">
            <v>0.6</v>
          </cell>
          <cell r="CC1332">
            <v>0.4</v>
          </cell>
          <cell r="CD1332">
            <v>0</v>
          </cell>
          <cell r="CE1332">
            <v>0</v>
          </cell>
          <cell r="CF1332">
            <v>0</v>
          </cell>
          <cell r="CG1332">
            <v>0</v>
          </cell>
          <cell r="CH1332">
            <v>0</v>
          </cell>
          <cell r="CI1332">
            <v>0</v>
          </cell>
          <cell r="CJ1332">
            <v>0</v>
          </cell>
          <cell r="CK1332">
            <v>0</v>
          </cell>
          <cell r="CL1332">
            <v>0</v>
          </cell>
          <cell r="CM1332">
            <v>0</v>
          </cell>
          <cell r="CN1332">
            <v>0</v>
          </cell>
          <cell r="CO1332">
            <v>0</v>
          </cell>
        </row>
        <row r="1333">
          <cell r="BK1333" t="str">
            <v>Pin d'Alep_F1_Classique_Pin d'Alep_41_</v>
          </cell>
          <cell r="BM1333">
            <v>34.3714170859297</v>
          </cell>
          <cell r="BN1333">
            <v>156.71828336985899</v>
          </cell>
          <cell r="BO1333" t="str">
            <v/>
          </cell>
          <cell r="BP1333">
            <v>139.96016108448799</v>
          </cell>
          <cell r="BQ1333">
            <v>7.74985742922388</v>
          </cell>
          <cell r="BT1333" t="str">
            <v>Résineux</v>
          </cell>
          <cell r="BU1333">
            <v>0</v>
          </cell>
          <cell r="BV1333">
            <v>1</v>
          </cell>
          <cell r="BW1333">
            <v>0</v>
          </cell>
          <cell r="BX1333">
            <v>0.43</v>
          </cell>
          <cell r="BY1333">
            <v>0</v>
          </cell>
          <cell r="BZ1333">
            <v>0</v>
          </cell>
          <cell r="CB1333">
            <v>0.6</v>
          </cell>
          <cell r="CC1333">
            <v>0.4</v>
          </cell>
          <cell r="CD1333">
            <v>0</v>
          </cell>
          <cell r="CE1333">
            <v>0</v>
          </cell>
          <cell r="CF1333">
            <v>0</v>
          </cell>
          <cell r="CG1333">
            <v>0</v>
          </cell>
          <cell r="CH1333">
            <v>0</v>
          </cell>
          <cell r="CI1333">
            <v>0</v>
          </cell>
          <cell r="CJ1333">
            <v>0</v>
          </cell>
          <cell r="CK1333">
            <v>0</v>
          </cell>
          <cell r="CL1333">
            <v>0</v>
          </cell>
          <cell r="CM1333">
            <v>0</v>
          </cell>
          <cell r="CN1333">
            <v>0</v>
          </cell>
          <cell r="CO1333">
            <v>0</v>
          </cell>
        </row>
        <row r="1334">
          <cell r="BK1334" t="str">
            <v>Pin d'Alep_F1_Classique_Pin d'Alep_42_</v>
          </cell>
          <cell r="BM1334">
            <v>35.917893245693399</v>
          </cell>
          <cell r="BN1334">
            <v>164.51291343174299</v>
          </cell>
          <cell r="BO1334" t="str">
            <v/>
          </cell>
          <cell r="BP1334">
            <v>139.96016108448799</v>
          </cell>
          <cell r="BQ1334">
            <v>7.8721790169622397</v>
          </cell>
          <cell r="BT1334" t="str">
            <v>Résineux</v>
          </cell>
          <cell r="BU1334">
            <v>0</v>
          </cell>
          <cell r="BV1334">
            <v>1</v>
          </cell>
          <cell r="BW1334">
            <v>0</v>
          </cell>
          <cell r="BX1334">
            <v>0.43</v>
          </cell>
          <cell r="BY1334">
            <v>0</v>
          </cell>
          <cell r="BZ1334">
            <v>0</v>
          </cell>
          <cell r="CB1334">
            <v>0.6</v>
          </cell>
          <cell r="CC1334">
            <v>0.4</v>
          </cell>
          <cell r="CD1334">
            <v>0</v>
          </cell>
          <cell r="CE1334">
            <v>0</v>
          </cell>
          <cell r="CF1334">
            <v>0</v>
          </cell>
          <cell r="CG1334">
            <v>0</v>
          </cell>
          <cell r="CH1334">
            <v>0</v>
          </cell>
          <cell r="CI1334">
            <v>0</v>
          </cell>
          <cell r="CJ1334">
            <v>0</v>
          </cell>
          <cell r="CK1334">
            <v>0</v>
          </cell>
          <cell r="CL1334">
            <v>0</v>
          </cell>
          <cell r="CM1334">
            <v>0</v>
          </cell>
          <cell r="CN1334">
            <v>0</v>
          </cell>
          <cell r="CO1334">
            <v>0</v>
          </cell>
        </row>
        <row r="1335">
          <cell r="BK1335" t="str">
            <v>Pin d'Alep_F1_Classique_Pin d'Alep_43_</v>
          </cell>
          <cell r="BM1335">
            <v>37.481190988715298</v>
          </cell>
          <cell r="BN1335">
            <v>172.428455834179</v>
          </cell>
          <cell r="BO1335" t="str">
            <v/>
          </cell>
          <cell r="BP1335">
            <v>139.96016108448799</v>
          </cell>
          <cell r="BQ1335">
            <v>7.9389773655224198</v>
          </cell>
          <cell r="BT1335" t="str">
            <v>Résineux</v>
          </cell>
          <cell r="BU1335">
            <v>0</v>
          </cell>
          <cell r="BV1335">
            <v>1</v>
          </cell>
          <cell r="BW1335">
            <v>0</v>
          </cell>
          <cell r="BX1335">
            <v>0.43</v>
          </cell>
          <cell r="BY1335">
            <v>0</v>
          </cell>
          <cell r="BZ1335">
            <v>0</v>
          </cell>
          <cell r="CB1335">
            <v>0.6</v>
          </cell>
          <cell r="CC1335">
            <v>0.4</v>
          </cell>
          <cell r="CD1335">
            <v>0</v>
          </cell>
          <cell r="CE1335">
            <v>0</v>
          </cell>
          <cell r="CF1335">
            <v>0</v>
          </cell>
          <cell r="CG1335">
            <v>0</v>
          </cell>
          <cell r="CH1335">
            <v>0</v>
          </cell>
          <cell r="CI1335">
            <v>0</v>
          </cell>
          <cell r="CJ1335">
            <v>0</v>
          </cell>
          <cell r="CK1335">
            <v>0</v>
          </cell>
          <cell r="CL1335">
            <v>0</v>
          </cell>
          <cell r="CM1335">
            <v>0</v>
          </cell>
          <cell r="CN1335">
            <v>0</v>
          </cell>
          <cell r="CO1335">
            <v>0</v>
          </cell>
        </row>
        <row r="1336">
          <cell r="BK1336" t="str">
            <v>Pin d'Alep_F1_Classique_Pin d'Alep_44_</v>
          </cell>
          <cell r="BM1336">
            <v>39.021325011474602</v>
          </cell>
          <cell r="BN1336">
            <v>180.26095148363899</v>
          </cell>
          <cell r="BO1336" t="str">
            <v/>
          </cell>
          <cell r="BP1336">
            <v>139.96016108448799</v>
          </cell>
          <cell r="BQ1336">
            <v>8.0198254484710407</v>
          </cell>
          <cell r="BT1336" t="str">
            <v>Résineux</v>
          </cell>
          <cell r="BU1336">
            <v>0</v>
          </cell>
          <cell r="BV1336">
            <v>1</v>
          </cell>
          <cell r="BW1336">
            <v>0</v>
          </cell>
          <cell r="BX1336">
            <v>0.43</v>
          </cell>
          <cell r="BY1336">
            <v>0</v>
          </cell>
          <cell r="BZ1336">
            <v>0</v>
          </cell>
          <cell r="CB1336">
            <v>0.6</v>
          </cell>
          <cell r="CC1336">
            <v>0.4</v>
          </cell>
          <cell r="CD1336">
            <v>0</v>
          </cell>
          <cell r="CE1336">
            <v>0</v>
          </cell>
          <cell r="CF1336">
            <v>0</v>
          </cell>
          <cell r="CG1336">
            <v>0</v>
          </cell>
          <cell r="CH1336">
            <v>0</v>
          </cell>
          <cell r="CI1336">
            <v>0</v>
          </cell>
          <cell r="CJ1336">
            <v>0</v>
          </cell>
          <cell r="CK1336">
            <v>0</v>
          </cell>
          <cell r="CL1336">
            <v>0</v>
          </cell>
          <cell r="CM1336">
            <v>0</v>
          </cell>
          <cell r="CN1336">
            <v>0</v>
          </cell>
          <cell r="CO1336">
            <v>0</v>
          </cell>
        </row>
        <row r="1337">
          <cell r="BK1337" t="str">
            <v>Pin d'Alep_F1_Classique_Pin d'Alep_45_</v>
          </cell>
          <cell r="BM1337">
            <v>40.562561869490303</v>
          </cell>
          <cell r="BN1337">
            <v>188.13190041829901</v>
          </cell>
          <cell r="BO1337" t="str">
            <v/>
          </cell>
          <cell r="BP1337">
            <v>139.96016108448799</v>
          </cell>
          <cell r="BQ1337">
            <v>8.0961319068549606</v>
          </cell>
          <cell r="BT1337" t="str">
            <v>Résineux</v>
          </cell>
          <cell r="BU1337">
            <v>0</v>
          </cell>
          <cell r="BV1337">
            <v>1</v>
          </cell>
          <cell r="BW1337">
            <v>0</v>
          </cell>
          <cell r="BX1337">
            <v>0.43</v>
          </cell>
          <cell r="BY1337">
            <v>0</v>
          </cell>
          <cell r="BZ1337">
            <v>0</v>
          </cell>
          <cell r="CB1337">
            <v>0.6</v>
          </cell>
          <cell r="CC1337">
            <v>0.4</v>
          </cell>
          <cell r="CD1337">
            <v>0</v>
          </cell>
          <cell r="CE1337">
            <v>0</v>
          </cell>
          <cell r="CF1337">
            <v>0</v>
          </cell>
          <cell r="CG1337">
            <v>0</v>
          </cell>
          <cell r="CH1337">
            <v>0</v>
          </cell>
          <cell r="CI1337">
            <v>0</v>
          </cell>
          <cell r="CJ1337">
            <v>0</v>
          </cell>
          <cell r="CK1337">
            <v>0</v>
          </cell>
          <cell r="CL1337">
            <v>0</v>
          </cell>
          <cell r="CM1337">
            <v>0</v>
          </cell>
          <cell r="CN1337">
            <v>0</v>
          </cell>
          <cell r="CO1337">
            <v>0</v>
          </cell>
        </row>
        <row r="1338">
          <cell r="BK1338" t="str">
            <v>Pin d'Alep_F1_Classique_Pin d'Alep_46_</v>
          </cell>
          <cell r="BM1338">
            <v>42.149096005621701</v>
          </cell>
          <cell r="BN1338">
            <v>196.26735147545301</v>
          </cell>
          <cell r="BO1338" t="str">
            <v/>
          </cell>
          <cell r="BP1338">
            <v>139.96016108448799</v>
          </cell>
          <cell r="BQ1338">
            <v>8.1631327230517705</v>
          </cell>
          <cell r="BT1338" t="str">
            <v>Résineux</v>
          </cell>
          <cell r="BU1338">
            <v>0</v>
          </cell>
          <cell r="BV1338">
            <v>1</v>
          </cell>
          <cell r="BW1338">
            <v>0</v>
          </cell>
          <cell r="BX1338">
            <v>0.43</v>
          </cell>
          <cell r="BY1338">
            <v>0</v>
          </cell>
          <cell r="BZ1338">
            <v>0</v>
          </cell>
          <cell r="CB1338">
            <v>0.6</v>
          </cell>
          <cell r="CC1338">
            <v>0.4</v>
          </cell>
          <cell r="CD1338">
            <v>0</v>
          </cell>
          <cell r="CE1338">
            <v>0</v>
          </cell>
          <cell r="CF1338">
            <v>0</v>
          </cell>
          <cell r="CG1338">
            <v>0</v>
          </cell>
          <cell r="CH1338">
            <v>0</v>
          </cell>
          <cell r="CI1338">
            <v>0</v>
          </cell>
          <cell r="CJ1338">
            <v>0</v>
          </cell>
          <cell r="CK1338">
            <v>0</v>
          </cell>
          <cell r="CL1338">
            <v>0</v>
          </cell>
          <cell r="CM1338">
            <v>0</v>
          </cell>
          <cell r="CN1338">
            <v>0</v>
          </cell>
          <cell r="CO1338">
            <v>0</v>
          </cell>
        </row>
        <row r="1339">
          <cell r="BK1339" t="str">
            <v>Pin d'Alep_F1_Classique_Pin d'Alep_47_</v>
          </cell>
          <cell r="BM1339">
            <v>43.742051916925199</v>
          </cell>
          <cell r="BN1339">
            <v>204.468489998813</v>
          </cell>
          <cell r="BO1339" t="str">
            <v/>
          </cell>
          <cell r="BP1339">
            <v>139.96016108448799</v>
          </cell>
          <cell r="BQ1339">
            <v>8.2104862838230908</v>
          </cell>
          <cell r="BT1339" t="str">
            <v>Résineux</v>
          </cell>
          <cell r="BU1339">
            <v>0</v>
          </cell>
          <cell r="BV1339">
            <v>1</v>
          </cell>
          <cell r="BW1339">
            <v>0</v>
          </cell>
          <cell r="BX1339">
            <v>0.43</v>
          </cell>
          <cell r="BY1339">
            <v>0</v>
          </cell>
          <cell r="BZ1339">
            <v>0</v>
          </cell>
          <cell r="CB1339">
            <v>0.6</v>
          </cell>
          <cell r="CC1339">
            <v>0.4</v>
          </cell>
          <cell r="CD1339">
            <v>0</v>
          </cell>
          <cell r="CE1339">
            <v>0</v>
          </cell>
          <cell r="CF1339">
            <v>0</v>
          </cell>
          <cell r="CG1339">
            <v>0</v>
          </cell>
          <cell r="CH1339">
            <v>0</v>
          </cell>
          <cell r="CI1339">
            <v>0</v>
          </cell>
          <cell r="CJ1339">
            <v>0</v>
          </cell>
          <cell r="CK1339">
            <v>0</v>
          </cell>
          <cell r="CL1339">
            <v>0</v>
          </cell>
          <cell r="CM1339">
            <v>0</v>
          </cell>
          <cell r="CN1339">
            <v>0</v>
          </cell>
          <cell r="CO1339">
            <v>0</v>
          </cell>
        </row>
        <row r="1340">
          <cell r="BK1340" t="str">
            <v>Pin d'Alep_F1_Classique_Pin d'Alep_48_</v>
          </cell>
          <cell r="BM1340">
            <v>45.337760912460801</v>
          </cell>
          <cell r="BN1340">
            <v>212.71566885902399</v>
          </cell>
          <cell r="BO1340" t="str">
            <v/>
          </cell>
          <cell r="BP1340">
            <v>139.96016108448799</v>
          </cell>
          <cell r="BQ1340">
            <v>8.2588581136459993</v>
          </cell>
          <cell r="BT1340" t="str">
            <v>Résineux</v>
          </cell>
          <cell r="BU1340">
            <v>0</v>
          </cell>
          <cell r="BV1340">
            <v>1</v>
          </cell>
          <cell r="BW1340">
            <v>0</v>
          </cell>
          <cell r="BX1340">
            <v>0.43</v>
          </cell>
          <cell r="BY1340">
            <v>0</v>
          </cell>
          <cell r="BZ1340">
            <v>0</v>
          </cell>
          <cell r="CB1340">
            <v>0.6</v>
          </cell>
          <cell r="CC1340">
            <v>0.4</v>
          </cell>
          <cell r="CD1340">
            <v>0</v>
          </cell>
          <cell r="CE1340">
            <v>0</v>
          </cell>
          <cell r="CF1340">
            <v>0</v>
          </cell>
          <cell r="CG1340">
            <v>0</v>
          </cell>
          <cell r="CH1340">
            <v>0</v>
          </cell>
          <cell r="CI1340">
            <v>0</v>
          </cell>
          <cell r="CJ1340">
            <v>0</v>
          </cell>
          <cell r="CK1340">
            <v>0</v>
          </cell>
          <cell r="CL1340">
            <v>0</v>
          </cell>
          <cell r="CM1340">
            <v>0</v>
          </cell>
          <cell r="CN1340">
            <v>0</v>
          </cell>
          <cell r="CO1340">
            <v>0</v>
          </cell>
        </row>
        <row r="1341">
          <cell r="BK1341" t="str">
            <v>Pin d'Alep_F1_Classique_Pin d'Alep_49_</v>
          </cell>
          <cell r="BM1341">
            <v>46.9365934164001</v>
          </cell>
          <cell r="BN1341">
            <v>221.00999849315599</v>
          </cell>
          <cell r="BO1341" t="str">
            <v/>
          </cell>
          <cell r="BP1341">
            <v>139.96016108448799</v>
          </cell>
          <cell r="BQ1341">
            <v>8.2937320852403804</v>
          </cell>
          <cell r="BT1341" t="str">
            <v>Résineux</v>
          </cell>
          <cell r="BU1341">
            <v>0</v>
          </cell>
          <cell r="BV1341">
            <v>1</v>
          </cell>
          <cell r="BW1341">
            <v>0</v>
          </cell>
          <cell r="BX1341">
            <v>0.43</v>
          </cell>
          <cell r="BY1341">
            <v>0</v>
          </cell>
          <cell r="BZ1341">
            <v>0</v>
          </cell>
          <cell r="CB1341">
            <v>0.6</v>
          </cell>
          <cell r="CC1341">
            <v>0.4</v>
          </cell>
          <cell r="CD1341">
            <v>0</v>
          </cell>
          <cell r="CE1341">
            <v>0</v>
          </cell>
          <cell r="CF1341">
            <v>0</v>
          </cell>
          <cell r="CG1341">
            <v>0</v>
          </cell>
          <cell r="CH1341">
            <v>0</v>
          </cell>
          <cell r="CI1341">
            <v>0</v>
          </cell>
          <cell r="CJ1341">
            <v>0</v>
          </cell>
          <cell r="CK1341">
            <v>0</v>
          </cell>
          <cell r="CL1341">
            <v>0</v>
          </cell>
          <cell r="CM1341">
            <v>0</v>
          </cell>
          <cell r="CN1341">
            <v>0</v>
          </cell>
          <cell r="CO1341">
            <v>0</v>
          </cell>
        </row>
        <row r="1342">
          <cell r="BK1342" t="str">
            <v>Pin d'Alep_F1_Classique_Pin d'Alep_50_</v>
          </cell>
          <cell r="BM1342">
            <v>48.460475295085203</v>
          </cell>
          <cell r="BN1342">
            <v>228.94354962132499</v>
          </cell>
          <cell r="BO1342" t="str">
            <v/>
          </cell>
          <cell r="BP1342">
            <v>139.96016108448799</v>
          </cell>
          <cell r="BQ1342">
            <v>8.3243844104063704</v>
          </cell>
          <cell r="BT1342" t="str">
            <v>Résineux</v>
          </cell>
          <cell r="BU1342">
            <v>0</v>
          </cell>
          <cell r="BV1342">
            <v>1</v>
          </cell>
          <cell r="BW1342">
            <v>0</v>
          </cell>
          <cell r="BX1342">
            <v>0.43</v>
          </cell>
          <cell r="BY1342">
            <v>0</v>
          </cell>
          <cell r="BZ1342">
            <v>0</v>
          </cell>
          <cell r="CB1342">
            <v>0.6</v>
          </cell>
          <cell r="CC1342">
            <v>0.4</v>
          </cell>
          <cell r="CD1342">
            <v>0</v>
          </cell>
          <cell r="CE1342">
            <v>0</v>
          </cell>
          <cell r="CF1342">
            <v>0</v>
          </cell>
          <cell r="CG1342">
            <v>0</v>
          </cell>
          <cell r="CH1342">
            <v>0</v>
          </cell>
          <cell r="CI1342">
            <v>0</v>
          </cell>
          <cell r="CJ1342">
            <v>0</v>
          </cell>
          <cell r="CK1342">
            <v>0</v>
          </cell>
          <cell r="CL1342">
            <v>0</v>
          </cell>
          <cell r="CM1342">
            <v>0</v>
          </cell>
          <cell r="CN1342">
            <v>0</v>
          </cell>
          <cell r="CO1342">
            <v>0</v>
          </cell>
        </row>
        <row r="1343">
          <cell r="BK1343" t="str">
            <v>Pin d'Alep_F1_Classique_Pin d'Alep_51_</v>
          </cell>
          <cell r="BM1343">
            <v>50.060358210037101</v>
          </cell>
          <cell r="BN1343">
            <v>237.301395425024</v>
          </cell>
          <cell r="BO1343" t="str">
            <v/>
          </cell>
          <cell r="BP1343">
            <v>139.96016108448799</v>
          </cell>
          <cell r="BQ1343">
            <v>8.35018442424564</v>
          </cell>
          <cell r="BT1343" t="str">
            <v>Résineux</v>
          </cell>
          <cell r="BU1343">
            <v>0</v>
          </cell>
          <cell r="BV1343">
            <v>1</v>
          </cell>
          <cell r="BW1343">
            <v>0</v>
          </cell>
          <cell r="BX1343">
            <v>0.43</v>
          </cell>
          <cell r="BY1343">
            <v>0</v>
          </cell>
          <cell r="BZ1343">
            <v>0</v>
          </cell>
          <cell r="CB1343">
            <v>0.6</v>
          </cell>
          <cell r="CC1343">
            <v>0.4</v>
          </cell>
          <cell r="CD1343">
            <v>0</v>
          </cell>
          <cell r="CE1343">
            <v>0</v>
          </cell>
          <cell r="CF1343">
            <v>0</v>
          </cell>
          <cell r="CG1343">
            <v>0</v>
          </cell>
          <cell r="CH1343">
            <v>0</v>
          </cell>
          <cell r="CI1343">
            <v>0</v>
          </cell>
          <cell r="CJ1343">
            <v>0</v>
          </cell>
          <cell r="CK1343">
            <v>0</v>
          </cell>
          <cell r="CL1343">
            <v>0</v>
          </cell>
          <cell r="CM1343">
            <v>0</v>
          </cell>
          <cell r="CN1343">
            <v>0</v>
          </cell>
          <cell r="CO1343">
            <v>0</v>
          </cell>
        </row>
        <row r="1344">
          <cell r="BK1344" t="str">
            <v>Pin d'Alep_F1_Classique_Pin d'Alep_52_</v>
          </cell>
          <cell r="BM1344">
            <v>51.659515506602602</v>
          </cell>
          <cell r="BN1344">
            <v>245.683947455441</v>
          </cell>
          <cell r="BO1344" t="str">
            <v/>
          </cell>
          <cell r="BP1344">
            <v>139.96016108448799</v>
          </cell>
          <cell r="BQ1344">
            <v>6.0928739679542296</v>
          </cell>
          <cell r="BT1344" t="str">
            <v>Résineux</v>
          </cell>
          <cell r="BU1344">
            <v>0</v>
          </cell>
          <cell r="BV1344">
            <v>1</v>
          </cell>
          <cell r="BW1344">
            <v>0</v>
          </cell>
          <cell r="BX1344">
            <v>0.43</v>
          </cell>
          <cell r="BY1344">
            <v>0</v>
          </cell>
          <cell r="BZ1344">
            <v>0</v>
          </cell>
          <cell r="CB1344">
            <v>0.6</v>
          </cell>
          <cell r="CC1344">
            <v>0.4</v>
          </cell>
          <cell r="CD1344">
            <v>0</v>
          </cell>
          <cell r="CE1344">
            <v>0</v>
          </cell>
          <cell r="CF1344">
            <v>0</v>
          </cell>
          <cell r="CG1344">
            <v>0</v>
          </cell>
          <cell r="CH1344">
            <v>0</v>
          </cell>
          <cell r="CI1344">
            <v>0</v>
          </cell>
          <cell r="CJ1344">
            <v>0</v>
          </cell>
          <cell r="CK1344">
            <v>0</v>
          </cell>
          <cell r="CL1344">
            <v>0</v>
          </cell>
          <cell r="CM1344">
            <v>0</v>
          </cell>
          <cell r="CN1344">
            <v>0</v>
          </cell>
          <cell r="CO1344">
            <v>0</v>
          </cell>
        </row>
        <row r="1345">
          <cell r="BK1345" t="str">
            <v>Pin d'Alep_F1_Classique_Pin d'Alep_52_</v>
          </cell>
          <cell r="BM1345">
            <v>32.656122873270903</v>
          </cell>
          <cell r="BN1345">
            <v>148.11603428314299</v>
          </cell>
          <cell r="BO1345">
            <v>97.567913172298006</v>
          </cell>
          <cell r="BP1345">
            <v>139.96016108448799</v>
          </cell>
          <cell r="BQ1345">
            <v>6.0928739679542296</v>
          </cell>
          <cell r="BT1345" t="str">
            <v>Résineux</v>
          </cell>
          <cell r="BU1345">
            <v>0</v>
          </cell>
          <cell r="BV1345">
            <v>1</v>
          </cell>
          <cell r="BW1345">
            <v>0</v>
          </cell>
          <cell r="BX1345">
            <v>0.43</v>
          </cell>
          <cell r="BY1345">
            <v>0</v>
          </cell>
          <cell r="BZ1345">
            <v>0</v>
          </cell>
          <cell r="CB1345">
            <v>0.6</v>
          </cell>
          <cell r="CC1345">
            <v>0.4</v>
          </cell>
          <cell r="CD1345">
            <v>0</v>
          </cell>
          <cell r="CE1345">
            <v>0</v>
          </cell>
          <cell r="CF1345">
            <v>0</v>
          </cell>
          <cell r="CG1345">
            <v>0</v>
          </cell>
          <cell r="CH1345">
            <v>0</v>
          </cell>
          <cell r="CI1345">
            <v>0</v>
          </cell>
          <cell r="CJ1345">
            <v>0</v>
          </cell>
          <cell r="CK1345">
            <v>0</v>
          </cell>
          <cell r="CL1345">
            <v>0</v>
          </cell>
          <cell r="CM1345">
            <v>0</v>
          </cell>
          <cell r="CN1345">
            <v>0</v>
          </cell>
          <cell r="CO1345">
            <v>0</v>
          </cell>
        </row>
        <row r="1346">
          <cell r="BK1346" t="str">
            <v>Pin d'Alep_F1_Classique_Pin d'Alep_53_</v>
          </cell>
          <cell r="BM1346">
            <v>33.822769358662399</v>
          </cell>
          <cell r="BN1346">
            <v>153.96176152035301</v>
          </cell>
          <cell r="BO1346" t="str">
            <v/>
          </cell>
          <cell r="BP1346">
            <v>139.96016108448799</v>
          </cell>
          <cell r="BQ1346">
            <v>6.1156681922137803</v>
          </cell>
          <cell r="BT1346" t="str">
            <v>Résineux</v>
          </cell>
          <cell r="BU1346">
            <v>0</v>
          </cell>
          <cell r="BV1346">
            <v>1</v>
          </cell>
          <cell r="BW1346">
            <v>0</v>
          </cell>
          <cell r="BX1346">
            <v>0.43</v>
          </cell>
          <cell r="BY1346">
            <v>0</v>
          </cell>
          <cell r="BZ1346">
            <v>0</v>
          </cell>
          <cell r="CB1346">
            <v>0.6</v>
          </cell>
          <cell r="CC1346">
            <v>0.4</v>
          </cell>
          <cell r="CD1346">
            <v>0</v>
          </cell>
          <cell r="CE1346">
            <v>0</v>
          </cell>
          <cell r="CF1346">
            <v>0</v>
          </cell>
          <cell r="CG1346">
            <v>0</v>
          </cell>
          <cell r="CH1346">
            <v>0</v>
          </cell>
          <cell r="CI1346">
            <v>0</v>
          </cell>
          <cell r="CJ1346">
            <v>0</v>
          </cell>
          <cell r="CK1346">
            <v>0</v>
          </cell>
          <cell r="CL1346">
            <v>0</v>
          </cell>
          <cell r="CM1346">
            <v>0</v>
          </cell>
          <cell r="CN1346">
            <v>0</v>
          </cell>
          <cell r="CO1346">
            <v>0</v>
          </cell>
        </row>
        <row r="1347">
          <cell r="BK1347" t="str">
            <v>Pin d'Alep_F1_Classique_Pin d'Alep_54_</v>
          </cell>
          <cell r="BM1347">
            <v>35.056967653059601</v>
          </cell>
          <cell r="BN1347">
            <v>160.169158529816</v>
          </cell>
          <cell r="BO1347" t="str">
            <v/>
          </cell>
          <cell r="BP1347">
            <v>139.96016108448799</v>
          </cell>
          <cell r="BQ1347">
            <v>6.18903258205955</v>
          </cell>
          <cell r="BT1347" t="str">
            <v>Résineux</v>
          </cell>
          <cell r="BU1347">
            <v>0</v>
          </cell>
          <cell r="BV1347">
            <v>1</v>
          </cell>
          <cell r="BW1347">
            <v>0</v>
          </cell>
          <cell r="BX1347">
            <v>0.43</v>
          </cell>
          <cell r="BY1347">
            <v>0</v>
          </cell>
          <cell r="BZ1347">
            <v>0</v>
          </cell>
          <cell r="CB1347">
            <v>0.6</v>
          </cell>
          <cell r="CC1347">
            <v>0.4</v>
          </cell>
          <cell r="CD1347">
            <v>0</v>
          </cell>
          <cell r="CE1347">
            <v>0</v>
          </cell>
          <cell r="CF1347">
            <v>0</v>
          </cell>
          <cell r="CG1347">
            <v>0</v>
          </cell>
          <cell r="CH1347">
            <v>0</v>
          </cell>
          <cell r="CI1347">
            <v>0</v>
          </cell>
          <cell r="CJ1347">
            <v>0</v>
          </cell>
          <cell r="CK1347">
            <v>0</v>
          </cell>
          <cell r="CL1347">
            <v>0</v>
          </cell>
          <cell r="CM1347">
            <v>0</v>
          </cell>
          <cell r="CN1347">
            <v>0</v>
          </cell>
          <cell r="CO1347">
            <v>0</v>
          </cell>
        </row>
        <row r="1348">
          <cell r="BK1348" t="str">
            <v>Pin d'Alep_F1_Classique_Pin d'Alep_55_</v>
          </cell>
          <cell r="BM1348">
            <v>36.300731357082803</v>
          </cell>
          <cell r="BN1348">
            <v>166.448054948557</v>
          </cell>
          <cell r="BO1348" t="str">
            <v/>
          </cell>
          <cell r="BP1348">
            <v>139.96016108448799</v>
          </cell>
          <cell r="BQ1348">
            <v>6.2525681712639898</v>
          </cell>
          <cell r="BT1348" t="str">
            <v>Résineux</v>
          </cell>
          <cell r="BU1348">
            <v>0</v>
          </cell>
          <cell r="BV1348">
            <v>1</v>
          </cell>
          <cell r="BW1348">
            <v>0</v>
          </cell>
          <cell r="BX1348">
            <v>0.43</v>
          </cell>
          <cell r="BY1348">
            <v>0</v>
          </cell>
          <cell r="BZ1348">
            <v>0</v>
          </cell>
          <cell r="CB1348">
            <v>0.6</v>
          </cell>
          <cell r="CC1348">
            <v>0.4</v>
          </cell>
          <cell r="CD1348">
            <v>0</v>
          </cell>
          <cell r="CE1348">
            <v>0</v>
          </cell>
          <cell r="CF1348">
            <v>0</v>
          </cell>
          <cell r="CG1348">
            <v>0</v>
          </cell>
          <cell r="CH1348">
            <v>0</v>
          </cell>
          <cell r="CI1348">
            <v>0</v>
          </cell>
          <cell r="CJ1348">
            <v>0</v>
          </cell>
          <cell r="CK1348">
            <v>0</v>
          </cell>
          <cell r="CL1348">
            <v>0</v>
          </cell>
          <cell r="CM1348">
            <v>0</v>
          </cell>
          <cell r="CN1348">
            <v>0</v>
          </cell>
          <cell r="CO1348">
            <v>0</v>
          </cell>
        </row>
        <row r="1349">
          <cell r="BK1349" t="str">
            <v>Pin d'Alep_F1_Classique_Pin d'Alep_56_</v>
          </cell>
          <cell r="BM1349">
            <v>37.552145763351099</v>
          </cell>
          <cell r="BN1349">
            <v>172.78856563222899</v>
          </cell>
          <cell r="BO1349" t="str">
            <v/>
          </cell>
          <cell r="BP1349">
            <v>139.96016108448799</v>
          </cell>
          <cell r="BQ1349">
            <v>6.3137125263617104</v>
          </cell>
          <cell r="BT1349" t="str">
            <v>Résineux</v>
          </cell>
          <cell r="BU1349">
            <v>0</v>
          </cell>
          <cell r="BV1349">
            <v>1</v>
          </cell>
          <cell r="BW1349">
            <v>0</v>
          </cell>
          <cell r="BX1349">
            <v>0.43</v>
          </cell>
          <cell r="BY1349">
            <v>0</v>
          </cell>
          <cell r="BZ1349">
            <v>0</v>
          </cell>
          <cell r="CB1349">
            <v>0.6</v>
          </cell>
          <cell r="CC1349">
            <v>0.4</v>
          </cell>
          <cell r="CD1349">
            <v>0</v>
          </cell>
          <cell r="CE1349">
            <v>0</v>
          </cell>
          <cell r="CF1349">
            <v>0</v>
          </cell>
          <cell r="CG1349">
            <v>0</v>
          </cell>
          <cell r="CH1349">
            <v>0</v>
          </cell>
          <cell r="CI1349">
            <v>0</v>
          </cell>
          <cell r="CJ1349">
            <v>0</v>
          </cell>
          <cell r="CK1349">
            <v>0</v>
          </cell>
          <cell r="CL1349">
            <v>0</v>
          </cell>
          <cell r="CM1349">
            <v>0</v>
          </cell>
          <cell r="CN1349">
            <v>0</v>
          </cell>
          <cell r="CO1349">
            <v>0</v>
          </cell>
        </row>
        <row r="1350">
          <cell r="BK1350" t="str">
            <v>Pin d'Alep_F1_Classique_Pin d'Alep_57_</v>
          </cell>
          <cell r="BM1350">
            <v>38.810801607080997</v>
          </cell>
          <cell r="BN1350">
            <v>179.18835392182999</v>
          </cell>
          <cell r="BO1350" t="str">
            <v/>
          </cell>
          <cell r="BP1350">
            <v>139.96016108448799</v>
          </cell>
          <cell r="BQ1350">
            <v>6.3649278490204297</v>
          </cell>
          <cell r="BT1350" t="str">
            <v>Résineux</v>
          </cell>
          <cell r="BU1350">
            <v>0</v>
          </cell>
          <cell r="BV1350">
            <v>1</v>
          </cell>
          <cell r="BW1350">
            <v>0</v>
          </cell>
          <cell r="BX1350">
            <v>0.43</v>
          </cell>
          <cell r="BY1350">
            <v>0</v>
          </cell>
          <cell r="BZ1350">
            <v>0</v>
          </cell>
          <cell r="CB1350">
            <v>0.6</v>
          </cell>
          <cell r="CC1350">
            <v>0.4</v>
          </cell>
          <cell r="CD1350">
            <v>0</v>
          </cell>
          <cell r="CE1350">
            <v>0</v>
          </cell>
          <cell r="CF1350">
            <v>0</v>
          </cell>
          <cell r="CG1350">
            <v>0</v>
          </cell>
          <cell r="CH1350">
            <v>0</v>
          </cell>
          <cell r="CI1350">
            <v>0</v>
          </cell>
          <cell r="CJ1350">
            <v>0</v>
          </cell>
          <cell r="CK1350">
            <v>0</v>
          </cell>
          <cell r="CL1350">
            <v>0</v>
          </cell>
          <cell r="CM1350">
            <v>0</v>
          </cell>
          <cell r="CN1350">
            <v>0</v>
          </cell>
          <cell r="CO1350">
            <v>0</v>
          </cell>
        </row>
        <row r="1351">
          <cell r="BK1351" t="str">
            <v>Pin d'Alep_F1_Classique_Pin d'Alep_58_</v>
          </cell>
          <cell r="BM1351">
            <v>40.074796821355697</v>
          </cell>
          <cell r="BN1351">
            <v>185.63744484762501</v>
          </cell>
          <cell r="BO1351" t="str">
            <v/>
          </cell>
          <cell r="BP1351">
            <v>139.96016108448799</v>
          </cell>
          <cell r="BQ1351">
            <v>6.43200350158543</v>
          </cell>
          <cell r="BT1351" t="str">
            <v>Résineux</v>
          </cell>
          <cell r="BU1351">
            <v>0</v>
          </cell>
          <cell r="BV1351">
            <v>1</v>
          </cell>
          <cell r="BW1351">
            <v>0</v>
          </cell>
          <cell r="BX1351">
            <v>0.43</v>
          </cell>
          <cell r="BY1351">
            <v>0</v>
          </cell>
          <cell r="BZ1351">
            <v>0</v>
          </cell>
          <cell r="CB1351">
            <v>0.6</v>
          </cell>
          <cell r="CC1351">
            <v>0.4</v>
          </cell>
          <cell r="CD1351">
            <v>0</v>
          </cell>
          <cell r="CE1351">
            <v>0</v>
          </cell>
          <cell r="CF1351">
            <v>0</v>
          </cell>
          <cell r="CG1351">
            <v>0</v>
          </cell>
          <cell r="CH1351">
            <v>0</v>
          </cell>
          <cell r="CI1351">
            <v>0</v>
          </cell>
          <cell r="CJ1351">
            <v>0</v>
          </cell>
          <cell r="CK1351">
            <v>0</v>
          </cell>
          <cell r="CL1351">
            <v>0</v>
          </cell>
          <cell r="CM1351">
            <v>0</v>
          </cell>
          <cell r="CN1351">
            <v>0</v>
          </cell>
          <cell r="CO1351">
            <v>0</v>
          </cell>
        </row>
        <row r="1352">
          <cell r="BK1352" t="str">
            <v>Pin d'Alep_F1_Classique_Pin d'Alep_59_</v>
          </cell>
          <cell r="BM1352">
            <v>41.347345646758399</v>
          </cell>
          <cell r="BN1352">
            <v>192.15198816956701</v>
          </cell>
          <cell r="BO1352" t="str">
            <v/>
          </cell>
          <cell r="BP1352">
            <v>139.96016108448799</v>
          </cell>
          <cell r="BQ1352">
            <v>6.4662294098280899</v>
          </cell>
          <cell r="BT1352" t="str">
            <v>Résineux</v>
          </cell>
          <cell r="BU1352">
            <v>0</v>
          </cell>
          <cell r="BV1352">
            <v>1</v>
          </cell>
          <cell r="BW1352">
            <v>0</v>
          </cell>
          <cell r="BX1352">
            <v>0.43</v>
          </cell>
          <cell r="BY1352">
            <v>0</v>
          </cell>
          <cell r="BZ1352">
            <v>0</v>
          </cell>
          <cell r="CB1352">
            <v>0.6</v>
          </cell>
          <cell r="CC1352">
            <v>0.4</v>
          </cell>
          <cell r="CD1352">
            <v>0</v>
          </cell>
          <cell r="CE1352">
            <v>0</v>
          </cell>
          <cell r="CF1352">
            <v>0</v>
          </cell>
          <cell r="CG1352">
            <v>0</v>
          </cell>
          <cell r="CH1352">
            <v>0</v>
          </cell>
          <cell r="CI1352">
            <v>0</v>
          </cell>
          <cell r="CJ1352">
            <v>0</v>
          </cell>
          <cell r="CK1352">
            <v>0</v>
          </cell>
          <cell r="CL1352">
            <v>0</v>
          </cell>
          <cell r="CM1352">
            <v>0</v>
          </cell>
          <cell r="CN1352">
            <v>0</v>
          </cell>
          <cell r="CO1352">
            <v>0</v>
          </cell>
        </row>
        <row r="1353">
          <cell r="BK1353" t="str">
            <v>Pin d'Alep_F1_Classique_Pin d'Alep_60_</v>
          </cell>
          <cell r="BM1353">
            <v>42.622026007052703</v>
          </cell>
          <cell r="BN1353">
            <v>198.698795972532</v>
          </cell>
          <cell r="BO1353" t="str">
            <v/>
          </cell>
          <cell r="BP1353">
            <v>139.96016108448799</v>
          </cell>
          <cell r="BQ1353">
            <v>6.4767162855887399</v>
          </cell>
          <cell r="BT1353" t="str">
            <v>Résineux</v>
          </cell>
          <cell r="BU1353">
            <v>0</v>
          </cell>
          <cell r="BV1353">
            <v>1</v>
          </cell>
          <cell r="BW1353">
            <v>0</v>
          </cell>
          <cell r="BX1353">
            <v>0.43</v>
          </cell>
          <cell r="BY1353">
            <v>0</v>
          </cell>
          <cell r="BZ1353">
            <v>0</v>
          </cell>
          <cell r="CB1353">
            <v>0.6</v>
          </cell>
          <cell r="CC1353">
            <v>0.4</v>
          </cell>
          <cell r="CD1353">
            <v>0</v>
          </cell>
          <cell r="CE1353">
            <v>0</v>
          </cell>
          <cell r="CF1353">
            <v>0</v>
          </cell>
          <cell r="CG1353">
            <v>0</v>
          </cell>
          <cell r="CH1353">
            <v>0</v>
          </cell>
          <cell r="CI1353">
            <v>0</v>
          </cell>
          <cell r="CJ1353">
            <v>0</v>
          </cell>
          <cell r="CK1353">
            <v>0</v>
          </cell>
          <cell r="CL1353">
            <v>0</v>
          </cell>
          <cell r="CM1353">
            <v>0</v>
          </cell>
          <cell r="CN1353">
            <v>0</v>
          </cell>
          <cell r="CO1353">
            <v>0</v>
          </cell>
        </row>
        <row r="1354">
          <cell r="BK1354" t="str">
            <v>Pin d'Alep_F1_Classique_Pin d'Alep_61_</v>
          </cell>
          <cell r="BM1354">
            <v>43.786824560328299</v>
          </cell>
          <cell r="BN1354">
            <v>204.69946040882499</v>
          </cell>
          <cell r="BO1354" t="str">
            <v/>
          </cell>
          <cell r="BP1354">
            <v>139.96016108448799</v>
          </cell>
          <cell r="BQ1354">
            <v>6.5362253275195599</v>
          </cell>
          <cell r="BT1354" t="str">
            <v>Résineux</v>
          </cell>
          <cell r="BU1354">
            <v>0</v>
          </cell>
          <cell r="BV1354">
            <v>1</v>
          </cell>
          <cell r="BW1354">
            <v>0</v>
          </cell>
          <cell r="BX1354">
            <v>0.43</v>
          </cell>
          <cell r="BY1354">
            <v>0</v>
          </cell>
          <cell r="BZ1354">
            <v>0</v>
          </cell>
          <cell r="CB1354">
            <v>0.6</v>
          </cell>
          <cell r="CC1354">
            <v>0.4</v>
          </cell>
          <cell r="CD1354">
            <v>0</v>
          </cell>
          <cell r="CE1354">
            <v>0</v>
          </cell>
          <cell r="CF1354">
            <v>0</v>
          </cell>
          <cell r="CG1354">
            <v>0</v>
          </cell>
          <cell r="CH1354">
            <v>0</v>
          </cell>
          <cell r="CI1354">
            <v>0</v>
          </cell>
          <cell r="CJ1354">
            <v>0</v>
          </cell>
          <cell r="CK1354">
            <v>0</v>
          </cell>
          <cell r="CL1354">
            <v>0</v>
          </cell>
          <cell r="CM1354">
            <v>0</v>
          </cell>
          <cell r="CN1354">
            <v>0</v>
          </cell>
          <cell r="CO1354">
            <v>0</v>
          </cell>
        </row>
        <row r="1355">
          <cell r="BK1355" t="str">
            <v>Pin d'Alep_F1_Classique_Pin d'Alep_62_</v>
          </cell>
          <cell r="BM1355">
            <v>45.066801681263797</v>
          </cell>
          <cell r="BN1355">
            <v>211.31305208903399</v>
          </cell>
          <cell r="BO1355" t="str">
            <v/>
          </cell>
          <cell r="BP1355">
            <v>139.96016108448799</v>
          </cell>
          <cell r="BQ1355">
            <v>6.5813704460540503</v>
          </cell>
          <cell r="BT1355" t="str">
            <v>Résineux</v>
          </cell>
          <cell r="BU1355">
            <v>0</v>
          </cell>
          <cell r="BV1355">
            <v>1</v>
          </cell>
          <cell r="BW1355">
            <v>0</v>
          </cell>
          <cell r="BX1355">
            <v>0.43</v>
          </cell>
          <cell r="BY1355">
            <v>0</v>
          </cell>
          <cell r="BZ1355">
            <v>0</v>
          </cell>
          <cell r="CB1355">
            <v>0.6</v>
          </cell>
          <cell r="CC1355">
            <v>0.4</v>
          </cell>
          <cell r="CD1355">
            <v>0</v>
          </cell>
          <cell r="CE1355">
            <v>0</v>
          </cell>
          <cell r="CF1355">
            <v>0</v>
          </cell>
          <cell r="CG1355">
            <v>0</v>
          </cell>
          <cell r="CH1355">
            <v>0</v>
          </cell>
          <cell r="CI1355">
            <v>0</v>
          </cell>
          <cell r="CJ1355">
            <v>0</v>
          </cell>
          <cell r="CK1355">
            <v>0</v>
          </cell>
          <cell r="CL1355">
            <v>0</v>
          </cell>
          <cell r="CM1355">
            <v>0</v>
          </cell>
          <cell r="CN1355">
            <v>0</v>
          </cell>
          <cell r="CO1355">
            <v>0</v>
          </cell>
        </row>
        <row r="1356">
          <cell r="BK1356" t="str">
            <v>Pin d'Alep_F1_Classique_Pin d'Alep_63_</v>
          </cell>
          <cell r="BM1356">
            <v>46.351318842701502</v>
          </cell>
          <cell r="BN1356">
            <v>217.970203388393</v>
          </cell>
          <cell r="BO1356" t="str">
            <v/>
          </cell>
          <cell r="BP1356">
            <v>139.96016108448799</v>
          </cell>
          <cell r="BQ1356">
            <v>6.5986431705216004</v>
          </cell>
          <cell r="BT1356" t="str">
            <v>Résineux</v>
          </cell>
          <cell r="BU1356">
            <v>0</v>
          </cell>
          <cell r="BV1356">
            <v>1</v>
          </cell>
          <cell r="BW1356">
            <v>0</v>
          </cell>
          <cell r="BX1356">
            <v>0.43</v>
          </cell>
          <cell r="BY1356">
            <v>0</v>
          </cell>
          <cell r="BZ1356">
            <v>0</v>
          </cell>
          <cell r="CB1356">
            <v>0.6</v>
          </cell>
          <cell r="CC1356">
            <v>0.4</v>
          </cell>
          <cell r="CD1356">
            <v>0</v>
          </cell>
          <cell r="CE1356">
            <v>0</v>
          </cell>
          <cell r="CF1356">
            <v>0</v>
          </cell>
          <cell r="CG1356">
            <v>0</v>
          </cell>
          <cell r="CH1356">
            <v>0</v>
          </cell>
          <cell r="CI1356">
            <v>0</v>
          </cell>
          <cell r="CJ1356">
            <v>0</v>
          </cell>
          <cell r="CK1356">
            <v>0</v>
          </cell>
          <cell r="CL1356">
            <v>0</v>
          </cell>
          <cell r="CM1356">
            <v>0</v>
          </cell>
          <cell r="CN1356">
            <v>0</v>
          </cell>
          <cell r="CO1356">
            <v>0</v>
          </cell>
        </row>
        <row r="1357">
          <cell r="BK1357" t="str">
            <v>Pin d'Alep_F1_Classique_Pin d'Alep_64_</v>
          </cell>
          <cell r="BM1357">
            <v>47.635028043378703</v>
          </cell>
          <cell r="BN1357">
            <v>224.64280093010601</v>
          </cell>
          <cell r="BO1357" t="str">
            <v/>
          </cell>
          <cell r="BP1357">
            <v>139.96016108448799</v>
          </cell>
          <cell r="BQ1357">
            <v>6.62829618054388</v>
          </cell>
          <cell r="BT1357" t="str">
            <v>Résineux</v>
          </cell>
          <cell r="BU1357">
            <v>0</v>
          </cell>
          <cell r="BV1357">
            <v>1</v>
          </cell>
          <cell r="BW1357">
            <v>0</v>
          </cell>
          <cell r="BX1357">
            <v>0.43</v>
          </cell>
          <cell r="BY1357">
            <v>0</v>
          </cell>
          <cell r="BZ1357">
            <v>0</v>
          </cell>
          <cell r="CB1357">
            <v>0.6</v>
          </cell>
          <cell r="CC1357">
            <v>0.4</v>
          </cell>
          <cell r="CD1357">
            <v>0</v>
          </cell>
          <cell r="CE1357">
            <v>0</v>
          </cell>
          <cell r="CF1357">
            <v>0</v>
          </cell>
          <cell r="CG1357">
            <v>0</v>
          </cell>
          <cell r="CH1357">
            <v>0</v>
          </cell>
          <cell r="CI1357">
            <v>0</v>
          </cell>
          <cell r="CJ1357">
            <v>0</v>
          </cell>
          <cell r="CK1357">
            <v>0</v>
          </cell>
          <cell r="CL1357">
            <v>0</v>
          </cell>
          <cell r="CM1357">
            <v>0</v>
          </cell>
          <cell r="CN1357">
            <v>0</v>
          </cell>
          <cell r="CO1357">
            <v>0</v>
          </cell>
        </row>
        <row r="1358">
          <cell r="BK1358" t="str">
            <v>Pin d'Alep_F1_Classique_Pin d'Alep_65_</v>
          </cell>
          <cell r="BM1358">
            <v>48.920438257353702</v>
          </cell>
          <cell r="BN1358">
            <v>231.34344522014499</v>
          </cell>
          <cell r="BO1358" t="str">
            <v/>
          </cell>
          <cell r="BP1358">
            <v>139.96016108448799</v>
          </cell>
          <cell r="BQ1358">
            <v>6.6738653824959897</v>
          </cell>
          <cell r="BT1358" t="str">
            <v>Résineux</v>
          </cell>
          <cell r="BU1358">
            <v>0</v>
          </cell>
          <cell r="BV1358">
            <v>1</v>
          </cell>
          <cell r="BW1358">
            <v>0</v>
          </cell>
          <cell r="BX1358">
            <v>0.43</v>
          </cell>
          <cell r="BY1358">
            <v>0</v>
          </cell>
          <cell r="BZ1358">
            <v>0</v>
          </cell>
          <cell r="CB1358">
            <v>0.6</v>
          </cell>
          <cell r="CC1358">
            <v>0.4</v>
          </cell>
          <cell r="CD1358">
            <v>0</v>
          </cell>
          <cell r="CE1358">
            <v>0</v>
          </cell>
          <cell r="CF1358">
            <v>0</v>
          </cell>
          <cell r="CG1358">
            <v>0</v>
          </cell>
          <cell r="CH1358">
            <v>0</v>
          </cell>
          <cell r="CI1358">
            <v>0</v>
          </cell>
          <cell r="CJ1358">
            <v>0</v>
          </cell>
          <cell r="CK1358">
            <v>0</v>
          </cell>
          <cell r="CL1358">
            <v>0</v>
          </cell>
          <cell r="CM1358">
            <v>0</v>
          </cell>
          <cell r="CN1358">
            <v>0</v>
          </cell>
          <cell r="CO1358">
            <v>0</v>
          </cell>
        </row>
        <row r="1359">
          <cell r="BK1359" t="str">
            <v>Pin d'Alep_F1_Classique_Pin d'Alep_66_</v>
          </cell>
          <cell r="BM1359">
            <v>50.2107049360486</v>
          </cell>
          <cell r="BN1359">
            <v>238.08829018607801</v>
          </cell>
          <cell r="BO1359" t="str">
            <v/>
          </cell>
          <cell r="BP1359">
            <v>139.96016108448799</v>
          </cell>
          <cell r="BQ1359">
            <v>6.6259274218055602</v>
          </cell>
          <cell r="BT1359" t="str">
            <v>Résineux</v>
          </cell>
          <cell r="BU1359">
            <v>0</v>
          </cell>
          <cell r="BV1359">
            <v>1</v>
          </cell>
          <cell r="BW1359">
            <v>0</v>
          </cell>
          <cell r="BX1359">
            <v>0.43</v>
          </cell>
          <cell r="BY1359">
            <v>0</v>
          </cell>
          <cell r="BZ1359">
            <v>0</v>
          </cell>
          <cell r="CB1359">
            <v>0.6</v>
          </cell>
          <cell r="CC1359">
            <v>0.4</v>
          </cell>
          <cell r="CD1359">
            <v>0</v>
          </cell>
          <cell r="CE1359">
            <v>0</v>
          </cell>
          <cell r="CF1359">
            <v>0</v>
          </cell>
          <cell r="CG1359">
            <v>0</v>
          </cell>
          <cell r="CH1359">
            <v>0</v>
          </cell>
          <cell r="CI1359">
            <v>0</v>
          </cell>
          <cell r="CJ1359">
            <v>0</v>
          </cell>
          <cell r="CK1359">
            <v>0</v>
          </cell>
          <cell r="CL1359">
            <v>0</v>
          </cell>
          <cell r="CM1359">
            <v>0</v>
          </cell>
          <cell r="CN1359">
            <v>0</v>
          </cell>
          <cell r="CO1359">
            <v>0</v>
          </cell>
        </row>
        <row r="1360">
          <cell r="BK1360" t="str">
            <v>Pin d'Alep_F1_Classique_Pin d'Alep_67_</v>
          </cell>
          <cell r="BM1360">
            <v>51.487881346571797</v>
          </cell>
          <cell r="BN1360">
            <v>244.78292469419301</v>
          </cell>
          <cell r="BO1360" t="str">
            <v/>
          </cell>
          <cell r="BP1360">
            <v>139.96016108448799</v>
          </cell>
          <cell r="BQ1360">
            <v>6.7197018903524404</v>
          </cell>
          <cell r="BT1360" t="str">
            <v>Résineux</v>
          </cell>
          <cell r="BU1360">
            <v>0</v>
          </cell>
          <cell r="BV1360">
            <v>1</v>
          </cell>
          <cell r="BW1360">
            <v>0</v>
          </cell>
          <cell r="BX1360">
            <v>0.43</v>
          </cell>
          <cell r="BY1360">
            <v>0</v>
          </cell>
          <cell r="BZ1360">
            <v>0</v>
          </cell>
          <cell r="CB1360">
            <v>0.6</v>
          </cell>
          <cell r="CC1360">
            <v>0.4</v>
          </cell>
          <cell r="CD1360">
            <v>0</v>
          </cell>
          <cell r="CE1360">
            <v>0</v>
          </cell>
          <cell r="CF1360">
            <v>0</v>
          </cell>
          <cell r="CG1360">
            <v>0</v>
          </cell>
          <cell r="CH1360">
            <v>0</v>
          </cell>
          <cell r="CI1360">
            <v>0</v>
          </cell>
          <cell r="CJ1360">
            <v>0</v>
          </cell>
          <cell r="CK1360">
            <v>0</v>
          </cell>
          <cell r="CL1360">
            <v>0</v>
          </cell>
          <cell r="CM1360">
            <v>0</v>
          </cell>
          <cell r="CN1360">
            <v>0</v>
          </cell>
          <cell r="CO1360">
            <v>0</v>
          </cell>
        </row>
        <row r="1361">
          <cell r="BK1361" t="str">
            <v>Pin d'Alep_F1_Classique_Pin d'Alep_68_</v>
          </cell>
          <cell r="BM1361">
            <v>52.779367318010003</v>
          </cell>
          <cell r="BN1361">
            <v>251.57059731883999</v>
          </cell>
          <cell r="BO1361" t="str">
            <v/>
          </cell>
          <cell r="BP1361">
            <v>139.96016108448799</v>
          </cell>
          <cell r="BQ1361">
            <v>6.6846324308820604</v>
          </cell>
          <cell r="BT1361" t="str">
            <v>Résineux</v>
          </cell>
          <cell r="BU1361">
            <v>0</v>
          </cell>
          <cell r="BV1361">
            <v>1</v>
          </cell>
          <cell r="BW1361">
            <v>0</v>
          </cell>
          <cell r="BX1361">
            <v>0.43</v>
          </cell>
          <cell r="BY1361">
            <v>0</v>
          </cell>
          <cell r="BZ1361">
            <v>0</v>
          </cell>
          <cell r="CB1361">
            <v>0.6</v>
          </cell>
          <cell r="CC1361">
            <v>0.4</v>
          </cell>
          <cell r="CD1361">
            <v>0</v>
          </cell>
          <cell r="CE1361">
            <v>0</v>
          </cell>
          <cell r="CF1361">
            <v>0</v>
          </cell>
          <cell r="CG1361">
            <v>0</v>
          </cell>
          <cell r="CH1361">
            <v>0</v>
          </cell>
          <cell r="CI1361">
            <v>0</v>
          </cell>
          <cell r="CJ1361">
            <v>0</v>
          </cell>
          <cell r="CK1361">
            <v>0</v>
          </cell>
          <cell r="CL1361">
            <v>0</v>
          </cell>
          <cell r="CM1361">
            <v>0</v>
          </cell>
          <cell r="CN1361">
            <v>0</v>
          </cell>
          <cell r="CO1361">
            <v>0</v>
          </cell>
        </row>
        <row r="1362">
          <cell r="BK1362" t="str">
            <v>Pin d'Alep_F1_Classique_Pin d'Alep_69_</v>
          </cell>
          <cell r="BM1362">
            <v>54.060467079934199</v>
          </cell>
          <cell r="BN1362">
            <v>258.32121754188802</v>
          </cell>
          <cell r="BO1362" t="str">
            <v/>
          </cell>
          <cell r="BP1362">
            <v>139.96016108448799</v>
          </cell>
          <cell r="BQ1362">
            <v>6.6979989443270798</v>
          </cell>
          <cell r="BT1362" t="str">
            <v>Résineux</v>
          </cell>
          <cell r="BU1362">
            <v>0</v>
          </cell>
          <cell r="BV1362">
            <v>1</v>
          </cell>
          <cell r="BW1362">
            <v>0</v>
          </cell>
          <cell r="BX1362">
            <v>0.43</v>
          </cell>
          <cell r="BY1362">
            <v>0</v>
          </cell>
          <cell r="BZ1362">
            <v>0</v>
          </cell>
          <cell r="CB1362">
            <v>0.6</v>
          </cell>
          <cell r="CC1362">
            <v>0.4</v>
          </cell>
          <cell r="CD1362">
            <v>0</v>
          </cell>
          <cell r="CE1362">
            <v>0</v>
          </cell>
          <cell r="CF1362">
            <v>0</v>
          </cell>
          <cell r="CG1362">
            <v>0</v>
          </cell>
          <cell r="CH1362">
            <v>0</v>
          </cell>
          <cell r="CI1362">
            <v>0</v>
          </cell>
          <cell r="CJ1362">
            <v>0</v>
          </cell>
          <cell r="CK1362">
            <v>0</v>
          </cell>
          <cell r="CL1362">
            <v>0</v>
          </cell>
          <cell r="CM1362">
            <v>0</v>
          </cell>
          <cell r="CN1362">
            <v>0</v>
          </cell>
          <cell r="CO1362">
            <v>0</v>
          </cell>
        </row>
        <row r="1363">
          <cell r="BK1363" t="str">
            <v>Pin d'Alep_F1_Classique_Pin d'Alep_70_</v>
          </cell>
          <cell r="BM1363">
            <v>55.340591462982204</v>
          </cell>
          <cell r="BN1363">
            <v>265.083781413162</v>
          </cell>
          <cell r="BO1363" t="str">
            <v/>
          </cell>
          <cell r="BP1363">
            <v>139.96016108448799</v>
          </cell>
          <cell r="BQ1363">
            <v>6.7116393329928297</v>
          </cell>
          <cell r="BT1363" t="str">
            <v>Résineux</v>
          </cell>
          <cell r="BU1363">
            <v>0</v>
          </cell>
          <cell r="BV1363">
            <v>1</v>
          </cell>
          <cell r="BW1363">
            <v>0</v>
          </cell>
          <cell r="BX1363">
            <v>0.43</v>
          </cell>
          <cell r="BY1363">
            <v>0</v>
          </cell>
          <cell r="BZ1363">
            <v>0</v>
          </cell>
          <cell r="CB1363">
            <v>0.6</v>
          </cell>
          <cell r="CC1363">
            <v>0.4</v>
          </cell>
          <cell r="CD1363">
            <v>0</v>
          </cell>
          <cell r="CE1363">
            <v>0</v>
          </cell>
          <cell r="CF1363">
            <v>0</v>
          </cell>
          <cell r="CG1363">
            <v>0</v>
          </cell>
          <cell r="CH1363">
            <v>0</v>
          </cell>
          <cell r="CI1363">
            <v>0</v>
          </cell>
          <cell r="CJ1363">
            <v>0</v>
          </cell>
          <cell r="CK1363">
            <v>0</v>
          </cell>
          <cell r="CL1363">
            <v>0</v>
          </cell>
          <cell r="CM1363">
            <v>0</v>
          </cell>
          <cell r="CN1363">
            <v>0</v>
          </cell>
          <cell r="CO1363">
            <v>0</v>
          </cell>
        </row>
        <row r="1364">
          <cell r="BK1364" t="str">
            <v>Pin d'Alep_F1_Classique_Pin d'Alep_71_</v>
          </cell>
          <cell r="BM1364">
            <v>56.619876003277902</v>
          </cell>
          <cell r="BN1364">
            <v>271.85862536902198</v>
          </cell>
          <cell r="BO1364" t="str">
            <v/>
          </cell>
          <cell r="BP1364">
            <v>139.96016108448799</v>
          </cell>
          <cell r="BQ1364">
            <v>6.6973629087206099</v>
          </cell>
          <cell r="BT1364" t="str">
            <v>Résineux</v>
          </cell>
          <cell r="BU1364">
            <v>0</v>
          </cell>
          <cell r="BV1364">
            <v>1</v>
          </cell>
          <cell r="BW1364">
            <v>0</v>
          </cell>
          <cell r="BX1364">
            <v>0.43</v>
          </cell>
          <cell r="BY1364">
            <v>0</v>
          </cell>
          <cell r="BZ1364">
            <v>0</v>
          </cell>
          <cell r="CB1364">
            <v>0.6</v>
          </cell>
          <cell r="CC1364">
            <v>0.4</v>
          </cell>
          <cell r="CD1364">
            <v>0</v>
          </cell>
          <cell r="CE1364">
            <v>0</v>
          </cell>
          <cell r="CF1364">
            <v>0</v>
          </cell>
          <cell r="CG1364">
            <v>0</v>
          </cell>
          <cell r="CH1364">
            <v>0</v>
          </cell>
          <cell r="CI1364">
            <v>0</v>
          </cell>
          <cell r="CJ1364">
            <v>0</v>
          </cell>
          <cell r="CK1364">
            <v>0</v>
          </cell>
          <cell r="CL1364">
            <v>0</v>
          </cell>
          <cell r="CM1364">
            <v>0</v>
          </cell>
          <cell r="CN1364">
            <v>0</v>
          </cell>
          <cell r="CO1364">
            <v>0</v>
          </cell>
        </row>
        <row r="1365">
          <cell r="BK1365" t="str">
            <v>Pin d'Alep_F1_Classique_Pin d'Alep_72_</v>
          </cell>
          <cell r="BM1365">
            <v>57.893098815117199</v>
          </cell>
          <cell r="BN1365">
            <v>278.61763463519998</v>
          </cell>
          <cell r="BO1365" t="str">
            <v/>
          </cell>
          <cell r="BP1365">
            <v>139.96016108448799</v>
          </cell>
          <cell r="BQ1365">
            <v>6.7122459611109697</v>
          </cell>
          <cell r="BT1365" t="str">
            <v>Résineux</v>
          </cell>
          <cell r="BU1365">
            <v>0</v>
          </cell>
          <cell r="BV1365">
            <v>1</v>
          </cell>
          <cell r="BW1365">
            <v>0</v>
          </cell>
          <cell r="BX1365">
            <v>0.43</v>
          </cell>
          <cell r="BY1365">
            <v>0</v>
          </cell>
          <cell r="BZ1365">
            <v>0</v>
          </cell>
          <cell r="CB1365">
            <v>0.6</v>
          </cell>
          <cell r="CC1365">
            <v>0.4</v>
          </cell>
          <cell r="CD1365">
            <v>0</v>
          </cell>
          <cell r="CE1365">
            <v>0</v>
          </cell>
          <cell r="CF1365">
            <v>0</v>
          </cell>
          <cell r="CG1365">
            <v>0</v>
          </cell>
          <cell r="CH1365">
            <v>0</v>
          </cell>
          <cell r="CI1365">
            <v>0</v>
          </cell>
          <cell r="CJ1365">
            <v>0</v>
          </cell>
          <cell r="CK1365">
            <v>0</v>
          </cell>
          <cell r="CL1365">
            <v>0</v>
          </cell>
          <cell r="CM1365">
            <v>0</v>
          </cell>
          <cell r="CN1365">
            <v>0</v>
          </cell>
          <cell r="CO1365">
            <v>0</v>
          </cell>
        </row>
        <row r="1366">
          <cell r="BK1366" t="str">
            <v>Pin d'Alep_F1_Classique_Pin d'Alep_73_</v>
          </cell>
          <cell r="BM1366">
            <v>59.165896687757098</v>
          </cell>
          <cell r="BN1366">
            <v>285.390297676643</v>
          </cell>
          <cell r="BO1366" t="str">
            <v/>
          </cell>
          <cell r="BP1366">
            <v>139.96016108448799</v>
          </cell>
          <cell r="BQ1366">
            <v>6.7004736211421196</v>
          </cell>
          <cell r="BT1366" t="str">
            <v>Résineux</v>
          </cell>
          <cell r="BU1366">
            <v>0</v>
          </cell>
          <cell r="BV1366">
            <v>1</v>
          </cell>
          <cell r="BW1366">
            <v>0</v>
          </cell>
          <cell r="BX1366">
            <v>0.43</v>
          </cell>
          <cell r="BY1366">
            <v>0</v>
          </cell>
          <cell r="BZ1366">
            <v>0</v>
          </cell>
          <cell r="CB1366">
            <v>0.6</v>
          </cell>
          <cell r="CC1366">
            <v>0.4</v>
          </cell>
          <cell r="CD1366">
            <v>0</v>
          </cell>
          <cell r="CE1366">
            <v>0</v>
          </cell>
          <cell r="CF1366">
            <v>0</v>
          </cell>
          <cell r="CG1366">
            <v>0</v>
          </cell>
          <cell r="CH1366">
            <v>0</v>
          </cell>
          <cell r="CI1366">
            <v>0</v>
          </cell>
          <cell r="CJ1366">
            <v>0</v>
          </cell>
          <cell r="CK1366">
            <v>0</v>
          </cell>
          <cell r="CL1366">
            <v>0</v>
          </cell>
          <cell r="CM1366">
            <v>0</v>
          </cell>
          <cell r="CN1366">
            <v>0</v>
          </cell>
          <cell r="CO1366">
            <v>0</v>
          </cell>
        </row>
        <row r="1367">
          <cell r="BK1367" t="str">
            <v>Pin d'Alep_F1_Classique_Pin d'Alep_74_</v>
          </cell>
          <cell r="BM1367">
            <v>60.433301619741599</v>
          </cell>
          <cell r="BN1367">
            <v>292.14977509853099</v>
          </cell>
          <cell r="BO1367" t="str">
            <v/>
          </cell>
          <cell r="BP1367">
            <v>139.96016108448799</v>
          </cell>
          <cell r="BQ1367">
            <v>4.3573676962003001</v>
          </cell>
          <cell r="BT1367" t="str">
            <v>Résineux</v>
          </cell>
          <cell r="BU1367">
            <v>0</v>
          </cell>
          <cell r="BV1367">
            <v>1</v>
          </cell>
          <cell r="BW1367">
            <v>0</v>
          </cell>
          <cell r="BX1367">
            <v>0.43</v>
          </cell>
          <cell r="BY1367">
            <v>0</v>
          </cell>
          <cell r="BZ1367">
            <v>0</v>
          </cell>
          <cell r="CB1367">
            <v>0.6</v>
          </cell>
          <cell r="CC1367">
            <v>0.4</v>
          </cell>
          <cell r="CD1367">
            <v>0</v>
          </cell>
          <cell r="CE1367">
            <v>0</v>
          </cell>
          <cell r="CF1367">
            <v>0</v>
          </cell>
          <cell r="CG1367">
            <v>0</v>
          </cell>
          <cell r="CH1367">
            <v>0</v>
          </cell>
          <cell r="CI1367">
            <v>0</v>
          </cell>
          <cell r="CJ1367">
            <v>0</v>
          </cell>
          <cell r="CK1367">
            <v>0</v>
          </cell>
          <cell r="CL1367">
            <v>0</v>
          </cell>
          <cell r="CM1367">
            <v>0</v>
          </cell>
          <cell r="CN1367">
            <v>0</v>
          </cell>
          <cell r="CO1367">
            <v>0</v>
          </cell>
        </row>
        <row r="1368">
          <cell r="BK1368" t="str">
            <v>Pin d'Alep_F1_Classique_Pin d'Alep_74_</v>
          </cell>
          <cell r="BM1368">
            <v>32.449604917198599</v>
          </cell>
          <cell r="BN1368">
            <v>147.08350227243699</v>
          </cell>
          <cell r="BO1368">
            <v>145.06627282609401</v>
          </cell>
          <cell r="BP1368">
            <v>139.96016108448799</v>
          </cell>
          <cell r="BQ1368">
            <v>4.3573676962003001</v>
          </cell>
          <cell r="BT1368" t="str">
            <v>Résineux</v>
          </cell>
          <cell r="BU1368">
            <v>0</v>
          </cell>
          <cell r="BV1368">
            <v>1</v>
          </cell>
          <cell r="BW1368">
            <v>0</v>
          </cell>
          <cell r="BX1368">
            <v>0.43</v>
          </cell>
          <cell r="BY1368">
            <v>0</v>
          </cell>
          <cell r="BZ1368">
            <v>0</v>
          </cell>
          <cell r="CB1368">
            <v>0.6</v>
          </cell>
          <cell r="CC1368">
            <v>0.4</v>
          </cell>
          <cell r="CD1368">
            <v>0</v>
          </cell>
          <cell r="CE1368">
            <v>0</v>
          </cell>
          <cell r="CF1368">
            <v>0</v>
          </cell>
          <cell r="CG1368">
            <v>0</v>
          </cell>
          <cell r="CH1368">
            <v>0</v>
          </cell>
          <cell r="CI1368">
            <v>0</v>
          </cell>
          <cell r="CJ1368">
            <v>0</v>
          </cell>
          <cell r="CK1368">
            <v>0</v>
          </cell>
          <cell r="CL1368">
            <v>0</v>
          </cell>
          <cell r="CM1368">
            <v>0</v>
          </cell>
          <cell r="CN1368">
            <v>0</v>
          </cell>
          <cell r="CO1368">
            <v>0</v>
          </cell>
        </row>
        <row r="1369">
          <cell r="BK1369" t="str">
            <v>Pin d'Alep_F1_Classique_Pin d'Alep_75_</v>
          </cell>
          <cell r="BM1369">
            <v>33.341567489783301</v>
          </cell>
          <cell r="BN1369">
            <v>151.54797928941599</v>
          </cell>
          <cell r="BO1369" t="str">
            <v/>
          </cell>
          <cell r="BP1369">
            <v>139.96016108448799</v>
          </cell>
          <cell r="BQ1369">
            <v>4.33045274650169</v>
          </cell>
          <cell r="BT1369" t="str">
            <v>Résineux</v>
          </cell>
          <cell r="BU1369">
            <v>0</v>
          </cell>
          <cell r="BV1369">
            <v>1</v>
          </cell>
          <cell r="BW1369">
            <v>0</v>
          </cell>
          <cell r="BX1369">
            <v>0.43</v>
          </cell>
          <cell r="BY1369">
            <v>0</v>
          </cell>
          <cell r="BZ1369">
            <v>0</v>
          </cell>
          <cell r="CB1369">
            <v>0.6</v>
          </cell>
          <cell r="CC1369">
            <v>0.4</v>
          </cell>
          <cell r="CD1369">
            <v>0</v>
          </cell>
          <cell r="CE1369">
            <v>0</v>
          </cell>
          <cell r="CF1369">
            <v>0</v>
          </cell>
          <cell r="CG1369">
            <v>0</v>
          </cell>
          <cell r="CH1369">
            <v>0</v>
          </cell>
          <cell r="CI1369">
            <v>0</v>
          </cell>
          <cell r="CJ1369">
            <v>0</v>
          </cell>
          <cell r="CK1369">
            <v>0</v>
          </cell>
          <cell r="CL1369">
            <v>0</v>
          </cell>
          <cell r="CM1369">
            <v>0</v>
          </cell>
          <cell r="CN1369">
            <v>0</v>
          </cell>
          <cell r="CO1369">
            <v>0</v>
          </cell>
        </row>
        <row r="1370">
          <cell r="BK1370" t="str">
            <v>Pin d'Alep_F1_Classique_Pin d'Alep_76_</v>
          </cell>
          <cell r="BM1370">
            <v>34.225103883240202</v>
          </cell>
          <cell r="BN1370">
            <v>155.98271786884601</v>
          </cell>
          <cell r="BO1370" t="str">
            <v/>
          </cell>
          <cell r="BP1370">
            <v>139.96016108448799</v>
          </cell>
          <cell r="BQ1370">
            <v>4.3341282065428599</v>
          </cell>
          <cell r="BT1370" t="str">
            <v>Résineux</v>
          </cell>
          <cell r="BU1370">
            <v>0</v>
          </cell>
          <cell r="BV1370">
            <v>1</v>
          </cell>
          <cell r="BW1370">
            <v>0</v>
          </cell>
          <cell r="BX1370">
            <v>0.43</v>
          </cell>
          <cell r="BY1370">
            <v>0</v>
          </cell>
          <cell r="BZ1370">
            <v>0</v>
          </cell>
          <cell r="CB1370">
            <v>0.6</v>
          </cell>
          <cell r="CC1370">
            <v>0.4</v>
          </cell>
          <cell r="CD1370">
            <v>0</v>
          </cell>
          <cell r="CE1370">
            <v>0</v>
          </cell>
          <cell r="CF1370">
            <v>0</v>
          </cell>
          <cell r="CG1370">
            <v>0</v>
          </cell>
          <cell r="CH1370">
            <v>0</v>
          </cell>
          <cell r="CI1370">
            <v>0</v>
          </cell>
          <cell r="CJ1370">
            <v>0</v>
          </cell>
          <cell r="CK1370">
            <v>0</v>
          </cell>
          <cell r="CL1370">
            <v>0</v>
          </cell>
          <cell r="CM1370">
            <v>0</v>
          </cell>
          <cell r="CN1370">
            <v>0</v>
          </cell>
          <cell r="CO1370">
            <v>0</v>
          </cell>
        </row>
        <row r="1371">
          <cell r="BK1371" t="str">
            <v>Pin d'Alep_F1_Classique_Pin d'Alep_77_</v>
          </cell>
          <cell r="BM1371">
            <v>35.106575990852299</v>
          </cell>
          <cell r="BN1371">
            <v>160.419151637596</v>
          </cell>
          <cell r="BO1371" t="str">
            <v/>
          </cell>
          <cell r="BP1371">
            <v>139.96016108448799</v>
          </cell>
          <cell r="BQ1371">
            <v>4.3856027140981801</v>
          </cell>
          <cell r="BT1371" t="str">
            <v>Résineux</v>
          </cell>
          <cell r="BU1371">
            <v>0</v>
          </cell>
          <cell r="BV1371">
            <v>1</v>
          </cell>
          <cell r="BW1371">
            <v>0</v>
          </cell>
          <cell r="BX1371">
            <v>0.43</v>
          </cell>
          <cell r="BY1371">
            <v>0</v>
          </cell>
          <cell r="BZ1371">
            <v>0</v>
          </cell>
          <cell r="CB1371">
            <v>0.6</v>
          </cell>
          <cell r="CC1371">
            <v>0.4</v>
          </cell>
          <cell r="CD1371">
            <v>0</v>
          </cell>
          <cell r="CE1371">
            <v>0</v>
          </cell>
          <cell r="CF1371">
            <v>0</v>
          </cell>
          <cell r="CG1371">
            <v>0</v>
          </cell>
          <cell r="CH1371">
            <v>0</v>
          </cell>
          <cell r="CI1371">
            <v>0</v>
          </cell>
          <cell r="CJ1371">
            <v>0</v>
          </cell>
          <cell r="CK1371">
            <v>0</v>
          </cell>
          <cell r="CL1371">
            <v>0</v>
          </cell>
          <cell r="CM1371">
            <v>0</v>
          </cell>
          <cell r="CN1371">
            <v>0</v>
          </cell>
          <cell r="CO1371">
            <v>0</v>
          </cell>
        </row>
        <row r="1372">
          <cell r="BK1372" t="str">
            <v>Pin d'Alep_F1_Classique_Pin d'Alep_78_</v>
          </cell>
          <cell r="BM1372">
            <v>35.995744309162298</v>
          </cell>
          <cell r="BN1372">
            <v>164.906253404501</v>
          </cell>
          <cell r="BO1372" t="str">
            <v/>
          </cell>
          <cell r="BP1372">
            <v>139.96016108448799</v>
          </cell>
          <cell r="BQ1372">
            <v>4.4233970390294504</v>
          </cell>
          <cell r="BT1372" t="str">
            <v>Résineux</v>
          </cell>
          <cell r="BU1372">
            <v>0</v>
          </cell>
          <cell r="BV1372">
            <v>1</v>
          </cell>
          <cell r="BW1372">
            <v>0</v>
          </cell>
          <cell r="BX1372">
            <v>0.43</v>
          </cell>
          <cell r="BY1372">
            <v>0</v>
          </cell>
          <cell r="BZ1372">
            <v>0</v>
          </cell>
          <cell r="CB1372">
            <v>0.6</v>
          </cell>
          <cell r="CC1372">
            <v>0.4</v>
          </cell>
          <cell r="CD1372">
            <v>0</v>
          </cell>
          <cell r="CE1372">
            <v>0</v>
          </cell>
          <cell r="CF1372">
            <v>0</v>
          </cell>
          <cell r="CG1372">
            <v>0</v>
          </cell>
          <cell r="CH1372">
            <v>0</v>
          </cell>
          <cell r="CI1372">
            <v>0</v>
          </cell>
          <cell r="CJ1372">
            <v>0</v>
          </cell>
          <cell r="CK1372">
            <v>0</v>
          </cell>
          <cell r="CL1372">
            <v>0</v>
          </cell>
          <cell r="CM1372">
            <v>0</v>
          </cell>
          <cell r="CN1372">
            <v>0</v>
          </cell>
          <cell r="CO1372">
            <v>0</v>
          </cell>
        </row>
        <row r="1373">
          <cell r="BK1373" t="str">
            <v>Pin d'Alep_F1_Classique_Pin d'Alep_79_</v>
          </cell>
          <cell r="BM1373">
            <v>36.889840026760503</v>
          </cell>
          <cell r="BN1373">
            <v>169.430046220538</v>
          </cell>
          <cell r="BO1373" t="str">
            <v/>
          </cell>
          <cell r="BP1373">
            <v>139.96016108448799</v>
          </cell>
          <cell r="BQ1373">
            <v>4.44243147306429</v>
          </cell>
          <cell r="BT1373" t="str">
            <v>Résineux</v>
          </cell>
          <cell r="BU1373">
            <v>0</v>
          </cell>
          <cell r="BV1373">
            <v>1</v>
          </cell>
          <cell r="BW1373">
            <v>0</v>
          </cell>
          <cell r="BX1373">
            <v>0.43</v>
          </cell>
          <cell r="BY1373">
            <v>0</v>
          </cell>
          <cell r="BZ1373">
            <v>0</v>
          </cell>
          <cell r="CB1373">
            <v>0.6</v>
          </cell>
          <cell r="CC1373">
            <v>0.4</v>
          </cell>
          <cell r="CD1373">
            <v>0</v>
          </cell>
          <cell r="CE1373">
            <v>0</v>
          </cell>
          <cell r="CF1373">
            <v>0</v>
          </cell>
          <cell r="CG1373">
            <v>0</v>
          </cell>
          <cell r="CH1373">
            <v>0</v>
          </cell>
          <cell r="CI1373">
            <v>0</v>
          </cell>
          <cell r="CJ1373">
            <v>0</v>
          </cell>
          <cell r="CK1373">
            <v>0</v>
          </cell>
          <cell r="CL1373">
            <v>0</v>
          </cell>
          <cell r="CM1373">
            <v>0</v>
          </cell>
          <cell r="CN1373">
            <v>0</v>
          </cell>
          <cell r="CO1373">
            <v>0</v>
          </cell>
        </row>
        <row r="1374">
          <cell r="BK1374" t="str">
            <v>Pin d'Alep_F1_Classique_Pin d'Alep_80_</v>
          </cell>
          <cell r="BM1374">
            <v>37.785104644827797</v>
          </cell>
          <cell r="BN1374">
            <v>173.97138446434201</v>
          </cell>
          <cell r="BO1374" t="str">
            <v/>
          </cell>
          <cell r="BP1374">
            <v>139.96016108448799</v>
          </cell>
          <cell r="BQ1374">
            <v>4.4771453185365404</v>
          </cell>
          <cell r="BT1374" t="str">
            <v>Résineux</v>
          </cell>
          <cell r="BU1374">
            <v>0</v>
          </cell>
          <cell r="BV1374">
            <v>1</v>
          </cell>
          <cell r="BW1374">
            <v>0</v>
          </cell>
          <cell r="BX1374">
            <v>0.43</v>
          </cell>
          <cell r="BY1374">
            <v>0</v>
          </cell>
          <cell r="BZ1374">
            <v>0</v>
          </cell>
          <cell r="CB1374">
            <v>0.6</v>
          </cell>
          <cell r="CC1374">
            <v>0.4</v>
          </cell>
          <cell r="CD1374">
            <v>0</v>
          </cell>
          <cell r="CE1374">
            <v>0</v>
          </cell>
          <cell r="CF1374">
            <v>0</v>
          </cell>
          <cell r="CG1374">
            <v>0</v>
          </cell>
          <cell r="CH1374">
            <v>0</v>
          </cell>
          <cell r="CI1374">
            <v>0</v>
          </cell>
          <cell r="CJ1374">
            <v>0</v>
          </cell>
          <cell r="CK1374">
            <v>0</v>
          </cell>
          <cell r="CL1374">
            <v>0</v>
          </cell>
          <cell r="CM1374">
            <v>0</v>
          </cell>
          <cell r="CN1374">
            <v>0</v>
          </cell>
          <cell r="CO1374">
            <v>0</v>
          </cell>
        </row>
        <row r="1375">
          <cell r="BK1375" t="str">
            <v>Pin d'Alep_F1_Classique_Pin d'Alep_81_</v>
          </cell>
          <cell r="BM1375">
            <v>38.684732265502198</v>
          </cell>
          <cell r="BN1375">
            <v>178.54633672329601</v>
          </cell>
          <cell r="BO1375" t="str">
            <v/>
          </cell>
          <cell r="BP1375">
            <v>139.96016108448799</v>
          </cell>
          <cell r="BQ1375">
            <v>4.4886697914072302</v>
          </cell>
          <cell r="BT1375" t="str">
            <v>Résineux</v>
          </cell>
          <cell r="BU1375">
            <v>0</v>
          </cell>
          <cell r="BV1375">
            <v>1</v>
          </cell>
          <cell r="BW1375">
            <v>0</v>
          </cell>
          <cell r="BX1375">
            <v>0.43</v>
          </cell>
          <cell r="BY1375">
            <v>0</v>
          </cell>
          <cell r="BZ1375">
            <v>0</v>
          </cell>
          <cell r="CB1375">
            <v>0.6</v>
          </cell>
          <cell r="CC1375">
            <v>0.4</v>
          </cell>
          <cell r="CD1375">
            <v>0</v>
          </cell>
          <cell r="CE1375">
            <v>0</v>
          </cell>
          <cell r="CF1375">
            <v>0</v>
          </cell>
          <cell r="CG1375">
            <v>0</v>
          </cell>
          <cell r="CH1375">
            <v>0</v>
          </cell>
          <cell r="CI1375">
            <v>0</v>
          </cell>
          <cell r="CJ1375">
            <v>0</v>
          </cell>
          <cell r="CK1375">
            <v>0</v>
          </cell>
          <cell r="CL1375">
            <v>0</v>
          </cell>
          <cell r="CM1375">
            <v>0</v>
          </cell>
          <cell r="CN1375">
            <v>0</v>
          </cell>
          <cell r="CO1375">
            <v>0</v>
          </cell>
        </row>
        <row r="1376">
          <cell r="BK1376" t="str">
            <v>Pin d'Alep_F1_Classique_Pin d'Alep_82_</v>
          </cell>
          <cell r="BM1376">
            <v>39.584101824601603</v>
          </cell>
          <cell r="BN1376">
            <v>183.13124944862699</v>
          </cell>
          <cell r="BO1376" t="str">
            <v/>
          </cell>
          <cell r="BP1376">
            <v>139.96016108448799</v>
          </cell>
          <cell r="BQ1376">
            <v>4.5090921806802298</v>
          </cell>
          <cell r="BT1376" t="str">
            <v>Résineux</v>
          </cell>
          <cell r="BU1376">
            <v>0</v>
          </cell>
          <cell r="BV1376">
            <v>1</v>
          </cell>
          <cell r="BW1376">
            <v>0</v>
          </cell>
          <cell r="BX1376">
            <v>0.43</v>
          </cell>
          <cell r="BY1376">
            <v>0</v>
          </cell>
          <cell r="BZ1376">
            <v>0</v>
          </cell>
          <cell r="CB1376">
            <v>0.6</v>
          </cell>
          <cell r="CC1376">
            <v>0.4</v>
          </cell>
          <cell r="CD1376">
            <v>0</v>
          </cell>
          <cell r="CE1376">
            <v>0</v>
          </cell>
          <cell r="CF1376">
            <v>0</v>
          </cell>
          <cell r="CG1376">
            <v>0</v>
          </cell>
          <cell r="CH1376">
            <v>0</v>
          </cell>
          <cell r="CI1376">
            <v>0</v>
          </cell>
          <cell r="CJ1376">
            <v>0</v>
          </cell>
          <cell r="CK1376">
            <v>0</v>
          </cell>
          <cell r="CL1376">
            <v>0</v>
          </cell>
          <cell r="CM1376">
            <v>0</v>
          </cell>
          <cell r="CN1376">
            <v>0</v>
          </cell>
          <cell r="CO1376">
            <v>0</v>
          </cell>
        </row>
        <row r="1377">
          <cell r="BK1377" t="str">
            <v>Pin d'Alep_F1_Classique_Pin d'Alep_83_</v>
          </cell>
          <cell r="BM1377">
            <v>40.4850446933131</v>
          </cell>
          <cell r="BN1377">
            <v>187.73526010693101</v>
          </cell>
          <cell r="BO1377" t="str">
            <v/>
          </cell>
          <cell r="BP1377">
            <v>139.96016108448799</v>
          </cell>
          <cell r="BQ1377">
            <v>4.5320359305508804</v>
          </cell>
          <cell r="BT1377" t="str">
            <v>Résineux</v>
          </cell>
          <cell r="BU1377">
            <v>0</v>
          </cell>
          <cell r="BV1377">
            <v>1</v>
          </cell>
          <cell r="BW1377">
            <v>0</v>
          </cell>
          <cell r="BX1377">
            <v>0.43</v>
          </cell>
          <cell r="BY1377">
            <v>0</v>
          </cell>
          <cell r="BZ1377">
            <v>0</v>
          </cell>
          <cell r="CB1377">
            <v>0.6</v>
          </cell>
          <cell r="CC1377">
            <v>0.4</v>
          </cell>
          <cell r="CD1377">
            <v>0</v>
          </cell>
          <cell r="CE1377">
            <v>0</v>
          </cell>
          <cell r="CF1377">
            <v>0</v>
          </cell>
          <cell r="CG1377">
            <v>0</v>
          </cell>
          <cell r="CH1377">
            <v>0</v>
          </cell>
          <cell r="CI1377">
            <v>0</v>
          </cell>
          <cell r="CJ1377">
            <v>0</v>
          </cell>
          <cell r="CK1377">
            <v>0</v>
          </cell>
          <cell r="CL1377">
            <v>0</v>
          </cell>
          <cell r="CM1377">
            <v>0</v>
          </cell>
          <cell r="CN1377">
            <v>0</v>
          </cell>
          <cell r="CO1377">
            <v>0</v>
          </cell>
        </row>
        <row r="1378">
          <cell r="BK1378" t="str">
            <v>Pin d'Alep_F1_Classique_Pin d'Alep_84_</v>
          </cell>
          <cell r="BM1378">
            <v>41.388101244154598</v>
          </cell>
          <cell r="BN1378">
            <v>192.36098282201601</v>
          </cell>
          <cell r="BO1378" t="str">
            <v/>
          </cell>
          <cell r="BP1378">
            <v>139.96016108448799</v>
          </cell>
          <cell r="BQ1378">
            <v>4.5625368393389198</v>
          </cell>
          <cell r="BT1378" t="str">
            <v>Résineux</v>
          </cell>
          <cell r="BU1378">
            <v>0</v>
          </cell>
          <cell r="BV1378">
            <v>1</v>
          </cell>
          <cell r="BW1378">
            <v>0</v>
          </cell>
          <cell r="BX1378">
            <v>0.43</v>
          </cell>
          <cell r="BY1378">
            <v>0</v>
          </cell>
          <cell r="BZ1378">
            <v>0</v>
          </cell>
          <cell r="CB1378">
            <v>0.6</v>
          </cell>
          <cell r="CC1378">
            <v>0.4</v>
          </cell>
          <cell r="CD1378">
            <v>0</v>
          </cell>
          <cell r="CE1378">
            <v>0</v>
          </cell>
          <cell r="CF1378">
            <v>0</v>
          </cell>
          <cell r="CG1378">
            <v>0</v>
          </cell>
          <cell r="CH1378">
            <v>0</v>
          </cell>
          <cell r="CI1378">
            <v>0</v>
          </cell>
          <cell r="CJ1378">
            <v>0</v>
          </cell>
          <cell r="CK1378">
            <v>0</v>
          </cell>
          <cell r="CL1378">
            <v>0</v>
          </cell>
          <cell r="CM1378">
            <v>0</v>
          </cell>
          <cell r="CN1378">
            <v>0</v>
          </cell>
          <cell r="CO1378">
            <v>0</v>
          </cell>
        </row>
        <row r="1379">
          <cell r="BK1379" t="str">
            <v>Pin d'Alep_F1_Classique_Pin d'Alep_85_</v>
          </cell>
          <cell r="BM1379">
            <v>42.294803923669903</v>
          </cell>
          <cell r="BN1379">
            <v>197.01616316473499</v>
          </cell>
          <cell r="BO1379" t="str">
            <v/>
          </cell>
          <cell r="BP1379">
            <v>139.96016108448799</v>
          </cell>
          <cell r="BQ1379">
            <v>4.5930266495290697</v>
          </cell>
          <cell r="BT1379" t="str">
            <v>Résineux</v>
          </cell>
          <cell r="BU1379">
            <v>0</v>
          </cell>
          <cell r="BV1379">
            <v>1</v>
          </cell>
          <cell r="BW1379">
            <v>0</v>
          </cell>
          <cell r="BX1379">
            <v>0.43</v>
          </cell>
          <cell r="BY1379">
            <v>0</v>
          </cell>
          <cell r="BZ1379">
            <v>0</v>
          </cell>
          <cell r="CB1379">
            <v>0.6</v>
          </cell>
          <cell r="CC1379">
            <v>0.4</v>
          </cell>
          <cell r="CD1379">
            <v>0</v>
          </cell>
          <cell r="CE1379">
            <v>0</v>
          </cell>
          <cell r="CF1379">
            <v>0</v>
          </cell>
          <cell r="CG1379">
            <v>0</v>
          </cell>
          <cell r="CH1379">
            <v>0</v>
          </cell>
          <cell r="CI1379">
            <v>0</v>
          </cell>
          <cell r="CJ1379">
            <v>0</v>
          </cell>
          <cell r="CK1379">
            <v>0</v>
          </cell>
          <cell r="CL1379">
            <v>0</v>
          </cell>
          <cell r="CM1379">
            <v>0</v>
          </cell>
          <cell r="CN1379">
            <v>0</v>
          </cell>
          <cell r="CO1379">
            <v>0</v>
          </cell>
        </row>
        <row r="1380">
          <cell r="BK1380" t="str">
            <v>Pin d'Alep_F1_Classique_Pin d'Alep_86_</v>
          </cell>
          <cell r="BM1380">
            <v>43.205169731543002</v>
          </cell>
          <cell r="BN1380">
            <v>201.70081643667501</v>
          </cell>
          <cell r="BO1380" t="str">
            <v/>
          </cell>
          <cell r="BP1380">
            <v>139.96016108448799</v>
          </cell>
          <cell r="BQ1380">
            <v>4.5695525520925502</v>
          </cell>
          <cell r="BT1380" t="str">
            <v>Résineux</v>
          </cell>
          <cell r="BU1380">
            <v>0</v>
          </cell>
          <cell r="BV1380">
            <v>1</v>
          </cell>
          <cell r="BW1380">
            <v>0</v>
          </cell>
          <cell r="BX1380">
            <v>0.43</v>
          </cell>
          <cell r="BY1380">
            <v>0</v>
          </cell>
          <cell r="BZ1380">
            <v>0</v>
          </cell>
          <cell r="CB1380">
            <v>0.6</v>
          </cell>
          <cell r="CC1380">
            <v>0.4</v>
          </cell>
          <cell r="CD1380">
            <v>0</v>
          </cell>
          <cell r="CE1380">
            <v>0</v>
          </cell>
          <cell r="CF1380">
            <v>0</v>
          </cell>
          <cell r="CG1380">
            <v>0</v>
          </cell>
          <cell r="CH1380">
            <v>0</v>
          </cell>
          <cell r="CI1380">
            <v>0</v>
          </cell>
          <cell r="CJ1380">
            <v>0</v>
          </cell>
          <cell r="CK1380">
            <v>0</v>
          </cell>
          <cell r="CL1380">
            <v>0</v>
          </cell>
          <cell r="CM1380">
            <v>0</v>
          </cell>
          <cell r="CN1380">
            <v>0</v>
          </cell>
          <cell r="CO1380">
            <v>0</v>
          </cell>
        </row>
        <row r="1381">
          <cell r="BK1381" t="str">
            <v>Pin d'Alep_F1_Classique_Pin d'Alep_87_</v>
          </cell>
          <cell r="BM1381">
            <v>44.108561785065902</v>
          </cell>
          <cell r="BN1381">
            <v>206.35995537314699</v>
          </cell>
          <cell r="BO1381" t="str">
            <v/>
          </cell>
          <cell r="BP1381">
            <v>139.96016108448799</v>
          </cell>
          <cell r="BQ1381">
            <v>4.5922595533827497</v>
          </cell>
          <cell r="BT1381" t="str">
            <v>Résineux</v>
          </cell>
          <cell r="BU1381">
            <v>0</v>
          </cell>
          <cell r="BV1381">
            <v>1</v>
          </cell>
          <cell r="BW1381">
            <v>0</v>
          </cell>
          <cell r="BX1381">
            <v>0.43</v>
          </cell>
          <cell r="BY1381">
            <v>0</v>
          </cell>
          <cell r="BZ1381">
            <v>0</v>
          </cell>
          <cell r="CB1381">
            <v>0.6</v>
          </cell>
          <cell r="CC1381">
            <v>0.4</v>
          </cell>
          <cell r="CD1381">
            <v>0</v>
          </cell>
          <cell r="CE1381">
            <v>0</v>
          </cell>
          <cell r="CF1381">
            <v>0</v>
          </cell>
          <cell r="CG1381">
            <v>0</v>
          </cell>
          <cell r="CH1381">
            <v>0</v>
          </cell>
          <cell r="CI1381">
            <v>0</v>
          </cell>
          <cell r="CJ1381">
            <v>0</v>
          </cell>
          <cell r="CK1381">
            <v>0</v>
          </cell>
          <cell r="CL1381">
            <v>0</v>
          </cell>
          <cell r="CM1381">
            <v>0</v>
          </cell>
          <cell r="CN1381">
            <v>0</v>
          </cell>
          <cell r="CO1381">
            <v>0</v>
          </cell>
        </row>
        <row r="1382">
          <cell r="BK1382" t="str">
            <v>Pin d'Alep_F1_Classique_Pin d'Alep_88_</v>
          </cell>
          <cell r="BM1382">
            <v>45.0141724005084</v>
          </cell>
          <cell r="BN1382">
            <v>211.04072110185299</v>
          </cell>
          <cell r="BO1382" t="str">
            <v/>
          </cell>
          <cell r="BP1382">
            <v>139.96016108448799</v>
          </cell>
          <cell r="BQ1382">
            <v>4.6085044114911398</v>
          </cell>
          <cell r="BT1382" t="str">
            <v>Résineux</v>
          </cell>
          <cell r="BU1382">
            <v>0</v>
          </cell>
          <cell r="BV1382">
            <v>1</v>
          </cell>
          <cell r="BW1382">
            <v>0</v>
          </cell>
          <cell r="BX1382">
            <v>0.43</v>
          </cell>
          <cell r="BY1382">
            <v>0</v>
          </cell>
          <cell r="BZ1382">
            <v>0</v>
          </cell>
          <cell r="CB1382">
            <v>0.6</v>
          </cell>
          <cell r="CC1382">
            <v>0.4</v>
          </cell>
          <cell r="CD1382">
            <v>0</v>
          </cell>
          <cell r="CE1382">
            <v>0</v>
          </cell>
          <cell r="CF1382">
            <v>0</v>
          </cell>
          <cell r="CG1382">
            <v>0</v>
          </cell>
          <cell r="CH1382">
            <v>0</v>
          </cell>
          <cell r="CI1382">
            <v>0</v>
          </cell>
          <cell r="CJ1382">
            <v>0</v>
          </cell>
          <cell r="CK1382">
            <v>0</v>
          </cell>
          <cell r="CL1382">
            <v>0</v>
          </cell>
          <cell r="CM1382">
            <v>0</v>
          </cell>
          <cell r="CN1382">
            <v>0</v>
          </cell>
          <cell r="CO1382">
            <v>0</v>
          </cell>
        </row>
        <row r="1383">
          <cell r="BK1383" t="str">
            <v>Pin d'Alep_F1_Classique_Pin d'Alep_89_</v>
          </cell>
          <cell r="BM1383">
            <v>45.920757612158901</v>
          </cell>
          <cell r="BN1383">
            <v>215.73655934254</v>
          </cell>
          <cell r="BO1383" t="str">
            <v/>
          </cell>
          <cell r="BP1383">
            <v>139.96016108448799</v>
          </cell>
          <cell r="BT1383" t="str">
            <v>Résineux</v>
          </cell>
          <cell r="BU1383">
            <v>0</v>
          </cell>
          <cell r="BV1383">
            <v>1</v>
          </cell>
          <cell r="BW1383">
            <v>0</v>
          </cell>
          <cell r="BX1383">
            <v>0.43</v>
          </cell>
          <cell r="BY1383">
            <v>0</v>
          </cell>
          <cell r="BZ1383">
            <v>0</v>
          </cell>
          <cell r="CB1383">
            <v>0.6</v>
          </cell>
          <cell r="CC1383">
            <v>0.4</v>
          </cell>
          <cell r="CD1383">
            <v>0</v>
          </cell>
          <cell r="CE1383">
            <v>0</v>
          </cell>
          <cell r="CF1383">
            <v>0</v>
          </cell>
          <cell r="CG1383">
            <v>0</v>
          </cell>
          <cell r="CH1383">
            <v>0</v>
          </cell>
          <cell r="CI1383">
            <v>0</v>
          </cell>
          <cell r="CJ1383">
            <v>0</v>
          </cell>
          <cell r="CK1383">
            <v>0</v>
          </cell>
          <cell r="CL1383">
            <v>0</v>
          </cell>
          <cell r="CM1383">
            <v>0</v>
          </cell>
          <cell r="CN1383">
            <v>0</v>
          </cell>
          <cell r="CO1383">
            <v>0</v>
          </cell>
        </row>
        <row r="1384">
          <cell r="BK1384" t="str">
            <v>Pin d'Alep_F1_Classique_Pin d'Alep_89_</v>
          </cell>
          <cell r="BM1384">
            <v>0</v>
          </cell>
          <cell r="BN1384">
            <v>0</v>
          </cell>
          <cell r="BO1384">
            <v>215.73655934254</v>
          </cell>
          <cell r="BP1384">
            <v>139.96016108448799</v>
          </cell>
          <cell r="BT1384" t="str">
            <v>Résineux</v>
          </cell>
          <cell r="BU1384">
            <v>0</v>
          </cell>
          <cell r="BV1384">
            <v>1</v>
          </cell>
          <cell r="BW1384">
            <v>0</v>
          </cell>
          <cell r="BX1384">
            <v>0.43</v>
          </cell>
          <cell r="BY1384">
            <v>0</v>
          </cell>
          <cell r="BZ1384">
            <v>0</v>
          </cell>
          <cell r="CB1384">
            <v>0.6</v>
          </cell>
          <cell r="CC1384">
            <v>0.4</v>
          </cell>
          <cell r="CD1384">
            <v>0</v>
          </cell>
          <cell r="CE1384">
            <v>0</v>
          </cell>
          <cell r="CF1384">
            <v>0</v>
          </cell>
          <cell r="CG1384">
            <v>0</v>
          </cell>
          <cell r="CH1384">
            <v>0</v>
          </cell>
          <cell r="CI1384">
            <v>0</v>
          </cell>
          <cell r="CJ1384">
            <v>0</v>
          </cell>
          <cell r="CK1384">
            <v>0</v>
          </cell>
          <cell r="CL1384">
            <v>0</v>
          </cell>
          <cell r="CM1384">
            <v>0</v>
          </cell>
          <cell r="CN1384">
            <v>0</v>
          </cell>
          <cell r="CO1384">
            <v>0</v>
          </cell>
        </row>
        <row r="1385">
          <cell r="BK1385" t="str">
            <v>Pin d'Alep_F1_Dynamique_Pin d'Alep_15_</v>
          </cell>
          <cell r="BM1385">
            <v>7.3765212906220299</v>
          </cell>
          <cell r="BN1385">
            <v>28.8154591127233</v>
          </cell>
          <cell r="BP1385">
            <v>133.34843814247799</v>
          </cell>
          <cell r="BQ1385">
            <v>3.0565613396073799</v>
          </cell>
          <cell r="BT1385" t="str">
            <v>Résineux</v>
          </cell>
          <cell r="BU1385">
            <v>0</v>
          </cell>
          <cell r="BV1385">
            <v>1</v>
          </cell>
          <cell r="BW1385">
            <v>0</v>
          </cell>
          <cell r="BX1385">
            <v>0.43</v>
          </cell>
          <cell r="BY1385">
            <v>0</v>
          </cell>
          <cell r="BZ1385">
            <v>0</v>
          </cell>
          <cell r="CB1385">
            <v>0.6</v>
          </cell>
          <cell r="CC1385">
            <v>0.4</v>
          </cell>
          <cell r="CD1385">
            <v>0</v>
          </cell>
          <cell r="CE1385">
            <v>0</v>
          </cell>
          <cell r="CF1385">
            <v>0</v>
          </cell>
          <cell r="CG1385">
            <v>0</v>
          </cell>
          <cell r="CH1385">
            <v>0</v>
          </cell>
          <cell r="CI1385">
            <v>0</v>
          </cell>
          <cell r="CJ1385">
            <v>0</v>
          </cell>
          <cell r="CK1385">
            <v>0</v>
          </cell>
          <cell r="CL1385">
            <v>0</v>
          </cell>
          <cell r="CM1385">
            <v>0</v>
          </cell>
          <cell r="CN1385">
            <v>0</v>
          </cell>
          <cell r="CO1385">
            <v>0</v>
          </cell>
        </row>
        <row r="1386">
          <cell r="BK1386" t="str">
            <v>Pin d'Alep_F1_Dynamique_Pin d'Alep_16_</v>
          </cell>
          <cell r="BM1386">
            <v>8.0857793685097992</v>
          </cell>
          <cell r="BN1386">
            <v>31.872020452330698</v>
          </cell>
          <cell r="BO1386" t="str">
            <v/>
          </cell>
          <cell r="BP1386">
            <v>133.34843814247799</v>
          </cell>
          <cell r="BQ1386">
            <v>3.6270870414140202</v>
          </cell>
          <cell r="BT1386" t="str">
            <v>Résineux</v>
          </cell>
          <cell r="BU1386">
            <v>0</v>
          </cell>
          <cell r="BV1386">
            <v>1</v>
          </cell>
          <cell r="BW1386">
            <v>0</v>
          </cell>
          <cell r="BX1386">
            <v>0.43</v>
          </cell>
          <cell r="BY1386">
            <v>0</v>
          </cell>
          <cell r="BZ1386">
            <v>0</v>
          </cell>
          <cell r="CB1386">
            <v>0.6</v>
          </cell>
          <cell r="CC1386">
            <v>0.4</v>
          </cell>
          <cell r="CD1386">
            <v>0</v>
          </cell>
          <cell r="CE1386">
            <v>0</v>
          </cell>
          <cell r="CF1386">
            <v>0</v>
          </cell>
          <cell r="CG1386">
            <v>0</v>
          </cell>
          <cell r="CH1386">
            <v>0</v>
          </cell>
          <cell r="CI1386">
            <v>0</v>
          </cell>
          <cell r="CJ1386">
            <v>0</v>
          </cell>
          <cell r="CK1386">
            <v>0</v>
          </cell>
          <cell r="CL1386">
            <v>0</v>
          </cell>
          <cell r="CM1386">
            <v>0</v>
          </cell>
          <cell r="CN1386">
            <v>0</v>
          </cell>
          <cell r="CO1386">
            <v>0</v>
          </cell>
        </row>
        <row r="1387">
          <cell r="BK1387" t="str">
            <v>Pin d'Alep_F1_Dynamique_Pin d'Alep_17_</v>
          </cell>
          <cell r="BM1387">
            <v>8.9193573740695893</v>
          </cell>
          <cell r="BN1387">
            <v>35.499107493744702</v>
          </cell>
          <cell r="BO1387" t="str">
            <v/>
          </cell>
          <cell r="BP1387">
            <v>133.34843814247799</v>
          </cell>
          <cell r="BQ1387">
            <v>4.0393436293106699</v>
          </cell>
          <cell r="BT1387" t="str">
            <v>Résineux</v>
          </cell>
          <cell r="BU1387">
            <v>0</v>
          </cell>
          <cell r="BV1387">
            <v>1</v>
          </cell>
          <cell r="BW1387">
            <v>0</v>
          </cell>
          <cell r="BX1387">
            <v>0.43</v>
          </cell>
          <cell r="BY1387">
            <v>0</v>
          </cell>
          <cell r="BZ1387">
            <v>0</v>
          </cell>
          <cell r="CB1387">
            <v>0.6</v>
          </cell>
          <cell r="CC1387">
            <v>0.4</v>
          </cell>
          <cell r="CD1387">
            <v>0</v>
          </cell>
          <cell r="CE1387">
            <v>0</v>
          </cell>
          <cell r="CF1387">
            <v>0</v>
          </cell>
          <cell r="CG1387">
            <v>0</v>
          </cell>
          <cell r="CH1387">
            <v>0</v>
          </cell>
          <cell r="CI1387">
            <v>0</v>
          </cell>
          <cell r="CJ1387">
            <v>0</v>
          </cell>
          <cell r="CK1387">
            <v>0</v>
          </cell>
          <cell r="CL1387">
            <v>0</v>
          </cell>
          <cell r="CM1387">
            <v>0</v>
          </cell>
          <cell r="CN1387">
            <v>0</v>
          </cell>
          <cell r="CO1387">
            <v>0</v>
          </cell>
        </row>
        <row r="1388">
          <cell r="BK1388" t="str">
            <v>Pin d'Alep_F1_Dynamique_Pin d'Alep_18_</v>
          </cell>
          <cell r="BM1388">
            <v>9.8384732343542591</v>
          </cell>
          <cell r="BN1388">
            <v>39.538451123055403</v>
          </cell>
          <cell r="BO1388" t="str">
            <v/>
          </cell>
          <cell r="BP1388">
            <v>133.34843814247799</v>
          </cell>
          <cell r="BQ1388">
            <v>4.4262149723186299</v>
          </cell>
          <cell r="BT1388" t="str">
            <v>Résineux</v>
          </cell>
          <cell r="BU1388">
            <v>0</v>
          </cell>
          <cell r="BV1388">
            <v>1</v>
          </cell>
          <cell r="BW1388">
            <v>0</v>
          </cell>
          <cell r="BX1388">
            <v>0.43</v>
          </cell>
          <cell r="BY1388">
            <v>0</v>
          </cell>
          <cell r="BZ1388">
            <v>0</v>
          </cell>
          <cell r="CB1388">
            <v>0.6</v>
          </cell>
          <cell r="CC1388">
            <v>0.4</v>
          </cell>
          <cell r="CD1388">
            <v>0</v>
          </cell>
          <cell r="CE1388">
            <v>0</v>
          </cell>
          <cell r="CF1388">
            <v>0</v>
          </cell>
          <cell r="CG1388">
            <v>0</v>
          </cell>
          <cell r="CH1388">
            <v>0</v>
          </cell>
          <cell r="CI1388">
            <v>0</v>
          </cell>
          <cell r="CJ1388">
            <v>0</v>
          </cell>
          <cell r="CK1388">
            <v>0</v>
          </cell>
          <cell r="CL1388">
            <v>0</v>
          </cell>
          <cell r="CM1388">
            <v>0</v>
          </cell>
          <cell r="CN1388">
            <v>0</v>
          </cell>
          <cell r="CO1388">
            <v>0</v>
          </cell>
        </row>
        <row r="1389">
          <cell r="BK1389" t="str">
            <v>Pin d'Alep_F1_Dynamique_Pin d'Alep_19_</v>
          </cell>
          <cell r="BM1389">
            <v>10.8283529953515</v>
          </cell>
          <cell r="BN1389">
            <v>43.931975428664899</v>
          </cell>
          <cell r="BO1389" t="str">
            <v/>
          </cell>
          <cell r="BP1389">
            <v>133.34843814247799</v>
          </cell>
          <cell r="BQ1389">
            <v>4.7988954445239802</v>
          </cell>
          <cell r="BT1389" t="str">
            <v>Résineux</v>
          </cell>
          <cell r="BU1389">
            <v>0</v>
          </cell>
          <cell r="BV1389">
            <v>1</v>
          </cell>
          <cell r="BW1389">
            <v>0</v>
          </cell>
          <cell r="BX1389">
            <v>0.43</v>
          </cell>
          <cell r="BY1389">
            <v>0</v>
          </cell>
          <cell r="BZ1389">
            <v>0</v>
          </cell>
          <cell r="CB1389">
            <v>0.6</v>
          </cell>
          <cell r="CC1389">
            <v>0.4</v>
          </cell>
          <cell r="CD1389">
            <v>0</v>
          </cell>
          <cell r="CE1389">
            <v>0</v>
          </cell>
          <cell r="CF1389">
            <v>0</v>
          </cell>
          <cell r="CG1389">
            <v>0</v>
          </cell>
          <cell r="CH1389">
            <v>0</v>
          </cell>
          <cell r="CI1389">
            <v>0</v>
          </cell>
          <cell r="CJ1389">
            <v>0</v>
          </cell>
          <cell r="CK1389">
            <v>0</v>
          </cell>
          <cell r="CL1389">
            <v>0</v>
          </cell>
          <cell r="CM1389">
            <v>0</v>
          </cell>
          <cell r="CN1389">
            <v>0</v>
          </cell>
          <cell r="CO1389">
            <v>0</v>
          </cell>
        </row>
        <row r="1390">
          <cell r="BK1390" t="str">
            <v>Pin d'Alep_F1_Dynamique_Pin d'Alep_20_</v>
          </cell>
          <cell r="BM1390">
            <v>11.899132252909901</v>
          </cell>
          <cell r="BN1390">
            <v>48.730961328583398</v>
          </cell>
          <cell r="BO1390" t="str">
            <v/>
          </cell>
          <cell r="BP1390">
            <v>133.34843814247799</v>
          </cell>
          <cell r="BQ1390">
            <v>5.1563044995222898</v>
          </cell>
          <cell r="BT1390" t="str">
            <v>Résineux</v>
          </cell>
          <cell r="BU1390">
            <v>0</v>
          </cell>
          <cell r="BV1390">
            <v>1</v>
          </cell>
          <cell r="BW1390">
            <v>0</v>
          </cell>
          <cell r="BX1390">
            <v>0.43</v>
          </cell>
          <cell r="BY1390">
            <v>0</v>
          </cell>
          <cell r="BZ1390">
            <v>0</v>
          </cell>
          <cell r="CB1390">
            <v>0.6</v>
          </cell>
          <cell r="CC1390">
            <v>0.4</v>
          </cell>
          <cell r="CD1390">
            <v>0</v>
          </cell>
          <cell r="CE1390">
            <v>0</v>
          </cell>
          <cell r="CF1390">
            <v>0</v>
          </cell>
          <cell r="CG1390">
            <v>0</v>
          </cell>
          <cell r="CH1390">
            <v>0</v>
          </cell>
          <cell r="CI1390">
            <v>0</v>
          </cell>
          <cell r="CJ1390">
            <v>0</v>
          </cell>
          <cell r="CK1390">
            <v>0</v>
          </cell>
          <cell r="CL1390">
            <v>0</v>
          </cell>
          <cell r="CM1390">
            <v>0</v>
          </cell>
          <cell r="CN1390">
            <v>0</v>
          </cell>
          <cell r="CO1390">
            <v>0</v>
          </cell>
        </row>
        <row r="1391">
          <cell r="BK1391" t="str">
            <v>Pin d'Alep_F1_Dynamique_Pin d'Alep_21_</v>
          </cell>
          <cell r="BM1391">
            <v>13.0387643748649</v>
          </cell>
          <cell r="BN1391">
            <v>53.887352499419499</v>
          </cell>
          <cell r="BO1391" t="str">
            <v/>
          </cell>
          <cell r="BP1391">
            <v>133.34843814247799</v>
          </cell>
          <cell r="BQ1391">
            <v>5.5019179074997</v>
          </cell>
          <cell r="BT1391" t="str">
            <v>Résineux</v>
          </cell>
          <cell r="BU1391">
            <v>0</v>
          </cell>
          <cell r="BV1391">
            <v>1</v>
          </cell>
          <cell r="BW1391">
            <v>0</v>
          </cell>
          <cell r="BX1391">
            <v>0.43</v>
          </cell>
          <cell r="BY1391">
            <v>0</v>
          </cell>
          <cell r="BZ1391">
            <v>0</v>
          </cell>
          <cell r="CB1391">
            <v>0.6</v>
          </cell>
          <cell r="CC1391">
            <v>0.4</v>
          </cell>
          <cell r="CD1391">
            <v>0</v>
          </cell>
          <cell r="CE1391">
            <v>0</v>
          </cell>
          <cell r="CF1391">
            <v>0</v>
          </cell>
          <cell r="CG1391">
            <v>0</v>
          </cell>
          <cell r="CH1391">
            <v>0</v>
          </cell>
          <cell r="CI1391">
            <v>0</v>
          </cell>
          <cell r="CJ1391">
            <v>0</v>
          </cell>
          <cell r="CK1391">
            <v>0</v>
          </cell>
          <cell r="CL1391">
            <v>0</v>
          </cell>
          <cell r="CM1391">
            <v>0</v>
          </cell>
          <cell r="CN1391">
            <v>0</v>
          </cell>
          <cell r="CO1391">
            <v>0</v>
          </cell>
        </row>
        <row r="1392">
          <cell r="BK1392" t="str">
            <v>Pin d'Alep_F1_Dynamique_Pin d'Alep_22_</v>
          </cell>
          <cell r="BM1392">
            <v>14.2436031267298</v>
          </cell>
          <cell r="BN1392">
            <v>59.389353175979203</v>
          </cell>
          <cell r="BO1392" t="str">
            <v/>
          </cell>
          <cell r="BP1392">
            <v>133.34843814247799</v>
          </cell>
          <cell r="BQ1392">
            <v>5.8317933540380604</v>
          </cell>
          <cell r="BT1392" t="str">
            <v>Résineux</v>
          </cell>
          <cell r="BU1392">
            <v>0</v>
          </cell>
          <cell r="BV1392">
            <v>1</v>
          </cell>
          <cell r="BW1392">
            <v>0</v>
          </cell>
          <cell r="BX1392">
            <v>0.43</v>
          </cell>
          <cell r="BY1392">
            <v>0</v>
          </cell>
          <cell r="BZ1392">
            <v>0</v>
          </cell>
          <cell r="CB1392">
            <v>0.6</v>
          </cell>
          <cell r="CC1392">
            <v>0.4</v>
          </cell>
          <cell r="CD1392">
            <v>0</v>
          </cell>
          <cell r="CE1392">
            <v>0</v>
          </cell>
          <cell r="CF1392">
            <v>0</v>
          </cell>
          <cell r="CG1392">
            <v>0</v>
          </cell>
          <cell r="CH1392">
            <v>0</v>
          </cell>
          <cell r="CI1392">
            <v>0</v>
          </cell>
          <cell r="CJ1392">
            <v>0</v>
          </cell>
          <cell r="CK1392">
            <v>0</v>
          </cell>
          <cell r="CL1392">
            <v>0</v>
          </cell>
          <cell r="CM1392">
            <v>0</v>
          </cell>
          <cell r="CN1392">
            <v>0</v>
          </cell>
          <cell r="CO1392">
            <v>0</v>
          </cell>
        </row>
        <row r="1393">
          <cell r="BK1393" t="str">
            <v>Pin d'Alep_F1_Dynamique_Pin d'Alep_23_</v>
          </cell>
          <cell r="BM1393">
            <v>15.509321573812199</v>
          </cell>
          <cell r="BN1393">
            <v>65.221225353922193</v>
          </cell>
          <cell r="BO1393" t="str">
            <v/>
          </cell>
          <cell r="BP1393">
            <v>133.34843814247799</v>
          </cell>
          <cell r="BQ1393">
            <v>6.1537913475858099</v>
          </cell>
          <cell r="BT1393" t="str">
            <v>Résineux</v>
          </cell>
          <cell r="BU1393">
            <v>0</v>
          </cell>
          <cell r="BV1393">
            <v>1</v>
          </cell>
          <cell r="BW1393">
            <v>0</v>
          </cell>
          <cell r="BX1393">
            <v>0.43</v>
          </cell>
          <cell r="BY1393">
            <v>0</v>
          </cell>
          <cell r="BZ1393">
            <v>0</v>
          </cell>
          <cell r="CB1393">
            <v>0.6</v>
          </cell>
          <cell r="CC1393">
            <v>0.4</v>
          </cell>
          <cell r="CD1393">
            <v>0</v>
          </cell>
          <cell r="CE1393">
            <v>0</v>
          </cell>
          <cell r="CF1393">
            <v>0</v>
          </cell>
          <cell r="CG1393">
            <v>0</v>
          </cell>
          <cell r="CH1393">
            <v>0</v>
          </cell>
          <cell r="CI1393">
            <v>0</v>
          </cell>
          <cell r="CJ1393">
            <v>0</v>
          </cell>
          <cell r="CK1393">
            <v>0</v>
          </cell>
          <cell r="CL1393">
            <v>0</v>
          </cell>
          <cell r="CM1393">
            <v>0</v>
          </cell>
          <cell r="CN1393">
            <v>0</v>
          </cell>
          <cell r="CO1393">
            <v>0</v>
          </cell>
        </row>
        <row r="1394">
          <cell r="BK1394" t="str">
            <v>Pin d'Alep_F1_Dynamique_Pin d'Alep_24_</v>
          </cell>
          <cell r="BM1394">
            <v>16.833459296157699</v>
          </cell>
          <cell r="BN1394">
            <v>71.375091728856503</v>
          </cell>
          <cell r="BO1394" t="str">
            <v/>
          </cell>
          <cell r="BP1394">
            <v>133.34843814247799</v>
          </cell>
          <cell r="BQ1394">
            <v>6.4529987009229801</v>
          </cell>
          <cell r="BT1394" t="str">
            <v>Résineux</v>
          </cell>
          <cell r="BU1394">
            <v>0</v>
          </cell>
          <cell r="BV1394">
            <v>1</v>
          </cell>
          <cell r="BW1394">
            <v>0</v>
          </cell>
          <cell r="BX1394">
            <v>0.43</v>
          </cell>
          <cell r="BY1394">
            <v>0</v>
          </cell>
          <cell r="BZ1394">
            <v>0</v>
          </cell>
          <cell r="CB1394">
            <v>0.6</v>
          </cell>
          <cell r="CC1394">
            <v>0.4</v>
          </cell>
          <cell r="CD1394">
            <v>0</v>
          </cell>
          <cell r="CE1394">
            <v>0</v>
          </cell>
          <cell r="CF1394">
            <v>0</v>
          </cell>
          <cell r="CG1394">
            <v>0</v>
          </cell>
          <cell r="CH1394">
            <v>0</v>
          </cell>
          <cell r="CI1394">
            <v>0</v>
          </cell>
          <cell r="CJ1394">
            <v>0</v>
          </cell>
          <cell r="CK1394">
            <v>0</v>
          </cell>
          <cell r="CL1394">
            <v>0</v>
          </cell>
          <cell r="CM1394">
            <v>0</v>
          </cell>
          <cell r="CN1394">
            <v>0</v>
          </cell>
          <cell r="CO1394">
            <v>0</v>
          </cell>
        </row>
        <row r="1395">
          <cell r="BK1395" t="str">
            <v>Pin d'Alep_F1_Dynamique_Pin d'Alep_25_</v>
          </cell>
          <cell r="BM1395">
            <v>18.210494078108201</v>
          </cell>
          <cell r="BN1395">
            <v>77.828161681233397</v>
          </cell>
          <cell r="BO1395" t="str">
            <v/>
          </cell>
          <cell r="BP1395">
            <v>133.34843814247799</v>
          </cell>
          <cell r="BQ1395">
            <v>6.7494178807491396</v>
          </cell>
          <cell r="BT1395" t="str">
            <v>Résineux</v>
          </cell>
          <cell r="BU1395">
            <v>0</v>
          </cell>
          <cell r="BV1395">
            <v>1</v>
          </cell>
          <cell r="BW1395">
            <v>0</v>
          </cell>
          <cell r="BX1395">
            <v>0.43</v>
          </cell>
          <cell r="BY1395">
            <v>0</v>
          </cell>
          <cell r="BZ1395">
            <v>0</v>
          </cell>
          <cell r="CB1395">
            <v>0.6</v>
          </cell>
          <cell r="CC1395">
            <v>0.4</v>
          </cell>
          <cell r="CD1395">
            <v>0</v>
          </cell>
          <cell r="CE1395">
            <v>0</v>
          </cell>
          <cell r="CF1395">
            <v>0</v>
          </cell>
          <cell r="CG1395">
            <v>0</v>
          </cell>
          <cell r="CH1395">
            <v>0</v>
          </cell>
          <cell r="CI1395">
            <v>0</v>
          </cell>
          <cell r="CJ1395">
            <v>0</v>
          </cell>
          <cell r="CK1395">
            <v>0</v>
          </cell>
          <cell r="CL1395">
            <v>0</v>
          </cell>
          <cell r="CM1395">
            <v>0</v>
          </cell>
          <cell r="CN1395">
            <v>0</v>
          </cell>
          <cell r="CO1395">
            <v>0</v>
          </cell>
        </row>
        <row r="1396">
          <cell r="BK1396" t="str">
            <v>Pin d'Alep_F1_Dynamique_Pin d'Alep_26_</v>
          </cell>
          <cell r="BM1396">
            <v>19.6393171132489</v>
          </cell>
          <cell r="BN1396">
            <v>84.577647319621093</v>
          </cell>
          <cell r="BO1396" t="str">
            <v/>
          </cell>
          <cell r="BP1396">
            <v>133.34843814247799</v>
          </cell>
          <cell r="BQ1396">
            <v>7.0100832101325397</v>
          </cell>
          <cell r="BT1396" t="str">
            <v>Résineux</v>
          </cell>
          <cell r="BU1396">
            <v>0</v>
          </cell>
          <cell r="BV1396">
            <v>1</v>
          </cell>
          <cell r="BW1396">
            <v>0</v>
          </cell>
          <cell r="BX1396">
            <v>0.43</v>
          </cell>
          <cell r="BY1396">
            <v>0</v>
          </cell>
          <cell r="BZ1396">
            <v>0</v>
          </cell>
          <cell r="CB1396">
            <v>0.6</v>
          </cell>
          <cell r="CC1396">
            <v>0.4</v>
          </cell>
          <cell r="CD1396">
            <v>0</v>
          </cell>
          <cell r="CE1396">
            <v>0</v>
          </cell>
          <cell r="CF1396">
            <v>0</v>
          </cell>
          <cell r="CG1396">
            <v>0</v>
          </cell>
          <cell r="CH1396">
            <v>0</v>
          </cell>
          <cell r="CI1396">
            <v>0</v>
          </cell>
          <cell r="CJ1396">
            <v>0</v>
          </cell>
          <cell r="CK1396">
            <v>0</v>
          </cell>
          <cell r="CL1396">
            <v>0</v>
          </cell>
          <cell r="CM1396">
            <v>0</v>
          </cell>
          <cell r="CN1396">
            <v>0</v>
          </cell>
          <cell r="CO1396">
            <v>0</v>
          </cell>
        </row>
        <row r="1397">
          <cell r="BK1397" t="str">
            <v>Pin d'Alep_F1_Dynamique_Pin d'Alep_27_</v>
          </cell>
          <cell r="BM1397">
            <v>21.1119671954722</v>
          </cell>
          <cell r="BN1397">
            <v>91.587794763492894</v>
          </cell>
          <cell r="BO1397" t="str">
            <v/>
          </cell>
          <cell r="BP1397">
            <v>133.34843814247799</v>
          </cell>
          <cell r="BQ1397">
            <v>5.57772705574651</v>
          </cell>
          <cell r="BT1397" t="str">
            <v>Résineux</v>
          </cell>
          <cell r="BU1397">
            <v>0</v>
          </cell>
          <cell r="BV1397">
            <v>1</v>
          </cell>
          <cell r="BW1397">
            <v>0</v>
          </cell>
          <cell r="BX1397">
            <v>0.43</v>
          </cell>
          <cell r="BY1397">
            <v>0</v>
          </cell>
          <cell r="BZ1397">
            <v>0</v>
          </cell>
          <cell r="CB1397">
            <v>0.6</v>
          </cell>
          <cell r="CC1397">
            <v>0.4</v>
          </cell>
          <cell r="CD1397">
            <v>0</v>
          </cell>
          <cell r="CE1397">
            <v>0</v>
          </cell>
          <cell r="CF1397">
            <v>0</v>
          </cell>
          <cell r="CG1397">
            <v>0</v>
          </cell>
          <cell r="CH1397">
            <v>0</v>
          </cell>
          <cell r="CI1397">
            <v>0</v>
          </cell>
          <cell r="CJ1397">
            <v>0</v>
          </cell>
          <cell r="CK1397">
            <v>0</v>
          </cell>
          <cell r="CL1397">
            <v>0</v>
          </cell>
          <cell r="CM1397">
            <v>0</v>
          </cell>
          <cell r="CN1397">
            <v>0</v>
          </cell>
          <cell r="CO1397">
            <v>0</v>
          </cell>
        </row>
        <row r="1398">
          <cell r="BK1398" t="str">
            <v>Pin d'Alep_F1_Dynamique_Pin d'Alep_27_</v>
          </cell>
          <cell r="BM1398">
            <v>15.0479083071682</v>
          </cell>
          <cell r="BN1398">
            <v>63.089326835694301</v>
          </cell>
          <cell r="BO1398">
            <v>28.498467927798593</v>
          </cell>
          <cell r="BP1398">
            <v>133.34843814247799</v>
          </cell>
          <cell r="BQ1398">
            <v>5.57772705574651</v>
          </cell>
          <cell r="BT1398" t="str">
            <v>Résineux</v>
          </cell>
          <cell r="BU1398">
            <v>0</v>
          </cell>
          <cell r="BV1398">
            <v>1</v>
          </cell>
          <cell r="BW1398">
            <v>0</v>
          </cell>
          <cell r="BX1398">
            <v>0.43</v>
          </cell>
          <cell r="BY1398">
            <v>7.1113826356907985</v>
          </cell>
          <cell r="BZ1398">
            <v>7.1113826356907985</v>
          </cell>
          <cell r="CB1398">
            <v>0.6</v>
          </cell>
          <cell r="CC1398">
            <v>0.4</v>
          </cell>
          <cell r="CD1398">
            <v>0</v>
          </cell>
          <cell r="CE1398">
            <v>9.922859491661578</v>
          </cell>
          <cell r="CF1398">
            <v>6.6152396611077195</v>
          </cell>
          <cell r="CG1398">
            <v>0</v>
          </cell>
          <cell r="CH1398">
            <v>7.7770411265897614</v>
          </cell>
          <cell r="CI1398">
            <v>5.1846940843931746</v>
          </cell>
          <cell r="CJ1398">
            <v>0</v>
          </cell>
          <cell r="CK1398">
            <v>0</v>
          </cell>
          <cell r="CL1398">
            <v>0</v>
          </cell>
          <cell r="CM1398">
            <v>0</v>
          </cell>
          <cell r="CN1398">
            <v>0</v>
          </cell>
          <cell r="CO1398">
            <v>0</v>
          </cell>
        </row>
        <row r="1399">
          <cell r="BK1399" t="str">
            <v>Pin d'Alep_F1_Dynamique_Pin d'Alep_28_</v>
          </cell>
          <cell r="BM1399">
            <v>16.263151457654001</v>
          </cell>
          <cell r="BN1399">
            <v>68.718235364359899</v>
          </cell>
          <cell r="BO1399" t="str">
            <v/>
          </cell>
          <cell r="BP1399">
            <v>133.34843814247799</v>
          </cell>
          <cell r="BQ1399">
            <v>5.7217242763842204</v>
          </cell>
          <cell r="BT1399" t="str">
            <v>Résineux</v>
          </cell>
          <cell r="BU1399">
            <v>0</v>
          </cell>
          <cell r="BV1399">
            <v>1</v>
          </cell>
          <cell r="BW1399">
            <v>0</v>
          </cell>
          <cell r="BX1399">
            <v>0.43</v>
          </cell>
          <cell r="BY1399">
            <v>0</v>
          </cell>
          <cell r="BZ1399">
            <v>7.1113826356907985</v>
          </cell>
          <cell r="CB1399">
            <v>0.6</v>
          </cell>
          <cell r="CC1399">
            <v>0.4</v>
          </cell>
          <cell r="CD1399">
            <v>0</v>
          </cell>
          <cell r="CE1399">
            <v>0</v>
          </cell>
          <cell r="CF1399">
            <v>0</v>
          </cell>
          <cell r="CG1399">
            <v>0</v>
          </cell>
          <cell r="CH1399">
            <v>0</v>
          </cell>
          <cell r="CI1399">
            <v>0</v>
          </cell>
          <cell r="CJ1399">
            <v>0</v>
          </cell>
          <cell r="CK1399">
            <v>7.6702179763473577</v>
          </cell>
          <cell r="CL1399">
            <v>4.3816429801077525</v>
          </cell>
          <cell r="CM1399">
            <v>12.05186095645511</v>
          </cell>
          <cell r="CN1399">
            <v>12.05186095645511</v>
          </cell>
          <cell r="CO1399">
            <v>0</v>
          </cell>
        </row>
        <row r="1400">
          <cell r="BK1400" t="str">
            <v>Pin d'Alep_F1_Dynamique_Pin d'Alep_29_</v>
          </cell>
          <cell r="BM1400">
            <v>17.499234048166802</v>
          </cell>
          <cell r="BN1400">
            <v>74.488484212231896</v>
          </cell>
          <cell r="BO1400" t="str">
            <v/>
          </cell>
          <cell r="BP1400">
            <v>133.34843814247799</v>
          </cell>
          <cell r="BQ1400">
            <v>5.9580400063666996</v>
          </cell>
          <cell r="BT1400" t="str">
            <v>Résineux</v>
          </cell>
          <cell r="BU1400">
            <v>0</v>
          </cell>
          <cell r="BV1400">
            <v>1</v>
          </cell>
          <cell r="BW1400">
            <v>0</v>
          </cell>
          <cell r="BX1400">
            <v>0.43</v>
          </cell>
          <cell r="BY1400">
            <v>0</v>
          </cell>
          <cell r="BZ1400">
            <v>7.1113826356907985</v>
          </cell>
          <cell r="CB1400">
            <v>0.6</v>
          </cell>
          <cell r="CC1400">
            <v>0.4</v>
          </cell>
          <cell r="CD1400">
            <v>0</v>
          </cell>
          <cell r="CE1400">
            <v>0</v>
          </cell>
          <cell r="CF1400">
            <v>0</v>
          </cell>
          <cell r="CG1400">
            <v>0</v>
          </cell>
          <cell r="CH1400">
            <v>0</v>
          </cell>
          <cell r="CI1400">
            <v>0</v>
          </cell>
          <cell r="CJ1400">
            <v>0</v>
          </cell>
          <cell r="CK1400">
            <v>7.4604754624249061</v>
          </cell>
          <cell r="CL1400">
            <v>3.0982894639726246</v>
          </cell>
          <cell r="CM1400">
            <v>10.558764926397531</v>
          </cell>
          <cell r="CN1400">
            <v>22.610625882852641</v>
          </cell>
          <cell r="CO1400">
            <v>0</v>
          </cell>
        </row>
        <row r="1401">
          <cell r="BK1401" t="str">
            <v>Pin d'Alep_F1_Dynamique_Pin d'Alep_30_</v>
          </cell>
          <cell r="BM1401">
            <v>18.776042646264699</v>
          </cell>
          <cell r="BN1401">
            <v>80.4933610487967</v>
          </cell>
          <cell r="BO1401" t="str">
            <v/>
          </cell>
          <cell r="BP1401">
            <v>133.34843814247799</v>
          </cell>
          <cell r="BQ1401">
            <v>6.1642546082371998</v>
          </cell>
          <cell r="BT1401" t="str">
            <v>Résineux</v>
          </cell>
          <cell r="BU1401">
            <v>0</v>
          </cell>
          <cell r="BV1401">
            <v>1</v>
          </cell>
          <cell r="BW1401">
            <v>0</v>
          </cell>
          <cell r="BX1401">
            <v>0.43</v>
          </cell>
          <cell r="BY1401">
            <v>0</v>
          </cell>
          <cell r="BZ1401">
            <v>7.1113826356907985</v>
          </cell>
          <cell r="CB1401">
            <v>0.6</v>
          </cell>
          <cell r="CC1401">
            <v>0.4</v>
          </cell>
          <cell r="CD1401">
            <v>0</v>
          </cell>
          <cell r="CE1401">
            <v>0</v>
          </cell>
          <cell r="CF1401">
            <v>0</v>
          </cell>
          <cell r="CG1401">
            <v>0</v>
          </cell>
          <cell r="CH1401">
            <v>0</v>
          </cell>
          <cell r="CI1401">
            <v>0</v>
          </cell>
          <cell r="CJ1401">
            <v>0</v>
          </cell>
          <cell r="CK1401">
            <v>7.2564683685755433</v>
          </cell>
          <cell r="CL1401">
            <v>2.1908214900538763</v>
          </cell>
          <cell r="CM1401">
            <v>9.4472898586294196</v>
          </cell>
          <cell r="CN1401">
            <v>32.057915741482063</v>
          </cell>
          <cell r="CO1401">
            <v>1.0685971913827355</v>
          </cell>
        </row>
        <row r="1402">
          <cell r="BK1402" t="str">
            <v>Pin d'Alep_F1_Dynamique_Pin d'Alep_31_</v>
          </cell>
          <cell r="BM1402">
            <v>20.086898892115201</v>
          </cell>
          <cell r="BN1402">
            <v>86.702636723741506</v>
          </cell>
          <cell r="BO1402" t="str">
            <v/>
          </cell>
          <cell r="BP1402">
            <v>133.34843814247799</v>
          </cell>
          <cell r="BQ1402">
            <v>6.3892986923424901</v>
          </cell>
          <cell r="BT1402" t="str">
            <v>Résineux</v>
          </cell>
          <cell r="BU1402">
            <v>0</v>
          </cell>
          <cell r="BV1402">
            <v>1</v>
          </cell>
          <cell r="BW1402">
            <v>0</v>
          </cell>
          <cell r="BX1402">
            <v>0.43</v>
          </cell>
          <cell r="BY1402">
            <v>0</v>
          </cell>
          <cell r="BZ1402">
            <v>0</v>
          </cell>
          <cell r="CB1402">
            <v>0.6</v>
          </cell>
          <cell r="CC1402">
            <v>0.4</v>
          </cell>
          <cell r="CD1402">
            <v>0</v>
          </cell>
          <cell r="CE1402">
            <v>0</v>
          </cell>
          <cell r="CF1402">
            <v>0</v>
          </cell>
          <cell r="CG1402">
            <v>0</v>
          </cell>
          <cell r="CH1402">
            <v>0</v>
          </cell>
          <cell r="CI1402">
            <v>0</v>
          </cell>
          <cell r="CJ1402">
            <v>0</v>
          </cell>
          <cell r="CK1402">
            <v>7.0580398594357581</v>
          </cell>
          <cell r="CL1402">
            <v>1.5491447319863123</v>
          </cell>
          <cell r="CM1402">
            <v>8.6071845914220706</v>
          </cell>
          <cell r="CN1402">
            <v>40.665100332904132</v>
          </cell>
          <cell r="CO1402">
            <v>0</v>
          </cell>
        </row>
        <row r="1403">
          <cell r="BK1403" t="str">
            <v>Pin d'Alep_F1_Dynamique_Pin d'Alep_32_</v>
          </cell>
          <cell r="BM1403">
            <v>21.435613333920902</v>
          </cell>
          <cell r="BN1403">
            <v>93.135387803285695</v>
          </cell>
          <cell r="BO1403" t="str">
            <v/>
          </cell>
          <cell r="BP1403">
            <v>133.34843814247799</v>
          </cell>
          <cell r="BQ1403">
            <v>6.6034697643146201</v>
          </cell>
          <cell r="BT1403" t="str">
            <v>Résineux</v>
          </cell>
          <cell r="BU1403">
            <v>0</v>
          </cell>
          <cell r="BV1403">
            <v>1</v>
          </cell>
          <cell r="BW1403">
            <v>0</v>
          </cell>
          <cell r="BX1403">
            <v>0.43</v>
          </cell>
          <cell r="BY1403">
            <v>0</v>
          </cell>
          <cell r="BZ1403">
            <v>0</v>
          </cell>
          <cell r="CB1403">
            <v>0.6</v>
          </cell>
          <cell r="CC1403">
            <v>0.4</v>
          </cell>
          <cell r="CD1403">
            <v>0</v>
          </cell>
          <cell r="CE1403">
            <v>0</v>
          </cell>
          <cell r="CF1403">
            <v>0</v>
          </cell>
          <cell r="CG1403">
            <v>0</v>
          </cell>
          <cell r="CH1403">
            <v>0</v>
          </cell>
          <cell r="CI1403">
            <v>0</v>
          </cell>
          <cell r="CJ1403">
            <v>0</v>
          </cell>
          <cell r="CK1403">
            <v>0</v>
          </cell>
          <cell r="CL1403">
            <v>0</v>
          </cell>
          <cell r="CM1403">
            <v>0</v>
          </cell>
          <cell r="CN1403">
            <v>0</v>
          </cell>
          <cell r="CO1403">
            <v>0</v>
          </cell>
        </row>
        <row r="1404">
          <cell r="BK1404" t="str">
            <v>Pin d'Alep_F1_Dynamique_Pin d'Alep_33_</v>
          </cell>
          <cell r="BM1404">
            <v>22.8196818419237</v>
          </cell>
          <cell r="BN1404">
            <v>99.780761492970001</v>
          </cell>
          <cell r="BO1404" t="str">
            <v/>
          </cell>
          <cell r="BP1404">
            <v>133.34843814247799</v>
          </cell>
          <cell r="BQ1404">
            <v>6.7813839445095399</v>
          </cell>
          <cell r="BT1404" t="str">
            <v>Résineux</v>
          </cell>
          <cell r="BU1404">
            <v>0</v>
          </cell>
          <cell r="BV1404">
            <v>1</v>
          </cell>
          <cell r="BW1404">
            <v>0</v>
          </cell>
          <cell r="BX1404">
            <v>0.43</v>
          </cell>
          <cell r="BY1404">
            <v>0</v>
          </cell>
          <cell r="BZ1404">
            <v>0</v>
          </cell>
          <cell r="CB1404">
            <v>0.6</v>
          </cell>
          <cell r="CC1404">
            <v>0.4</v>
          </cell>
          <cell r="CD1404">
            <v>0</v>
          </cell>
          <cell r="CE1404">
            <v>0</v>
          </cell>
          <cell r="CF1404">
            <v>0</v>
          </cell>
          <cell r="CG1404">
            <v>0</v>
          </cell>
          <cell r="CH1404">
            <v>0</v>
          </cell>
          <cell r="CI1404">
            <v>0</v>
          </cell>
          <cell r="CJ1404">
            <v>0</v>
          </cell>
          <cell r="CK1404">
            <v>0</v>
          </cell>
          <cell r="CL1404">
            <v>0</v>
          </cell>
          <cell r="CM1404">
            <v>0</v>
          </cell>
          <cell r="CN1404">
            <v>0</v>
          </cell>
          <cell r="CO1404">
            <v>0</v>
          </cell>
        </row>
        <row r="1405">
          <cell r="BK1405" t="str">
            <v>Pin d'Alep_F1_Dynamique_Pin d'Alep_34_</v>
          </cell>
          <cell r="BM1405">
            <v>24.2314013791664</v>
          </cell>
          <cell r="BN1405">
            <v>106.60238646589001</v>
          </cell>
          <cell r="BO1405" t="str">
            <v/>
          </cell>
          <cell r="BP1405">
            <v>133.34843814247799</v>
          </cell>
          <cell r="BQ1405">
            <v>6.9642446224646104</v>
          </cell>
          <cell r="BT1405" t="str">
            <v>Résineux</v>
          </cell>
          <cell r="BU1405">
            <v>0</v>
          </cell>
          <cell r="BV1405">
            <v>1</v>
          </cell>
          <cell r="BW1405">
            <v>0</v>
          </cell>
          <cell r="BX1405">
            <v>0.43</v>
          </cell>
          <cell r="BY1405">
            <v>0</v>
          </cell>
          <cell r="BZ1405">
            <v>0</v>
          </cell>
          <cell r="CB1405">
            <v>0.6</v>
          </cell>
          <cell r="CC1405">
            <v>0.4</v>
          </cell>
          <cell r="CD1405">
            <v>0</v>
          </cell>
          <cell r="CE1405">
            <v>0</v>
          </cell>
          <cell r="CF1405">
            <v>0</v>
          </cell>
          <cell r="CG1405">
            <v>0</v>
          </cell>
          <cell r="CH1405">
            <v>0</v>
          </cell>
          <cell r="CI1405">
            <v>0</v>
          </cell>
          <cell r="CJ1405">
            <v>0</v>
          </cell>
          <cell r="CK1405">
            <v>0</v>
          </cell>
          <cell r="CL1405">
            <v>0</v>
          </cell>
          <cell r="CM1405">
            <v>0</v>
          </cell>
          <cell r="CN1405">
            <v>0</v>
          </cell>
          <cell r="CO1405">
            <v>0</v>
          </cell>
        </row>
        <row r="1406">
          <cell r="BK1406" t="str">
            <v>Pin d'Alep_F1_Dynamique_Pin d'Alep_35_</v>
          </cell>
          <cell r="BM1406">
            <v>25.671759176051399</v>
          </cell>
          <cell r="BN1406">
            <v>113.605360533856</v>
          </cell>
          <cell r="BO1406" t="str">
            <v/>
          </cell>
          <cell r="BP1406">
            <v>133.34843814247799</v>
          </cell>
          <cell r="BQ1406">
            <v>7.1370333063032101</v>
          </cell>
          <cell r="BT1406" t="str">
            <v>Résineux</v>
          </cell>
          <cell r="BU1406">
            <v>0</v>
          </cell>
          <cell r="BV1406">
            <v>1</v>
          </cell>
          <cell r="BW1406">
            <v>0</v>
          </cell>
          <cell r="BX1406">
            <v>0.43</v>
          </cell>
          <cell r="BY1406">
            <v>0</v>
          </cell>
          <cell r="BZ1406">
            <v>0</v>
          </cell>
          <cell r="CB1406">
            <v>0.6</v>
          </cell>
          <cell r="CC1406">
            <v>0.4</v>
          </cell>
          <cell r="CD1406">
            <v>0</v>
          </cell>
          <cell r="CE1406">
            <v>0</v>
          </cell>
          <cell r="CF1406">
            <v>0</v>
          </cell>
          <cell r="CG1406">
            <v>0</v>
          </cell>
          <cell r="CH1406">
            <v>0</v>
          </cell>
          <cell r="CI1406">
            <v>0</v>
          </cell>
          <cell r="CJ1406">
            <v>0</v>
          </cell>
          <cell r="CK1406">
            <v>0</v>
          </cell>
          <cell r="CL1406">
            <v>0</v>
          </cell>
          <cell r="CM1406">
            <v>0</v>
          </cell>
          <cell r="CN1406">
            <v>0</v>
          </cell>
          <cell r="CO1406">
            <v>0</v>
          </cell>
        </row>
        <row r="1407">
          <cell r="BK1407" t="str">
            <v>Pin d'Alep_F1_Dynamique_Pin d'Alep_36_</v>
          </cell>
          <cell r="BM1407">
            <v>27.1386310642865</v>
          </cell>
          <cell r="BN1407">
            <v>120.77966669081199</v>
          </cell>
          <cell r="BO1407" t="str">
            <v/>
          </cell>
          <cell r="BP1407">
            <v>133.34843814247799</v>
          </cell>
          <cell r="BQ1407">
            <v>7.3031954125208598</v>
          </cell>
          <cell r="BT1407" t="str">
            <v>Résineux</v>
          </cell>
          <cell r="BU1407">
            <v>0</v>
          </cell>
          <cell r="BV1407">
            <v>1</v>
          </cell>
          <cell r="BW1407">
            <v>0</v>
          </cell>
          <cell r="BX1407">
            <v>0.43</v>
          </cell>
          <cell r="BY1407">
            <v>0</v>
          </cell>
          <cell r="BZ1407">
            <v>0</v>
          </cell>
          <cell r="CB1407">
            <v>0.6</v>
          </cell>
          <cell r="CC1407">
            <v>0.4</v>
          </cell>
          <cell r="CD1407">
            <v>0</v>
          </cell>
          <cell r="CE1407">
            <v>0</v>
          </cell>
          <cell r="CF1407">
            <v>0</v>
          </cell>
          <cell r="CG1407">
            <v>0</v>
          </cell>
          <cell r="CH1407">
            <v>0</v>
          </cell>
          <cell r="CI1407">
            <v>0</v>
          </cell>
          <cell r="CJ1407">
            <v>0</v>
          </cell>
          <cell r="CK1407">
            <v>0</v>
          </cell>
          <cell r="CL1407">
            <v>0</v>
          </cell>
          <cell r="CM1407">
            <v>0</v>
          </cell>
          <cell r="CN1407">
            <v>0</v>
          </cell>
          <cell r="CO1407">
            <v>0</v>
          </cell>
        </row>
        <row r="1408">
          <cell r="BK1408" t="str">
            <v>Pin d'Alep_F1_Dynamique_Pin d'Alep_37_</v>
          </cell>
          <cell r="BM1408">
            <v>28.630637739508099</v>
          </cell>
          <cell r="BN1408">
            <v>128.11875065760901</v>
          </cell>
          <cell r="BO1408" t="str">
            <v/>
          </cell>
          <cell r="BP1408">
            <v>133.34843814247799</v>
          </cell>
          <cell r="BQ1408">
            <v>7.4606827113999303</v>
          </cell>
          <cell r="BT1408" t="str">
            <v>Résineux</v>
          </cell>
          <cell r="BU1408">
            <v>0</v>
          </cell>
          <cell r="BV1408">
            <v>1</v>
          </cell>
          <cell r="BW1408">
            <v>0</v>
          </cell>
          <cell r="BX1408">
            <v>0.43</v>
          </cell>
          <cell r="BY1408">
            <v>0</v>
          </cell>
          <cell r="BZ1408">
            <v>0</v>
          </cell>
          <cell r="CB1408">
            <v>0.6</v>
          </cell>
          <cell r="CC1408">
            <v>0.4</v>
          </cell>
          <cell r="CD1408">
            <v>0</v>
          </cell>
          <cell r="CE1408">
            <v>0</v>
          </cell>
          <cell r="CF1408">
            <v>0</v>
          </cell>
          <cell r="CG1408">
            <v>0</v>
          </cell>
          <cell r="CH1408">
            <v>0</v>
          </cell>
          <cell r="CI1408">
            <v>0</v>
          </cell>
          <cell r="CJ1408">
            <v>0</v>
          </cell>
          <cell r="CK1408">
            <v>0</v>
          </cell>
          <cell r="CL1408">
            <v>0</v>
          </cell>
          <cell r="CM1408">
            <v>0</v>
          </cell>
          <cell r="CN1408">
            <v>0</v>
          </cell>
          <cell r="CO1408">
            <v>0</v>
          </cell>
        </row>
        <row r="1409">
          <cell r="BK1409" t="str">
            <v>Pin d'Alep_F1_Dynamique_Pin d'Alep_38_</v>
          </cell>
          <cell r="BM1409">
            <v>30.1460082603598</v>
          </cell>
          <cell r="BN1409">
            <v>135.61399684501899</v>
          </cell>
          <cell r="BO1409" t="str">
            <v/>
          </cell>
          <cell r="BP1409">
            <v>133.34843814247799</v>
          </cell>
          <cell r="BQ1409">
            <v>7.5972644792683202</v>
          </cell>
          <cell r="BT1409" t="str">
            <v>Résineux</v>
          </cell>
          <cell r="BU1409">
            <v>0</v>
          </cell>
          <cell r="BV1409">
            <v>1</v>
          </cell>
          <cell r="BW1409">
            <v>0</v>
          </cell>
          <cell r="BX1409">
            <v>0.43</v>
          </cell>
          <cell r="BY1409">
            <v>0</v>
          </cell>
          <cell r="BZ1409">
            <v>0</v>
          </cell>
          <cell r="CB1409">
            <v>0.6</v>
          </cell>
          <cell r="CC1409">
            <v>0.4</v>
          </cell>
          <cell r="CD1409">
            <v>0</v>
          </cell>
          <cell r="CE1409">
            <v>0</v>
          </cell>
          <cell r="CF1409">
            <v>0</v>
          </cell>
          <cell r="CG1409">
            <v>0</v>
          </cell>
          <cell r="CH1409">
            <v>0</v>
          </cell>
          <cell r="CI1409">
            <v>0</v>
          </cell>
          <cell r="CJ1409">
            <v>0</v>
          </cell>
          <cell r="CK1409">
            <v>0</v>
          </cell>
          <cell r="CL1409">
            <v>0</v>
          </cell>
          <cell r="CM1409">
            <v>0</v>
          </cell>
          <cell r="CN1409">
            <v>0</v>
          </cell>
          <cell r="CO1409">
            <v>0</v>
          </cell>
        </row>
        <row r="1410">
          <cell r="BK1410" t="str">
            <v>Pin d'Alep_F1_Dynamique_Pin d'Alep_39_</v>
          </cell>
          <cell r="BM1410">
            <v>31.680538502734901</v>
          </cell>
          <cell r="BN1410">
            <v>143.24450509828901</v>
          </cell>
          <cell r="BO1410" t="str">
            <v/>
          </cell>
          <cell r="BP1410">
            <v>133.34843814247799</v>
          </cell>
          <cell r="BQ1410">
            <v>7.7198102923323697</v>
          </cell>
          <cell r="BT1410" t="str">
            <v>Résineux</v>
          </cell>
          <cell r="BU1410">
            <v>0</v>
          </cell>
          <cell r="BV1410">
            <v>1</v>
          </cell>
          <cell r="BW1410">
            <v>0</v>
          </cell>
          <cell r="BX1410">
            <v>0.43</v>
          </cell>
          <cell r="BY1410">
            <v>0</v>
          </cell>
          <cell r="BZ1410">
            <v>0</v>
          </cell>
          <cell r="CB1410">
            <v>0.6</v>
          </cell>
          <cell r="CC1410">
            <v>0.4</v>
          </cell>
          <cell r="CD1410">
            <v>0</v>
          </cell>
          <cell r="CE1410">
            <v>0</v>
          </cell>
          <cell r="CF1410">
            <v>0</v>
          </cell>
          <cell r="CG1410">
            <v>0</v>
          </cell>
          <cell r="CH1410">
            <v>0</v>
          </cell>
          <cell r="CI1410">
            <v>0</v>
          </cell>
          <cell r="CJ1410">
            <v>0</v>
          </cell>
          <cell r="CK1410">
            <v>0</v>
          </cell>
          <cell r="CL1410">
            <v>0</v>
          </cell>
          <cell r="CM1410">
            <v>0</v>
          </cell>
          <cell r="CN1410">
            <v>0</v>
          </cell>
          <cell r="CO1410">
            <v>0</v>
          </cell>
        </row>
        <row r="1411">
          <cell r="BK1411" t="str">
            <v>Pin d'Alep_F1_Dynamique_Pin d'Alep_40_</v>
          </cell>
          <cell r="BM1411">
            <v>33.231480701760397</v>
          </cell>
          <cell r="BN1411">
            <v>150.996281418801</v>
          </cell>
          <cell r="BO1411" t="str">
            <v/>
          </cell>
          <cell r="BP1411">
            <v>133.34843814247799</v>
          </cell>
          <cell r="BQ1411">
            <v>7.8449785412423996</v>
          </cell>
          <cell r="BT1411" t="str">
            <v>Résineux</v>
          </cell>
          <cell r="BU1411">
            <v>0</v>
          </cell>
          <cell r="BV1411">
            <v>1</v>
          </cell>
          <cell r="BW1411">
            <v>0</v>
          </cell>
          <cell r="BX1411">
            <v>0.43</v>
          </cell>
          <cell r="BY1411">
            <v>0</v>
          </cell>
          <cell r="BZ1411">
            <v>0</v>
          </cell>
          <cell r="CB1411">
            <v>0.6</v>
          </cell>
          <cell r="CC1411">
            <v>0.4</v>
          </cell>
          <cell r="CD1411">
            <v>0</v>
          </cell>
          <cell r="CE1411">
            <v>0</v>
          </cell>
          <cell r="CF1411">
            <v>0</v>
          </cell>
          <cell r="CG1411">
            <v>0</v>
          </cell>
          <cell r="CH1411">
            <v>0</v>
          </cell>
          <cell r="CI1411">
            <v>0</v>
          </cell>
          <cell r="CJ1411">
            <v>0</v>
          </cell>
          <cell r="CK1411">
            <v>0</v>
          </cell>
          <cell r="CL1411">
            <v>0</v>
          </cell>
          <cell r="CM1411">
            <v>0</v>
          </cell>
          <cell r="CN1411">
            <v>0</v>
          </cell>
          <cell r="CO1411">
            <v>0</v>
          </cell>
        </row>
        <row r="1412">
          <cell r="BK1412" t="str">
            <v>Pin d'Alep_F1_Dynamique_Pin d'Alep_41_</v>
          </cell>
          <cell r="BM1412">
            <v>34.799452584701797</v>
          </cell>
          <cell r="BN1412">
            <v>158.87205465337101</v>
          </cell>
          <cell r="BO1412" t="str">
            <v/>
          </cell>
          <cell r="BP1412">
            <v>133.34843814247799</v>
          </cell>
          <cell r="BQ1412">
            <v>7.9750433299035697</v>
          </cell>
          <cell r="BT1412" t="str">
            <v>Résineux</v>
          </cell>
          <cell r="BU1412">
            <v>0</v>
          </cell>
          <cell r="BV1412">
            <v>1</v>
          </cell>
          <cell r="BW1412">
            <v>0</v>
          </cell>
          <cell r="BX1412">
            <v>0.43</v>
          </cell>
          <cell r="BY1412">
            <v>0</v>
          </cell>
          <cell r="BZ1412">
            <v>0</v>
          </cell>
          <cell r="CB1412">
            <v>0.6</v>
          </cell>
          <cell r="CC1412">
            <v>0.4</v>
          </cell>
          <cell r="CD1412">
            <v>0</v>
          </cell>
          <cell r="CE1412">
            <v>0</v>
          </cell>
          <cell r="CF1412">
            <v>0</v>
          </cell>
          <cell r="CG1412">
            <v>0</v>
          </cell>
          <cell r="CH1412">
            <v>0</v>
          </cell>
          <cell r="CI1412">
            <v>0</v>
          </cell>
          <cell r="CJ1412">
            <v>0</v>
          </cell>
          <cell r="CK1412">
            <v>0</v>
          </cell>
          <cell r="CL1412">
            <v>0</v>
          </cell>
          <cell r="CM1412">
            <v>0</v>
          </cell>
          <cell r="CN1412">
            <v>0</v>
          </cell>
          <cell r="CO1412">
            <v>0</v>
          </cell>
        </row>
        <row r="1413">
          <cell r="BK1413" t="str">
            <v>Pin d'Alep_F1_Dynamique_Pin d'Alep_42_</v>
          </cell>
          <cell r="BM1413">
            <v>36.3854987488563</v>
          </cell>
          <cell r="BN1413">
            <v>166.87682335839301</v>
          </cell>
          <cell r="BO1413" t="str">
            <v/>
          </cell>
          <cell r="BP1413">
            <v>133.34843814247799</v>
          </cell>
          <cell r="BQ1413">
            <v>8.0359309066049907</v>
          </cell>
          <cell r="BT1413" t="str">
            <v>Résineux</v>
          </cell>
          <cell r="BU1413">
            <v>0</v>
          </cell>
          <cell r="BV1413">
            <v>1</v>
          </cell>
          <cell r="BW1413">
            <v>0</v>
          </cell>
          <cell r="BX1413">
            <v>0.43</v>
          </cell>
          <cell r="BY1413">
            <v>0</v>
          </cell>
          <cell r="BZ1413">
            <v>0</v>
          </cell>
          <cell r="CB1413">
            <v>0.6</v>
          </cell>
          <cell r="CC1413">
            <v>0.4</v>
          </cell>
          <cell r="CD1413">
            <v>0</v>
          </cell>
          <cell r="CE1413">
            <v>0</v>
          </cell>
          <cell r="CF1413">
            <v>0</v>
          </cell>
          <cell r="CG1413">
            <v>0</v>
          </cell>
          <cell r="CH1413">
            <v>0</v>
          </cell>
          <cell r="CI1413">
            <v>0</v>
          </cell>
          <cell r="CJ1413">
            <v>0</v>
          </cell>
          <cell r="CK1413">
            <v>0</v>
          </cell>
          <cell r="CL1413">
            <v>0</v>
          </cell>
          <cell r="CM1413">
            <v>0</v>
          </cell>
          <cell r="CN1413">
            <v>0</v>
          </cell>
          <cell r="CO1413">
            <v>0</v>
          </cell>
        </row>
        <row r="1414">
          <cell r="BK1414" t="str">
            <v>Pin d'Alep_F1_Dynamique_Pin d'Alep_43_</v>
          </cell>
          <cell r="BM1414">
            <v>37.976007307327698</v>
          </cell>
          <cell r="BN1414">
            <v>174.94124378827701</v>
          </cell>
          <cell r="BO1414" t="str">
            <v/>
          </cell>
          <cell r="BP1414">
            <v>133.34843814247799</v>
          </cell>
          <cell r="BQ1414">
            <v>8.1576954159258204</v>
          </cell>
          <cell r="BT1414" t="str">
            <v>Résineux</v>
          </cell>
          <cell r="BU1414">
            <v>0</v>
          </cell>
          <cell r="BV1414">
            <v>1</v>
          </cell>
          <cell r="BW1414">
            <v>0</v>
          </cell>
          <cell r="BX1414">
            <v>0.43</v>
          </cell>
          <cell r="BY1414">
            <v>0</v>
          </cell>
          <cell r="BZ1414">
            <v>0</v>
          </cell>
          <cell r="CB1414">
            <v>0.6</v>
          </cell>
          <cell r="CC1414">
            <v>0.4</v>
          </cell>
          <cell r="CD1414">
            <v>0</v>
          </cell>
          <cell r="CE1414">
            <v>0</v>
          </cell>
          <cell r="CF1414">
            <v>0</v>
          </cell>
          <cell r="CG1414">
            <v>0</v>
          </cell>
          <cell r="CH1414">
            <v>0</v>
          </cell>
          <cell r="CI1414">
            <v>0</v>
          </cell>
          <cell r="CJ1414">
            <v>0</v>
          </cell>
          <cell r="CK1414">
            <v>0</v>
          </cell>
          <cell r="CL1414">
            <v>0</v>
          </cell>
          <cell r="CM1414">
            <v>0</v>
          </cell>
          <cell r="CN1414">
            <v>0</v>
          </cell>
          <cell r="CO1414">
            <v>0</v>
          </cell>
        </row>
        <row r="1415">
          <cell r="BK1415" t="str">
            <v>Pin d'Alep_F1_Dynamique_Pin d'Alep_44_</v>
          </cell>
          <cell r="BM1415">
            <v>39.5831698628159</v>
          </cell>
          <cell r="BN1415">
            <v>183.12649262725699</v>
          </cell>
          <cell r="BO1415" t="str">
            <v/>
          </cell>
          <cell r="BP1415">
            <v>133.34843814247799</v>
          </cell>
          <cell r="BQ1415">
            <v>8.2076421422681793</v>
          </cell>
          <cell r="BT1415" t="str">
            <v>Résineux</v>
          </cell>
          <cell r="BU1415">
            <v>0</v>
          </cell>
          <cell r="BV1415">
            <v>1</v>
          </cell>
          <cell r="BW1415">
            <v>0</v>
          </cell>
          <cell r="BX1415">
            <v>0.43</v>
          </cell>
          <cell r="BY1415">
            <v>0</v>
          </cell>
          <cell r="BZ1415">
            <v>0</v>
          </cell>
          <cell r="CB1415">
            <v>0.6</v>
          </cell>
          <cell r="CC1415">
            <v>0.4</v>
          </cell>
          <cell r="CD1415">
            <v>0</v>
          </cell>
          <cell r="CE1415">
            <v>0</v>
          </cell>
          <cell r="CF1415">
            <v>0</v>
          </cell>
          <cell r="CG1415">
            <v>0</v>
          </cell>
          <cell r="CH1415">
            <v>0</v>
          </cell>
          <cell r="CI1415">
            <v>0</v>
          </cell>
          <cell r="CJ1415">
            <v>0</v>
          </cell>
          <cell r="CK1415">
            <v>0</v>
          </cell>
          <cell r="CL1415">
            <v>0</v>
          </cell>
          <cell r="CM1415">
            <v>0</v>
          </cell>
          <cell r="CN1415">
            <v>0</v>
          </cell>
          <cell r="CO1415">
            <v>0</v>
          </cell>
        </row>
        <row r="1416">
          <cell r="BK1416" t="str">
            <v>Pin d'Alep_F1_Dynamique_Pin d'Alep_45_</v>
          </cell>
          <cell r="BM1416">
            <v>41.192977426181997</v>
          </cell>
          <cell r="BN1416">
            <v>191.360586346529</v>
          </cell>
          <cell r="BO1416" t="str">
            <v/>
          </cell>
          <cell r="BP1416">
            <v>133.34843814247799</v>
          </cell>
          <cell r="BQ1416">
            <v>8.3099637000455306</v>
          </cell>
          <cell r="BT1416" t="str">
            <v>Résineux</v>
          </cell>
          <cell r="BU1416">
            <v>0</v>
          </cell>
          <cell r="BV1416">
            <v>1</v>
          </cell>
          <cell r="BW1416">
            <v>0</v>
          </cell>
          <cell r="BX1416">
            <v>0.43</v>
          </cell>
          <cell r="BY1416">
            <v>0</v>
          </cell>
          <cell r="BZ1416">
            <v>0</v>
          </cell>
          <cell r="CB1416">
            <v>0.6</v>
          </cell>
          <cell r="CC1416">
            <v>0.4</v>
          </cell>
          <cell r="CD1416">
            <v>0</v>
          </cell>
          <cell r="CE1416">
            <v>0</v>
          </cell>
          <cell r="CF1416">
            <v>0</v>
          </cell>
          <cell r="CG1416">
            <v>0</v>
          </cell>
          <cell r="CH1416">
            <v>0</v>
          </cell>
          <cell r="CI1416">
            <v>0</v>
          </cell>
          <cell r="CJ1416">
            <v>0</v>
          </cell>
          <cell r="CK1416">
            <v>0</v>
          </cell>
          <cell r="CL1416">
            <v>0</v>
          </cell>
          <cell r="CM1416">
            <v>0</v>
          </cell>
          <cell r="CN1416">
            <v>0</v>
          </cell>
          <cell r="CO1416">
            <v>0</v>
          </cell>
        </row>
        <row r="1417">
          <cell r="BK1417" t="str">
            <v>Pin d'Alep_F1_Dynamique_Pin d'Alep_46_</v>
          </cell>
          <cell r="BM1417">
            <v>42.815854267011701</v>
          </cell>
          <cell r="BN1417">
            <v>199.696141965387</v>
          </cell>
          <cell r="BO1417" t="str">
            <v/>
          </cell>
          <cell r="BP1417">
            <v>133.34843814247799</v>
          </cell>
          <cell r="BQ1417">
            <v>8.32835232112458</v>
          </cell>
          <cell r="BT1417" t="str">
            <v>Résineux</v>
          </cell>
          <cell r="BU1417">
            <v>0</v>
          </cell>
          <cell r="BV1417">
            <v>1</v>
          </cell>
          <cell r="BW1417">
            <v>0</v>
          </cell>
          <cell r="BX1417">
            <v>0.43</v>
          </cell>
          <cell r="BY1417">
            <v>0</v>
          </cell>
          <cell r="BZ1417">
            <v>0</v>
          </cell>
          <cell r="CB1417">
            <v>0.6</v>
          </cell>
          <cell r="CC1417">
            <v>0.4</v>
          </cell>
          <cell r="CD1417">
            <v>0</v>
          </cell>
          <cell r="CE1417">
            <v>0</v>
          </cell>
          <cell r="CF1417">
            <v>0</v>
          </cell>
          <cell r="CG1417">
            <v>0</v>
          </cell>
          <cell r="CH1417">
            <v>0</v>
          </cell>
          <cell r="CI1417">
            <v>0</v>
          </cell>
          <cell r="CJ1417">
            <v>0</v>
          </cell>
          <cell r="CK1417">
            <v>0</v>
          </cell>
          <cell r="CL1417">
            <v>0</v>
          </cell>
          <cell r="CM1417">
            <v>0</v>
          </cell>
          <cell r="CN1417">
            <v>0</v>
          </cell>
          <cell r="CO1417">
            <v>0</v>
          </cell>
        </row>
        <row r="1418">
          <cell r="BK1418" t="str">
            <v>Pin d'Alep_F1_Dynamique_Pin d'Alep_47_</v>
          </cell>
          <cell r="BM1418">
            <v>44.353416110744298</v>
          </cell>
          <cell r="BN1418">
            <v>207.62451839604401</v>
          </cell>
          <cell r="BO1418" t="str">
            <v/>
          </cell>
          <cell r="BP1418">
            <v>133.34843814247799</v>
          </cell>
          <cell r="BQ1418">
            <v>8.3976733583236296</v>
          </cell>
          <cell r="BT1418" t="str">
            <v>Résineux</v>
          </cell>
          <cell r="BU1418">
            <v>0</v>
          </cell>
          <cell r="BV1418">
            <v>1</v>
          </cell>
          <cell r="BW1418">
            <v>0</v>
          </cell>
          <cell r="BX1418">
            <v>0.43</v>
          </cell>
          <cell r="BY1418">
            <v>0</v>
          </cell>
          <cell r="BZ1418">
            <v>0</v>
          </cell>
          <cell r="CB1418">
            <v>0.6</v>
          </cell>
          <cell r="CC1418">
            <v>0.4</v>
          </cell>
          <cell r="CD1418">
            <v>0</v>
          </cell>
          <cell r="CE1418">
            <v>0</v>
          </cell>
          <cell r="CF1418">
            <v>0</v>
          </cell>
          <cell r="CG1418">
            <v>0</v>
          </cell>
          <cell r="CH1418">
            <v>0</v>
          </cell>
          <cell r="CI1418">
            <v>0</v>
          </cell>
          <cell r="CJ1418">
            <v>0</v>
          </cell>
          <cell r="CK1418">
            <v>0</v>
          </cell>
          <cell r="CL1418">
            <v>0</v>
          </cell>
          <cell r="CM1418">
            <v>0</v>
          </cell>
          <cell r="CN1418">
            <v>0</v>
          </cell>
          <cell r="CO1418">
            <v>0</v>
          </cell>
        </row>
        <row r="1419">
          <cell r="BK1419" t="str">
            <v>Pin d'Alep_F1_Dynamique_Pin d'Alep_48_</v>
          </cell>
          <cell r="BM1419">
            <v>45.980489291051597</v>
          </cell>
          <cell r="BN1419">
            <v>216.04629980278301</v>
          </cell>
          <cell r="BO1419" t="str">
            <v/>
          </cell>
          <cell r="BP1419">
            <v>133.34843814247799</v>
          </cell>
          <cell r="BQ1419">
            <v>8.4431035162650403</v>
          </cell>
          <cell r="BT1419" t="str">
            <v>Résineux</v>
          </cell>
          <cell r="BU1419">
            <v>0</v>
          </cell>
          <cell r="BV1419">
            <v>1</v>
          </cell>
          <cell r="BW1419">
            <v>0</v>
          </cell>
          <cell r="BX1419">
            <v>0.43</v>
          </cell>
          <cell r="BY1419">
            <v>0</v>
          </cell>
          <cell r="BZ1419">
            <v>0</v>
          </cell>
          <cell r="CB1419">
            <v>0.6</v>
          </cell>
          <cell r="CC1419">
            <v>0.4</v>
          </cell>
          <cell r="CD1419">
            <v>0</v>
          </cell>
          <cell r="CE1419">
            <v>0</v>
          </cell>
          <cell r="CF1419">
            <v>0</v>
          </cell>
          <cell r="CG1419">
            <v>0</v>
          </cell>
          <cell r="CH1419">
            <v>0</v>
          </cell>
          <cell r="CI1419">
            <v>0</v>
          </cell>
          <cell r="CJ1419">
            <v>0</v>
          </cell>
          <cell r="CK1419">
            <v>0</v>
          </cell>
          <cell r="CL1419">
            <v>0</v>
          </cell>
          <cell r="CM1419">
            <v>0</v>
          </cell>
          <cell r="CN1419">
            <v>0</v>
          </cell>
          <cell r="CO1419">
            <v>0</v>
          </cell>
        </row>
        <row r="1420">
          <cell r="BK1420" t="str">
            <v>Pin d'Alep_F1_Dynamique_Pin d'Alep_49_</v>
          </cell>
          <cell r="BM1420">
            <v>47.610026665625703</v>
          </cell>
          <cell r="BN1420">
            <v>224.51266169281499</v>
          </cell>
          <cell r="BO1420" t="str">
            <v/>
          </cell>
          <cell r="BP1420">
            <v>133.34843814247799</v>
          </cell>
          <cell r="BQ1420">
            <v>7.2261125183098596</v>
          </cell>
          <cell r="BT1420" t="str">
            <v>Résineux</v>
          </cell>
          <cell r="BU1420">
            <v>0</v>
          </cell>
          <cell r="BV1420">
            <v>1</v>
          </cell>
          <cell r="BW1420">
            <v>0</v>
          </cell>
          <cell r="BX1420">
            <v>0.43</v>
          </cell>
          <cell r="BY1420">
            <v>0</v>
          </cell>
          <cell r="BZ1420">
            <v>0</v>
          </cell>
          <cell r="CB1420">
            <v>0.6</v>
          </cell>
          <cell r="CC1420">
            <v>0.4</v>
          </cell>
          <cell r="CD1420">
            <v>0</v>
          </cell>
          <cell r="CE1420">
            <v>0</v>
          </cell>
          <cell r="CF1420">
            <v>0</v>
          </cell>
          <cell r="CG1420">
            <v>0</v>
          </cell>
          <cell r="CH1420">
            <v>0</v>
          </cell>
          <cell r="CI1420">
            <v>0</v>
          </cell>
          <cell r="CJ1420">
            <v>0</v>
          </cell>
          <cell r="CK1420">
            <v>0</v>
          </cell>
          <cell r="CL1420">
            <v>0</v>
          </cell>
          <cell r="CM1420">
            <v>0</v>
          </cell>
          <cell r="CN1420">
            <v>0</v>
          </cell>
          <cell r="CO1420">
            <v>0</v>
          </cell>
        </row>
        <row r="1421">
          <cell r="BK1421" t="str">
            <v>Pin d'Alep_F1_Dynamique_Pin d'Alep_49_</v>
          </cell>
          <cell r="BM1421">
            <v>35.203902648617799</v>
          </cell>
          <cell r="BN1421">
            <v>160.909721764078</v>
          </cell>
          <cell r="BO1421">
            <v>63.602939928736987</v>
          </cell>
          <cell r="BP1421">
            <v>133.34843814247799</v>
          </cell>
          <cell r="BQ1421">
            <v>7.2261125183098596</v>
          </cell>
          <cell r="BT1421" t="str">
            <v>Résineux</v>
          </cell>
          <cell r="BU1421">
            <v>0</v>
          </cell>
          <cell r="BV1421">
            <v>1</v>
          </cell>
          <cell r="BW1421">
            <v>0</v>
          </cell>
          <cell r="BX1421">
            <v>0.43</v>
          </cell>
          <cell r="BY1421">
            <v>0</v>
          </cell>
          <cell r="BZ1421">
            <v>0</v>
          </cell>
          <cell r="CB1421">
            <v>0.6</v>
          </cell>
          <cell r="CC1421">
            <v>0.4</v>
          </cell>
          <cell r="CD1421">
            <v>0</v>
          </cell>
          <cell r="CE1421">
            <v>0</v>
          </cell>
          <cell r="CF1421">
            <v>0</v>
          </cell>
          <cell r="CG1421">
            <v>0</v>
          </cell>
          <cell r="CH1421">
            <v>0</v>
          </cell>
          <cell r="CI1421">
            <v>0</v>
          </cell>
          <cell r="CJ1421">
            <v>0</v>
          </cell>
          <cell r="CK1421">
            <v>0</v>
          </cell>
          <cell r="CL1421">
            <v>0</v>
          </cell>
          <cell r="CM1421">
            <v>0</v>
          </cell>
          <cell r="CN1421">
            <v>0</v>
          </cell>
          <cell r="CO1421">
            <v>0</v>
          </cell>
        </row>
        <row r="1422">
          <cell r="BK1422" t="str">
            <v>Pin d'Alep_F1_Dynamique_Pin d'Alep_50_</v>
          </cell>
          <cell r="BM1422">
            <v>36.648992677941202</v>
          </cell>
          <cell r="BN1422">
            <v>168.210295380617</v>
          </cell>
          <cell r="BO1422" t="str">
            <v/>
          </cell>
          <cell r="BP1422">
            <v>133.34843814247799</v>
          </cell>
          <cell r="BQ1422">
            <v>7.2156208857094803</v>
          </cell>
          <cell r="BT1422" t="str">
            <v>Résineux</v>
          </cell>
          <cell r="BU1422">
            <v>0</v>
          </cell>
          <cell r="BV1422">
            <v>1</v>
          </cell>
          <cell r="BW1422">
            <v>0</v>
          </cell>
          <cell r="BX1422">
            <v>0.43</v>
          </cell>
          <cell r="BY1422">
            <v>0</v>
          </cell>
          <cell r="BZ1422">
            <v>0</v>
          </cell>
          <cell r="CB1422">
            <v>0.6</v>
          </cell>
          <cell r="CC1422">
            <v>0.4</v>
          </cell>
          <cell r="CD1422">
            <v>0</v>
          </cell>
          <cell r="CE1422">
            <v>0</v>
          </cell>
          <cell r="CF1422">
            <v>0</v>
          </cell>
          <cell r="CG1422">
            <v>0</v>
          </cell>
          <cell r="CH1422">
            <v>0</v>
          </cell>
          <cell r="CI1422">
            <v>0</v>
          </cell>
          <cell r="CJ1422">
            <v>0</v>
          </cell>
          <cell r="CK1422">
            <v>0</v>
          </cell>
          <cell r="CL1422">
            <v>0</v>
          </cell>
          <cell r="CM1422">
            <v>0</v>
          </cell>
          <cell r="CN1422">
            <v>0</v>
          </cell>
          <cell r="CO1422">
            <v>0</v>
          </cell>
        </row>
        <row r="1423">
          <cell r="BK1423" t="str">
            <v>Pin d'Alep_F1_Dynamique_Pin d'Alep_51_</v>
          </cell>
          <cell r="BM1423">
            <v>38.085430252276197</v>
          </cell>
          <cell r="BN1423">
            <v>175.497387444547</v>
          </cell>
          <cell r="BO1423" t="str">
            <v/>
          </cell>
          <cell r="BP1423">
            <v>133.34843814247799</v>
          </cell>
          <cell r="BQ1423">
            <v>7.27707196643314</v>
          </cell>
          <cell r="BT1423" t="str">
            <v>Résineux</v>
          </cell>
          <cell r="BU1423">
            <v>0</v>
          </cell>
          <cell r="BV1423">
            <v>1</v>
          </cell>
          <cell r="BW1423">
            <v>0</v>
          </cell>
          <cell r="BX1423">
            <v>0.43</v>
          </cell>
          <cell r="BY1423">
            <v>0</v>
          </cell>
          <cell r="BZ1423">
            <v>0</v>
          </cell>
          <cell r="CB1423">
            <v>0.6</v>
          </cell>
          <cell r="CC1423">
            <v>0.4</v>
          </cell>
          <cell r="CD1423">
            <v>0</v>
          </cell>
          <cell r="CE1423">
            <v>0</v>
          </cell>
          <cell r="CF1423">
            <v>0</v>
          </cell>
          <cell r="CG1423">
            <v>0</v>
          </cell>
          <cell r="CH1423">
            <v>0</v>
          </cell>
          <cell r="CI1423">
            <v>0</v>
          </cell>
          <cell r="CJ1423">
            <v>0</v>
          </cell>
          <cell r="CK1423">
            <v>0</v>
          </cell>
          <cell r="CL1423">
            <v>0</v>
          </cell>
          <cell r="CM1423">
            <v>0</v>
          </cell>
          <cell r="CN1423">
            <v>0</v>
          </cell>
          <cell r="CO1423">
            <v>0</v>
          </cell>
        </row>
        <row r="1424">
          <cell r="BK1424" t="str">
            <v>Pin d'Alep_F1_Dynamique_Pin d'Alep_52_</v>
          </cell>
          <cell r="BM1424">
            <v>39.315197162972296</v>
          </cell>
          <cell r="BN1424">
            <v>181.759227618593</v>
          </cell>
          <cell r="BO1424" t="str">
            <v/>
          </cell>
          <cell r="BP1424">
            <v>133.34843814247799</v>
          </cell>
          <cell r="BQ1424">
            <v>7.3447966555673903</v>
          </cell>
          <cell r="BT1424" t="str">
            <v>Résineux</v>
          </cell>
          <cell r="BU1424">
            <v>0</v>
          </cell>
          <cell r="BV1424">
            <v>1</v>
          </cell>
          <cell r="BW1424">
            <v>0</v>
          </cell>
          <cell r="BX1424">
            <v>0.43</v>
          </cell>
          <cell r="BY1424">
            <v>0</v>
          </cell>
          <cell r="BZ1424">
            <v>0</v>
          </cell>
          <cell r="CB1424">
            <v>0.6</v>
          </cell>
          <cell r="CC1424">
            <v>0.4</v>
          </cell>
          <cell r="CD1424">
            <v>0</v>
          </cell>
          <cell r="CE1424">
            <v>0</v>
          </cell>
          <cell r="CF1424">
            <v>0</v>
          </cell>
          <cell r="CG1424">
            <v>0</v>
          </cell>
          <cell r="CH1424">
            <v>0</v>
          </cell>
          <cell r="CI1424">
            <v>0</v>
          </cell>
          <cell r="CJ1424">
            <v>0</v>
          </cell>
          <cell r="CK1424">
            <v>0</v>
          </cell>
          <cell r="CL1424">
            <v>0</v>
          </cell>
          <cell r="CM1424">
            <v>0</v>
          </cell>
          <cell r="CN1424">
            <v>0</v>
          </cell>
          <cell r="CO1424">
            <v>0</v>
          </cell>
        </row>
        <row r="1425">
          <cell r="BK1425" t="str">
            <v>Pin d'Alep_F1_Dynamique_Pin d'Alep_53_</v>
          </cell>
          <cell r="BM1425">
            <v>40.765854619433803</v>
          </cell>
          <cell r="BN1425">
            <v>189.17249120530599</v>
          </cell>
          <cell r="BO1425" t="str">
            <v/>
          </cell>
          <cell r="BP1425">
            <v>133.34843814247799</v>
          </cell>
          <cell r="BQ1425">
            <v>7.3849046370351603</v>
          </cell>
          <cell r="BT1425" t="str">
            <v>Résineux</v>
          </cell>
          <cell r="BU1425">
            <v>0</v>
          </cell>
          <cell r="BV1425">
            <v>1</v>
          </cell>
          <cell r="BW1425">
            <v>0</v>
          </cell>
          <cell r="BX1425">
            <v>0.43</v>
          </cell>
          <cell r="BY1425">
            <v>0</v>
          </cell>
          <cell r="BZ1425">
            <v>0</v>
          </cell>
          <cell r="CB1425">
            <v>0.6</v>
          </cell>
          <cell r="CC1425">
            <v>0.4</v>
          </cell>
          <cell r="CD1425">
            <v>0</v>
          </cell>
          <cell r="CE1425">
            <v>0</v>
          </cell>
          <cell r="CF1425">
            <v>0</v>
          </cell>
          <cell r="CG1425">
            <v>0</v>
          </cell>
          <cell r="CH1425">
            <v>0</v>
          </cell>
          <cell r="CI1425">
            <v>0</v>
          </cell>
          <cell r="CJ1425">
            <v>0</v>
          </cell>
          <cell r="CK1425">
            <v>0</v>
          </cell>
          <cell r="CL1425">
            <v>0</v>
          </cell>
          <cell r="CM1425">
            <v>0</v>
          </cell>
          <cell r="CN1425">
            <v>0</v>
          </cell>
          <cell r="CO1425">
            <v>0</v>
          </cell>
        </row>
        <row r="1426">
          <cell r="BK1426" t="str">
            <v>Pin d'Alep_F1_Dynamique_Pin d'Alep_54_</v>
          </cell>
          <cell r="BM1426">
            <v>42.218457485669497</v>
          </cell>
          <cell r="BN1426">
            <v>196.62377482800301</v>
          </cell>
          <cell r="BO1426" t="str">
            <v/>
          </cell>
          <cell r="BP1426">
            <v>133.34843814247799</v>
          </cell>
          <cell r="BQ1426">
            <v>7.4476137384185099</v>
          </cell>
          <cell r="BT1426" t="str">
            <v>Résineux</v>
          </cell>
          <cell r="BU1426">
            <v>0</v>
          </cell>
          <cell r="BV1426">
            <v>1</v>
          </cell>
          <cell r="BW1426">
            <v>0</v>
          </cell>
          <cell r="BX1426">
            <v>0.43</v>
          </cell>
          <cell r="BY1426">
            <v>0</v>
          </cell>
          <cell r="BZ1426">
            <v>0</v>
          </cell>
          <cell r="CB1426">
            <v>0.6</v>
          </cell>
          <cell r="CC1426">
            <v>0.4</v>
          </cell>
          <cell r="CD1426">
            <v>0</v>
          </cell>
          <cell r="CE1426">
            <v>0</v>
          </cell>
          <cell r="CF1426">
            <v>0</v>
          </cell>
          <cell r="CG1426">
            <v>0</v>
          </cell>
          <cell r="CH1426">
            <v>0</v>
          </cell>
          <cell r="CI1426">
            <v>0</v>
          </cell>
          <cell r="CJ1426">
            <v>0</v>
          </cell>
          <cell r="CK1426">
            <v>0</v>
          </cell>
          <cell r="CL1426">
            <v>0</v>
          </cell>
          <cell r="CM1426">
            <v>0</v>
          </cell>
          <cell r="CN1426">
            <v>0</v>
          </cell>
          <cell r="CO1426">
            <v>0</v>
          </cell>
        </row>
        <row r="1427">
          <cell r="BK1427" t="str">
            <v>Pin d'Alep_F1_Dynamique_Pin d'Alep_55_</v>
          </cell>
          <cell r="BM1427">
            <v>43.677591209120898</v>
          </cell>
          <cell r="BN1427">
            <v>204.13599808752301</v>
          </cell>
          <cell r="BO1427" t="str">
            <v/>
          </cell>
          <cell r="BP1427">
            <v>133.34843814247799</v>
          </cell>
          <cell r="BQ1427">
            <v>7.4946369961270403</v>
          </cell>
          <cell r="BT1427" t="str">
            <v>Résineux</v>
          </cell>
          <cell r="BU1427">
            <v>0</v>
          </cell>
          <cell r="BV1427">
            <v>1</v>
          </cell>
          <cell r="BW1427">
            <v>0</v>
          </cell>
          <cell r="BX1427">
            <v>0.43</v>
          </cell>
          <cell r="BY1427">
            <v>0</v>
          </cell>
          <cell r="BZ1427">
            <v>0</v>
          </cell>
          <cell r="CB1427">
            <v>0.6</v>
          </cell>
          <cell r="CC1427">
            <v>0.4</v>
          </cell>
          <cell r="CD1427">
            <v>0</v>
          </cell>
          <cell r="CE1427">
            <v>0</v>
          </cell>
          <cell r="CF1427">
            <v>0</v>
          </cell>
          <cell r="CG1427">
            <v>0</v>
          </cell>
          <cell r="CH1427">
            <v>0</v>
          </cell>
          <cell r="CI1427">
            <v>0</v>
          </cell>
          <cell r="CJ1427">
            <v>0</v>
          </cell>
          <cell r="CK1427">
            <v>0</v>
          </cell>
          <cell r="CL1427">
            <v>0</v>
          </cell>
          <cell r="CM1427">
            <v>0</v>
          </cell>
          <cell r="CN1427">
            <v>0</v>
          </cell>
          <cell r="CO1427">
            <v>0</v>
          </cell>
        </row>
        <row r="1428">
          <cell r="BK1428" t="str">
            <v>Pin d'Alep_F1_Dynamique_Pin d'Alep_56_</v>
          </cell>
          <cell r="BM1428">
            <v>45.054955829894901</v>
          </cell>
          <cell r="BN1428">
            <v>211.251752607898</v>
          </cell>
          <cell r="BO1428" t="str">
            <v/>
          </cell>
          <cell r="BP1428">
            <v>133.34843814247799</v>
          </cell>
          <cell r="BQ1428">
            <v>7.5312408537004698</v>
          </cell>
          <cell r="BT1428" t="str">
            <v>Résineux</v>
          </cell>
          <cell r="BU1428">
            <v>0</v>
          </cell>
          <cell r="BV1428">
            <v>1</v>
          </cell>
          <cell r="BW1428">
            <v>0</v>
          </cell>
          <cell r="BX1428">
            <v>0.43</v>
          </cell>
          <cell r="BY1428">
            <v>0</v>
          </cell>
          <cell r="BZ1428">
            <v>0</v>
          </cell>
          <cell r="CB1428">
            <v>0.6</v>
          </cell>
          <cell r="CC1428">
            <v>0.4</v>
          </cell>
          <cell r="CD1428">
            <v>0</v>
          </cell>
          <cell r="CE1428">
            <v>0</v>
          </cell>
          <cell r="CF1428">
            <v>0</v>
          </cell>
          <cell r="CG1428">
            <v>0</v>
          </cell>
          <cell r="CH1428">
            <v>0</v>
          </cell>
          <cell r="CI1428">
            <v>0</v>
          </cell>
          <cell r="CJ1428">
            <v>0</v>
          </cell>
          <cell r="CK1428">
            <v>0</v>
          </cell>
          <cell r="CL1428">
            <v>0</v>
          </cell>
          <cell r="CM1428">
            <v>0</v>
          </cell>
          <cell r="CN1428">
            <v>0</v>
          </cell>
          <cell r="CO1428">
            <v>0</v>
          </cell>
        </row>
        <row r="1429">
          <cell r="BK1429" t="str">
            <v>Pin d'Alep_F1_Dynamique_Pin d'Alep_57_</v>
          </cell>
          <cell r="BM1429">
            <v>46.519709209789397</v>
          </cell>
          <cell r="BN1429">
            <v>218.84437207934599</v>
          </cell>
          <cell r="BO1429" t="str">
            <v/>
          </cell>
          <cell r="BP1429">
            <v>133.34843814247799</v>
          </cell>
          <cell r="BQ1429">
            <v>7.5852803627230996</v>
          </cell>
          <cell r="BT1429" t="str">
            <v>Résineux</v>
          </cell>
          <cell r="BU1429">
            <v>0</v>
          </cell>
          <cell r="BV1429">
            <v>1</v>
          </cell>
          <cell r="BW1429">
            <v>0</v>
          </cell>
          <cell r="BX1429">
            <v>0.43</v>
          </cell>
          <cell r="BY1429">
            <v>0</v>
          </cell>
          <cell r="BZ1429">
            <v>0</v>
          </cell>
          <cell r="CB1429">
            <v>0.6</v>
          </cell>
          <cell r="CC1429">
            <v>0.4</v>
          </cell>
          <cell r="CD1429">
            <v>0</v>
          </cell>
          <cell r="CE1429">
            <v>0</v>
          </cell>
          <cell r="CF1429">
            <v>0</v>
          </cell>
          <cell r="CG1429">
            <v>0</v>
          </cell>
          <cell r="CH1429">
            <v>0</v>
          </cell>
          <cell r="CI1429">
            <v>0</v>
          </cell>
          <cell r="CJ1429">
            <v>0</v>
          </cell>
          <cell r="CK1429">
            <v>0</v>
          </cell>
          <cell r="CL1429">
            <v>0</v>
          </cell>
          <cell r="CM1429">
            <v>0</v>
          </cell>
          <cell r="CN1429">
            <v>0</v>
          </cell>
          <cell r="CO1429">
            <v>0</v>
          </cell>
        </row>
        <row r="1430">
          <cell r="BK1430" t="str">
            <v>Pin d'Alep_F1_Dynamique_Pin d'Alep_58_</v>
          </cell>
          <cell r="BM1430">
            <v>47.989645880273798</v>
          </cell>
          <cell r="BN1430">
            <v>226.489468249982</v>
          </cell>
          <cell r="BO1430" t="str">
            <v/>
          </cell>
          <cell r="BP1430">
            <v>133.34843814247799</v>
          </cell>
          <cell r="BQ1430">
            <v>7.5822843747253001</v>
          </cell>
          <cell r="BT1430" t="str">
            <v>Résineux</v>
          </cell>
          <cell r="BU1430">
            <v>0</v>
          </cell>
          <cell r="BV1430">
            <v>1</v>
          </cell>
          <cell r="BW1430">
            <v>0</v>
          </cell>
          <cell r="BX1430">
            <v>0.43</v>
          </cell>
          <cell r="BY1430">
            <v>0</v>
          </cell>
          <cell r="BZ1430">
            <v>0</v>
          </cell>
          <cell r="CB1430">
            <v>0.6</v>
          </cell>
          <cell r="CC1430">
            <v>0.4</v>
          </cell>
          <cell r="CD1430">
            <v>0</v>
          </cell>
          <cell r="CE1430">
            <v>0</v>
          </cell>
          <cell r="CF1430">
            <v>0</v>
          </cell>
          <cell r="CG1430">
            <v>0</v>
          </cell>
          <cell r="CH1430">
            <v>0</v>
          </cell>
          <cell r="CI1430">
            <v>0</v>
          </cell>
          <cell r="CJ1430">
            <v>0</v>
          </cell>
          <cell r="CK1430">
            <v>0</v>
          </cell>
          <cell r="CL1430">
            <v>0</v>
          </cell>
          <cell r="CM1430">
            <v>0</v>
          </cell>
          <cell r="CN1430">
            <v>0</v>
          </cell>
          <cell r="CO1430">
            <v>0</v>
          </cell>
        </row>
        <row r="1431">
          <cell r="BK1431" t="str">
            <v>Pin d'Alep_F1_Dynamique_Pin d'Alep_59_</v>
          </cell>
          <cell r="BM1431">
            <v>49.303485042892198</v>
          </cell>
          <cell r="BN1431">
            <v>233.343859851415</v>
          </cell>
          <cell r="BO1431" t="str">
            <v/>
          </cell>
          <cell r="BP1431">
            <v>133.34843814247799</v>
          </cell>
          <cell r="BQ1431">
            <v>7.6291433078161504</v>
          </cell>
          <cell r="BT1431" t="str">
            <v>Résineux</v>
          </cell>
          <cell r="BU1431">
            <v>0</v>
          </cell>
          <cell r="BV1431">
            <v>1</v>
          </cell>
          <cell r="BW1431">
            <v>0</v>
          </cell>
          <cell r="BX1431">
            <v>0.43</v>
          </cell>
          <cell r="BY1431">
            <v>0</v>
          </cell>
          <cell r="BZ1431">
            <v>0</v>
          </cell>
          <cell r="CB1431">
            <v>0.6</v>
          </cell>
          <cell r="CC1431">
            <v>0.4</v>
          </cell>
          <cell r="CD1431">
            <v>0</v>
          </cell>
          <cell r="CE1431">
            <v>0</v>
          </cell>
          <cell r="CF1431">
            <v>0</v>
          </cell>
          <cell r="CG1431">
            <v>0</v>
          </cell>
          <cell r="CH1431">
            <v>0</v>
          </cell>
          <cell r="CI1431">
            <v>0</v>
          </cell>
          <cell r="CJ1431">
            <v>0</v>
          </cell>
          <cell r="CK1431">
            <v>0</v>
          </cell>
          <cell r="CL1431">
            <v>0</v>
          </cell>
          <cell r="CM1431">
            <v>0</v>
          </cell>
          <cell r="CN1431">
            <v>0</v>
          </cell>
          <cell r="CO1431">
            <v>0</v>
          </cell>
        </row>
        <row r="1432">
          <cell r="BK1432" t="str">
            <v>Pin d'Alep_F1_Dynamique_Pin d'Alep_60_</v>
          </cell>
          <cell r="BM1432">
            <v>50.7723442614015</v>
          </cell>
          <cell r="BN1432">
            <v>241.030051835508</v>
          </cell>
          <cell r="BO1432" t="str">
            <v/>
          </cell>
          <cell r="BP1432">
            <v>133.34843814247799</v>
          </cell>
          <cell r="BQ1432">
            <v>7.6296806905982102</v>
          </cell>
          <cell r="BT1432" t="str">
            <v>Résineux</v>
          </cell>
          <cell r="BU1432">
            <v>0</v>
          </cell>
          <cell r="BV1432">
            <v>1</v>
          </cell>
          <cell r="BW1432">
            <v>0</v>
          </cell>
          <cell r="BX1432">
            <v>0.43</v>
          </cell>
          <cell r="BY1432">
            <v>0</v>
          </cell>
          <cell r="BZ1432">
            <v>0</v>
          </cell>
          <cell r="CB1432">
            <v>0.6</v>
          </cell>
          <cell r="CC1432">
            <v>0.4</v>
          </cell>
          <cell r="CD1432">
            <v>0</v>
          </cell>
          <cell r="CE1432">
            <v>0</v>
          </cell>
          <cell r="CF1432">
            <v>0</v>
          </cell>
          <cell r="CG1432">
            <v>0</v>
          </cell>
          <cell r="CH1432">
            <v>0</v>
          </cell>
          <cell r="CI1432">
            <v>0</v>
          </cell>
          <cell r="CJ1432">
            <v>0</v>
          </cell>
          <cell r="CK1432">
            <v>0</v>
          </cell>
          <cell r="CL1432">
            <v>0</v>
          </cell>
          <cell r="CM1432">
            <v>0</v>
          </cell>
          <cell r="CN1432">
            <v>0</v>
          </cell>
          <cell r="CO1432">
            <v>0</v>
          </cell>
        </row>
        <row r="1433">
          <cell r="BK1433" t="str">
            <v>Pin d'Alep_F1_Dynamique_Pin d'Alep_61_</v>
          </cell>
          <cell r="BM1433">
            <v>52.236463431410201</v>
          </cell>
          <cell r="BN1433">
            <v>248.715069273822</v>
          </cell>
          <cell r="BO1433" t="str">
            <v/>
          </cell>
          <cell r="BP1433">
            <v>133.34843814247799</v>
          </cell>
          <cell r="BQ1433">
            <v>6.1863733747594596</v>
          </cell>
          <cell r="BT1433" t="str">
            <v>Résineux</v>
          </cell>
          <cell r="BU1433">
            <v>0</v>
          </cell>
          <cell r="BV1433">
            <v>1</v>
          </cell>
          <cell r="BW1433">
            <v>0</v>
          </cell>
          <cell r="BX1433">
            <v>0.43</v>
          </cell>
          <cell r="BY1433">
            <v>0</v>
          </cell>
          <cell r="BZ1433">
            <v>0</v>
          </cell>
          <cell r="CB1433">
            <v>0.6</v>
          </cell>
          <cell r="CC1433">
            <v>0.4</v>
          </cell>
          <cell r="CD1433">
            <v>0</v>
          </cell>
          <cell r="CE1433">
            <v>0</v>
          </cell>
          <cell r="CF1433">
            <v>0</v>
          </cell>
          <cell r="CG1433">
            <v>0</v>
          </cell>
          <cell r="CH1433">
            <v>0</v>
          </cell>
          <cell r="CI1433">
            <v>0</v>
          </cell>
          <cell r="CJ1433">
            <v>0</v>
          </cell>
          <cell r="CK1433">
            <v>0</v>
          </cell>
          <cell r="CL1433">
            <v>0</v>
          </cell>
          <cell r="CM1433">
            <v>0</v>
          </cell>
          <cell r="CN1433">
            <v>0</v>
          </cell>
          <cell r="CO1433">
            <v>0</v>
          </cell>
        </row>
        <row r="1434">
          <cell r="BK1434" t="str">
            <v>Pin d'Alep_F1_Dynamique_Pin d'Alep_61_</v>
          </cell>
          <cell r="BM1434">
            <v>32.950640394001098</v>
          </cell>
          <cell r="BN1434">
            <v>149.58972953132599</v>
          </cell>
          <cell r="BO1434">
            <v>99.12533974249601</v>
          </cell>
          <cell r="BP1434">
            <v>133.34843814247799</v>
          </cell>
          <cell r="BQ1434">
            <v>6.1863733747594596</v>
          </cell>
          <cell r="BT1434" t="str">
            <v>Résineux</v>
          </cell>
          <cell r="BU1434">
            <v>0</v>
          </cell>
          <cell r="BV1434">
            <v>1</v>
          </cell>
          <cell r="BW1434">
            <v>0</v>
          </cell>
          <cell r="BX1434">
            <v>0.43</v>
          </cell>
          <cell r="BY1434">
            <v>0</v>
          </cell>
          <cell r="BZ1434">
            <v>0</v>
          </cell>
          <cell r="CB1434">
            <v>0.6</v>
          </cell>
          <cell r="CC1434">
            <v>0.4</v>
          </cell>
          <cell r="CD1434">
            <v>0</v>
          </cell>
          <cell r="CE1434">
            <v>0</v>
          </cell>
          <cell r="CF1434">
            <v>0</v>
          </cell>
          <cell r="CG1434">
            <v>0</v>
          </cell>
          <cell r="CH1434">
            <v>0</v>
          </cell>
          <cell r="CI1434">
            <v>0</v>
          </cell>
          <cell r="CJ1434">
            <v>0</v>
          </cell>
          <cell r="CK1434">
            <v>0</v>
          </cell>
          <cell r="CL1434">
            <v>0</v>
          </cell>
          <cell r="CM1434">
            <v>0</v>
          </cell>
          <cell r="CN1434">
            <v>0</v>
          </cell>
          <cell r="CO1434">
            <v>0</v>
          </cell>
        </row>
        <row r="1435">
          <cell r="BK1435" t="str">
            <v>Pin d'Alep_F1_Dynamique_Pin d'Alep_62_</v>
          </cell>
          <cell r="BM1435">
            <v>34.207173206543203</v>
          </cell>
          <cell r="BN1435">
            <v>155.892597142997</v>
          </cell>
          <cell r="BO1435" t="str">
            <v/>
          </cell>
          <cell r="BP1435">
            <v>133.34843814247799</v>
          </cell>
          <cell r="BQ1435">
            <v>5.8220603832664901</v>
          </cell>
          <cell r="BT1435" t="str">
            <v>Résineux</v>
          </cell>
          <cell r="BU1435">
            <v>0</v>
          </cell>
          <cell r="BV1435">
            <v>1</v>
          </cell>
          <cell r="BW1435">
            <v>0</v>
          </cell>
          <cell r="BX1435">
            <v>0.43</v>
          </cell>
          <cell r="BY1435">
            <v>0</v>
          </cell>
          <cell r="BZ1435">
            <v>0</v>
          </cell>
          <cell r="CB1435">
            <v>0.6</v>
          </cell>
          <cell r="CC1435">
            <v>0.4</v>
          </cell>
          <cell r="CD1435">
            <v>0</v>
          </cell>
          <cell r="CE1435">
            <v>0</v>
          </cell>
          <cell r="CF1435">
            <v>0</v>
          </cell>
          <cell r="CG1435">
            <v>0</v>
          </cell>
          <cell r="CH1435">
            <v>0</v>
          </cell>
          <cell r="CI1435">
            <v>0</v>
          </cell>
          <cell r="CJ1435">
            <v>0</v>
          </cell>
          <cell r="CK1435">
            <v>0</v>
          </cell>
          <cell r="CL1435">
            <v>0</v>
          </cell>
          <cell r="CM1435">
            <v>0</v>
          </cell>
          <cell r="CN1435">
            <v>0</v>
          </cell>
          <cell r="CO1435">
            <v>0</v>
          </cell>
        </row>
        <row r="1436">
          <cell r="BK1436" t="str">
            <v>Pin d'Alep_F1_Dynamique_Pin d'Alep_63_</v>
          </cell>
          <cell r="BM1436">
            <v>35.384620649031199</v>
          </cell>
          <cell r="BN1436">
            <v>161.82100143017001</v>
          </cell>
          <cell r="BO1436" t="str">
            <v/>
          </cell>
          <cell r="BP1436">
            <v>133.34843814247799</v>
          </cell>
          <cell r="BQ1436">
            <v>5.8813921187919496</v>
          </cell>
          <cell r="BT1436" t="str">
            <v>Résineux</v>
          </cell>
          <cell r="BU1436">
            <v>0</v>
          </cell>
          <cell r="BV1436">
            <v>1</v>
          </cell>
          <cell r="BW1436">
            <v>0</v>
          </cell>
          <cell r="BX1436">
            <v>0.43</v>
          </cell>
          <cell r="BY1436">
            <v>0</v>
          </cell>
          <cell r="BZ1436">
            <v>0</v>
          </cell>
          <cell r="CB1436">
            <v>0.6</v>
          </cell>
          <cell r="CC1436">
            <v>0.4</v>
          </cell>
          <cell r="CD1436">
            <v>0</v>
          </cell>
          <cell r="CE1436">
            <v>0</v>
          </cell>
          <cell r="CF1436">
            <v>0</v>
          </cell>
          <cell r="CG1436">
            <v>0</v>
          </cell>
          <cell r="CH1436">
            <v>0</v>
          </cell>
          <cell r="CI1436">
            <v>0</v>
          </cell>
          <cell r="CJ1436">
            <v>0</v>
          </cell>
          <cell r="CK1436">
            <v>0</v>
          </cell>
          <cell r="CL1436">
            <v>0</v>
          </cell>
          <cell r="CM1436">
            <v>0</v>
          </cell>
          <cell r="CN1436">
            <v>0</v>
          </cell>
          <cell r="CO1436">
            <v>0</v>
          </cell>
        </row>
        <row r="1437">
          <cell r="BK1437" t="str">
            <v>Pin d'Alep_F1_Dynamique_Pin d'Alep_64_</v>
          </cell>
          <cell r="BM1437">
            <v>36.569277274912501</v>
          </cell>
          <cell r="BN1437">
            <v>167.806769872243</v>
          </cell>
          <cell r="BO1437" t="str">
            <v/>
          </cell>
          <cell r="BP1437">
            <v>133.34843814247799</v>
          </cell>
          <cell r="BQ1437">
            <v>5.9419396979325301</v>
          </cell>
          <cell r="BT1437" t="str">
            <v>Résineux</v>
          </cell>
          <cell r="BU1437">
            <v>0</v>
          </cell>
          <cell r="BV1437">
            <v>1</v>
          </cell>
          <cell r="BW1437">
            <v>0</v>
          </cell>
          <cell r="BX1437">
            <v>0.43</v>
          </cell>
          <cell r="BY1437">
            <v>0</v>
          </cell>
          <cell r="BZ1437">
            <v>0</v>
          </cell>
          <cell r="CB1437">
            <v>0.6</v>
          </cell>
          <cell r="CC1437">
            <v>0.4</v>
          </cell>
          <cell r="CD1437">
            <v>0</v>
          </cell>
          <cell r="CE1437">
            <v>0</v>
          </cell>
          <cell r="CF1437">
            <v>0</v>
          </cell>
          <cell r="CG1437">
            <v>0</v>
          </cell>
          <cell r="CH1437">
            <v>0</v>
          </cell>
          <cell r="CI1437">
            <v>0</v>
          </cell>
          <cell r="CJ1437">
            <v>0</v>
          </cell>
          <cell r="CK1437">
            <v>0</v>
          </cell>
          <cell r="CL1437">
            <v>0</v>
          </cell>
          <cell r="CM1437">
            <v>0</v>
          </cell>
          <cell r="CN1437">
            <v>0</v>
          </cell>
          <cell r="CO1437">
            <v>0</v>
          </cell>
        </row>
        <row r="1438">
          <cell r="BK1438" t="str">
            <v>Pin d'Alep_F1_Dynamique_Pin d'Alep_65_</v>
          </cell>
          <cell r="BM1438">
            <v>37.761444689319497</v>
          </cell>
          <cell r="BN1438">
            <v>173.85121879489699</v>
          </cell>
          <cell r="BO1438" t="str">
            <v/>
          </cell>
          <cell r="BP1438">
            <v>133.34843814247799</v>
          </cell>
          <cell r="BQ1438">
            <v>5.9897506303906898</v>
          </cell>
          <cell r="BT1438" t="str">
            <v>Résineux</v>
          </cell>
          <cell r="BU1438">
            <v>0</v>
          </cell>
          <cell r="BV1438">
            <v>1</v>
          </cell>
          <cell r="BW1438">
            <v>0</v>
          </cell>
          <cell r="BX1438">
            <v>0.43</v>
          </cell>
          <cell r="BY1438">
            <v>0</v>
          </cell>
          <cell r="BZ1438">
            <v>0</v>
          </cell>
          <cell r="CB1438">
            <v>0.6</v>
          </cell>
          <cell r="CC1438">
            <v>0.4</v>
          </cell>
          <cell r="CD1438">
            <v>0</v>
          </cell>
          <cell r="CE1438">
            <v>0</v>
          </cell>
          <cell r="CF1438">
            <v>0</v>
          </cell>
          <cell r="CG1438">
            <v>0</v>
          </cell>
          <cell r="CH1438">
            <v>0</v>
          </cell>
          <cell r="CI1438">
            <v>0</v>
          </cell>
          <cell r="CJ1438">
            <v>0</v>
          </cell>
          <cell r="CK1438">
            <v>0</v>
          </cell>
          <cell r="CL1438">
            <v>0</v>
          </cell>
          <cell r="CM1438">
            <v>0</v>
          </cell>
          <cell r="CN1438">
            <v>0</v>
          </cell>
          <cell r="CO1438">
            <v>0</v>
          </cell>
        </row>
        <row r="1439">
          <cell r="BK1439" t="str">
            <v>Pin d'Alep_F1_Dynamique_Pin d'Alep_66_</v>
          </cell>
          <cell r="BM1439">
            <v>38.958632285323702</v>
          </cell>
          <cell r="BN1439">
            <v>179.94147354301001</v>
          </cell>
          <cell r="BO1439" t="str">
            <v/>
          </cell>
          <cell r="BP1439">
            <v>133.34843814247799</v>
          </cell>
          <cell r="BQ1439">
            <v>6.0431116963622999</v>
          </cell>
          <cell r="BT1439" t="str">
            <v>Résineux</v>
          </cell>
          <cell r="BU1439">
            <v>0</v>
          </cell>
          <cell r="BV1439">
            <v>1</v>
          </cell>
          <cell r="BW1439">
            <v>0</v>
          </cell>
          <cell r="BX1439">
            <v>0.43</v>
          </cell>
          <cell r="BY1439">
            <v>0</v>
          </cell>
          <cell r="BZ1439">
            <v>0</v>
          </cell>
          <cell r="CB1439">
            <v>0.6</v>
          </cell>
          <cell r="CC1439">
            <v>0.4</v>
          </cell>
          <cell r="CD1439">
            <v>0</v>
          </cell>
          <cell r="CE1439">
            <v>0</v>
          </cell>
          <cell r="CF1439">
            <v>0</v>
          </cell>
          <cell r="CG1439">
            <v>0</v>
          </cell>
          <cell r="CH1439">
            <v>0</v>
          </cell>
          <cell r="CI1439">
            <v>0</v>
          </cell>
          <cell r="CJ1439">
            <v>0</v>
          </cell>
          <cell r="CK1439">
            <v>0</v>
          </cell>
          <cell r="CL1439">
            <v>0</v>
          </cell>
          <cell r="CM1439">
            <v>0</v>
          </cell>
          <cell r="CN1439">
            <v>0</v>
          </cell>
          <cell r="CO1439">
            <v>0</v>
          </cell>
        </row>
        <row r="1440">
          <cell r="BK1440" t="str">
            <v>Pin d'Alep_F1_Dynamique_Pin d'Alep_67_</v>
          </cell>
          <cell r="BM1440">
            <v>40.162017072419701</v>
          </cell>
          <cell r="BN1440">
            <v>186.08325863602599</v>
          </cell>
          <cell r="BO1440" t="str">
            <v/>
          </cell>
          <cell r="BP1440">
            <v>133.34843814247799</v>
          </cell>
          <cell r="BQ1440">
            <v>6.0956769901990198</v>
          </cell>
          <cell r="BT1440" t="str">
            <v>Résineux</v>
          </cell>
          <cell r="BU1440">
            <v>0</v>
          </cell>
          <cell r="BV1440">
            <v>1</v>
          </cell>
          <cell r="BW1440">
            <v>0</v>
          </cell>
          <cell r="BX1440">
            <v>0.43</v>
          </cell>
          <cell r="BY1440">
            <v>0</v>
          </cell>
          <cell r="BZ1440">
            <v>0</v>
          </cell>
          <cell r="CB1440">
            <v>0.6</v>
          </cell>
          <cell r="CC1440">
            <v>0.4</v>
          </cell>
          <cell r="CD1440">
            <v>0</v>
          </cell>
          <cell r="CE1440">
            <v>0</v>
          </cell>
          <cell r="CF1440">
            <v>0</v>
          </cell>
          <cell r="CG1440">
            <v>0</v>
          </cell>
          <cell r="CH1440">
            <v>0</v>
          </cell>
          <cell r="CI1440">
            <v>0</v>
          </cell>
          <cell r="CJ1440">
            <v>0</v>
          </cell>
          <cell r="CK1440">
            <v>0</v>
          </cell>
          <cell r="CL1440">
            <v>0</v>
          </cell>
          <cell r="CM1440">
            <v>0</v>
          </cell>
          <cell r="CN1440">
            <v>0</v>
          </cell>
          <cell r="CO1440">
            <v>0</v>
          </cell>
        </row>
        <row r="1441">
          <cell r="BK1441" t="str">
            <v>Pin d'Alep_F1_Dynamique_Pin d'Alep_68_</v>
          </cell>
          <cell r="BM1441">
            <v>41.371497859975896</v>
          </cell>
          <cell r="BN1441">
            <v>192.275838053076</v>
          </cell>
          <cell r="BO1441" t="str">
            <v/>
          </cell>
          <cell r="BP1441">
            <v>133.34843814247799</v>
          </cell>
          <cell r="BQ1441">
            <v>6.1105835970118996</v>
          </cell>
          <cell r="BT1441" t="str">
            <v>Résineux</v>
          </cell>
          <cell r="BU1441">
            <v>0</v>
          </cell>
          <cell r="BV1441">
            <v>1</v>
          </cell>
          <cell r="BW1441">
            <v>0</v>
          </cell>
          <cell r="BX1441">
            <v>0.43</v>
          </cell>
          <cell r="BY1441">
            <v>0</v>
          </cell>
          <cell r="BZ1441">
            <v>0</v>
          </cell>
          <cell r="CB1441">
            <v>0.6</v>
          </cell>
          <cell r="CC1441">
            <v>0.4</v>
          </cell>
          <cell r="CD1441">
            <v>0</v>
          </cell>
          <cell r="CE1441">
            <v>0</v>
          </cell>
          <cell r="CF1441">
            <v>0</v>
          </cell>
          <cell r="CG1441">
            <v>0</v>
          </cell>
          <cell r="CH1441">
            <v>0</v>
          </cell>
          <cell r="CI1441">
            <v>0</v>
          </cell>
          <cell r="CJ1441">
            <v>0</v>
          </cell>
          <cell r="CK1441">
            <v>0</v>
          </cell>
          <cell r="CL1441">
            <v>0</v>
          </cell>
          <cell r="CM1441">
            <v>0</v>
          </cell>
          <cell r="CN1441">
            <v>0</v>
          </cell>
          <cell r="CO1441">
            <v>0</v>
          </cell>
        </row>
        <row r="1442">
          <cell r="BK1442" t="str">
            <v>Pin d'Alep_F1_Dynamique_Pin d'Alep_69_</v>
          </cell>
          <cell r="BM1442">
            <v>42.579695184683402</v>
          </cell>
          <cell r="BN1442">
            <v>198.481046098783</v>
          </cell>
          <cell r="BO1442" t="str">
            <v/>
          </cell>
          <cell r="BP1442">
            <v>133.34843814247799</v>
          </cell>
          <cell r="BQ1442">
            <v>6.1677331649584604</v>
          </cell>
          <cell r="BT1442" t="str">
            <v>Résineux</v>
          </cell>
          <cell r="BU1442">
            <v>0</v>
          </cell>
          <cell r="BV1442">
            <v>1</v>
          </cell>
          <cell r="BW1442">
            <v>0</v>
          </cell>
          <cell r="BX1442">
            <v>0.43</v>
          </cell>
          <cell r="BY1442">
            <v>0</v>
          </cell>
          <cell r="BZ1442">
            <v>0</v>
          </cell>
          <cell r="CB1442">
            <v>0.6</v>
          </cell>
          <cell r="CC1442">
            <v>0.4</v>
          </cell>
          <cell r="CD1442">
            <v>0</v>
          </cell>
          <cell r="CE1442">
            <v>0</v>
          </cell>
          <cell r="CF1442">
            <v>0</v>
          </cell>
          <cell r="CG1442">
            <v>0</v>
          </cell>
          <cell r="CH1442">
            <v>0</v>
          </cell>
          <cell r="CI1442">
            <v>0</v>
          </cell>
          <cell r="CJ1442">
            <v>0</v>
          </cell>
          <cell r="CK1442">
            <v>0</v>
          </cell>
          <cell r="CL1442">
            <v>0</v>
          </cell>
          <cell r="CM1442">
            <v>0</v>
          </cell>
          <cell r="CN1442">
            <v>0</v>
          </cell>
          <cell r="CO1442">
            <v>0</v>
          </cell>
        </row>
        <row r="1443">
          <cell r="BK1443" t="str">
            <v>Pin d'Alep_F1_Dynamique_Pin d'Alep_70_</v>
          </cell>
          <cell r="BM1443">
            <v>43.7950436106198</v>
          </cell>
          <cell r="BN1443">
            <v>204.74186307483001</v>
          </cell>
          <cell r="BO1443" t="str">
            <v/>
          </cell>
          <cell r="BP1443">
            <v>133.34843814247799</v>
          </cell>
          <cell r="BQ1443">
            <v>6.20774774889321</v>
          </cell>
          <cell r="BT1443" t="str">
            <v>Résineux</v>
          </cell>
          <cell r="BU1443">
            <v>0</v>
          </cell>
          <cell r="BV1443">
            <v>1</v>
          </cell>
          <cell r="BW1443">
            <v>0</v>
          </cell>
          <cell r="BX1443">
            <v>0.43</v>
          </cell>
          <cell r="BY1443">
            <v>0</v>
          </cell>
          <cell r="BZ1443">
            <v>0</v>
          </cell>
          <cell r="CB1443">
            <v>0.6</v>
          </cell>
          <cell r="CC1443">
            <v>0.4</v>
          </cell>
          <cell r="CD1443">
            <v>0</v>
          </cell>
          <cell r="CE1443">
            <v>0</v>
          </cell>
          <cell r="CF1443">
            <v>0</v>
          </cell>
          <cell r="CG1443">
            <v>0</v>
          </cell>
          <cell r="CH1443">
            <v>0</v>
          </cell>
          <cell r="CI1443">
            <v>0</v>
          </cell>
          <cell r="CJ1443">
            <v>0</v>
          </cell>
          <cell r="CK1443">
            <v>0</v>
          </cell>
          <cell r="CL1443">
            <v>0</v>
          </cell>
          <cell r="CM1443">
            <v>0</v>
          </cell>
          <cell r="CN1443">
            <v>0</v>
          </cell>
          <cell r="CO1443">
            <v>0</v>
          </cell>
        </row>
        <row r="1444">
          <cell r="BK1444" t="str">
            <v>Pin d'Alep_F1_Dynamique_Pin d'Alep_71_</v>
          </cell>
          <cell r="BM1444">
            <v>45.0142182963382</v>
          </cell>
          <cell r="BN1444">
            <v>211.04095857576399</v>
          </cell>
          <cell r="BO1444" t="str">
            <v/>
          </cell>
          <cell r="BP1444">
            <v>133.34843814247799</v>
          </cell>
          <cell r="BQ1444">
            <v>6.2172831880114403</v>
          </cell>
          <cell r="BT1444" t="str">
            <v>Résineux</v>
          </cell>
          <cell r="BU1444">
            <v>0</v>
          </cell>
          <cell r="BV1444">
            <v>1</v>
          </cell>
          <cell r="BW1444">
            <v>0</v>
          </cell>
          <cell r="BX1444">
            <v>0.43</v>
          </cell>
          <cell r="BY1444">
            <v>0</v>
          </cell>
          <cell r="BZ1444">
            <v>0</v>
          </cell>
          <cell r="CB1444">
            <v>0.6</v>
          </cell>
          <cell r="CC1444">
            <v>0.4</v>
          </cell>
          <cell r="CD1444">
            <v>0</v>
          </cell>
          <cell r="CE1444">
            <v>0</v>
          </cell>
          <cell r="CF1444">
            <v>0</v>
          </cell>
          <cell r="CG1444">
            <v>0</v>
          </cell>
          <cell r="CH1444">
            <v>0</v>
          </cell>
          <cell r="CI1444">
            <v>0</v>
          </cell>
          <cell r="CJ1444">
            <v>0</v>
          </cell>
          <cell r="CK1444">
            <v>0</v>
          </cell>
          <cell r="CL1444">
            <v>0</v>
          </cell>
          <cell r="CM1444">
            <v>0</v>
          </cell>
          <cell r="CN1444">
            <v>0</v>
          </cell>
          <cell r="CO1444">
            <v>0</v>
          </cell>
        </row>
        <row r="1445">
          <cell r="BK1445" t="str">
            <v>Pin d'Alep_F1_Dynamique_Pin d'Alep_72_</v>
          </cell>
          <cell r="BM1445">
            <v>46.1307697696435</v>
          </cell>
          <cell r="BN1445">
            <v>216.82577299126501</v>
          </cell>
          <cell r="BO1445" t="str">
            <v/>
          </cell>
          <cell r="BP1445">
            <v>133.34843814247799</v>
          </cell>
          <cell r="BQ1445">
            <v>6.2528148830052102</v>
          </cell>
          <cell r="BT1445" t="str">
            <v>Résineux</v>
          </cell>
          <cell r="BU1445">
            <v>0</v>
          </cell>
          <cell r="BV1445">
            <v>1</v>
          </cell>
          <cell r="BW1445">
            <v>0</v>
          </cell>
          <cell r="BX1445">
            <v>0.43</v>
          </cell>
          <cell r="BY1445">
            <v>0</v>
          </cell>
          <cell r="BZ1445">
            <v>0</v>
          </cell>
          <cell r="CB1445">
            <v>0.6</v>
          </cell>
          <cell r="CC1445">
            <v>0.4</v>
          </cell>
          <cell r="CD1445">
            <v>0</v>
          </cell>
          <cell r="CE1445">
            <v>0</v>
          </cell>
          <cell r="CF1445">
            <v>0</v>
          </cell>
          <cell r="CG1445">
            <v>0</v>
          </cell>
          <cell r="CH1445">
            <v>0</v>
          </cell>
          <cell r="CI1445">
            <v>0</v>
          </cell>
          <cell r="CJ1445">
            <v>0</v>
          </cell>
          <cell r="CK1445">
            <v>0</v>
          </cell>
          <cell r="CL1445">
            <v>0</v>
          </cell>
          <cell r="CM1445">
            <v>0</v>
          </cell>
          <cell r="CN1445">
            <v>0</v>
          </cell>
          <cell r="CO1445">
            <v>0</v>
          </cell>
        </row>
        <row r="1446">
          <cell r="BK1446" t="str">
            <v>Pin d'Alep_F1_Dynamique_Pin d'Alep_73_</v>
          </cell>
          <cell r="BM1446">
            <v>47.351337087100802</v>
          </cell>
          <cell r="BN1446">
            <v>223.16653687827099</v>
          </cell>
          <cell r="BO1446" t="str">
            <v/>
          </cell>
          <cell r="BP1446">
            <v>133.34843814247799</v>
          </cell>
          <cell r="BQ1446">
            <v>6.2552045629815298</v>
          </cell>
          <cell r="BT1446" t="str">
            <v>Résineux</v>
          </cell>
          <cell r="BU1446">
            <v>0</v>
          </cell>
          <cell r="BV1446">
            <v>1</v>
          </cell>
          <cell r="BW1446">
            <v>0</v>
          </cell>
          <cell r="BX1446">
            <v>0.43</v>
          </cell>
          <cell r="BY1446">
            <v>0</v>
          </cell>
          <cell r="BZ1446">
            <v>0</v>
          </cell>
          <cell r="CB1446">
            <v>0.6</v>
          </cell>
          <cell r="CC1446">
            <v>0.4</v>
          </cell>
          <cell r="CD1446">
            <v>0</v>
          </cell>
          <cell r="CE1446">
            <v>0</v>
          </cell>
          <cell r="CF1446">
            <v>0</v>
          </cell>
          <cell r="CG1446">
            <v>0</v>
          </cell>
          <cell r="CH1446">
            <v>0</v>
          </cell>
          <cell r="CI1446">
            <v>0</v>
          </cell>
          <cell r="CJ1446">
            <v>0</v>
          </cell>
          <cell r="CK1446">
            <v>0</v>
          </cell>
          <cell r="CL1446">
            <v>0</v>
          </cell>
          <cell r="CM1446">
            <v>0</v>
          </cell>
          <cell r="CN1446">
            <v>0</v>
          </cell>
          <cell r="CO1446">
            <v>0</v>
          </cell>
        </row>
        <row r="1447">
          <cell r="BK1447" t="str">
            <v>Pin d'Alep_F1_Dynamique_Pin d'Alep_74_</v>
          </cell>
          <cell r="BM1447">
            <v>48.568632389370997</v>
          </cell>
          <cell r="BN1447">
            <v>229.50765114358501</v>
          </cell>
          <cell r="BO1447" t="str">
            <v/>
          </cell>
          <cell r="BP1447">
            <v>133.34843814247799</v>
          </cell>
          <cell r="BQ1447">
            <v>6.2872247007604196</v>
          </cell>
          <cell r="BT1447" t="str">
            <v>Résineux</v>
          </cell>
          <cell r="BU1447">
            <v>0</v>
          </cell>
          <cell r="BV1447">
            <v>1</v>
          </cell>
          <cell r="BW1447">
            <v>0</v>
          </cell>
          <cell r="BX1447">
            <v>0.43</v>
          </cell>
          <cell r="BY1447">
            <v>0</v>
          </cell>
          <cell r="BZ1447">
            <v>0</v>
          </cell>
          <cell r="CB1447">
            <v>0.6</v>
          </cell>
          <cell r="CC1447">
            <v>0.4</v>
          </cell>
          <cell r="CD1447">
            <v>0</v>
          </cell>
          <cell r="CE1447">
            <v>0</v>
          </cell>
          <cell r="CF1447">
            <v>0</v>
          </cell>
          <cell r="CG1447">
            <v>0</v>
          </cell>
          <cell r="CH1447">
            <v>0</v>
          </cell>
          <cell r="CI1447">
            <v>0</v>
          </cell>
          <cell r="CJ1447">
            <v>0</v>
          </cell>
          <cell r="CK1447">
            <v>0</v>
          </cell>
          <cell r="CL1447">
            <v>0</v>
          </cell>
          <cell r="CM1447">
            <v>0</v>
          </cell>
          <cell r="CN1447">
            <v>0</v>
          </cell>
          <cell r="CO1447">
            <v>0</v>
          </cell>
        </row>
        <row r="1448">
          <cell r="BK1448" t="str">
            <v>Pin d'Alep_F1_Dynamique_Pin d'Alep_75_</v>
          </cell>
          <cell r="BM1448">
            <v>49.788512454051599</v>
          </cell>
          <cell r="BN1448">
            <v>235.87923058777201</v>
          </cell>
          <cell r="BO1448" t="str">
            <v/>
          </cell>
          <cell r="BP1448">
            <v>133.34843814247799</v>
          </cell>
          <cell r="BQ1448">
            <v>6.3149676818004501</v>
          </cell>
          <cell r="BT1448" t="str">
            <v>Résineux</v>
          </cell>
          <cell r="BU1448">
            <v>0</v>
          </cell>
          <cell r="BV1448">
            <v>1</v>
          </cell>
          <cell r="BW1448">
            <v>0</v>
          </cell>
          <cell r="BX1448">
            <v>0.43</v>
          </cell>
          <cell r="BY1448">
            <v>0</v>
          </cell>
          <cell r="BZ1448">
            <v>0</v>
          </cell>
          <cell r="CB1448">
            <v>0.6</v>
          </cell>
          <cell r="CC1448">
            <v>0.4</v>
          </cell>
          <cell r="CD1448">
            <v>0</v>
          </cell>
          <cell r="CE1448">
            <v>0</v>
          </cell>
          <cell r="CF1448">
            <v>0</v>
          </cell>
          <cell r="CG1448">
            <v>0</v>
          </cell>
          <cell r="CH1448">
            <v>0</v>
          </cell>
          <cell r="CI1448">
            <v>0</v>
          </cell>
          <cell r="CJ1448">
            <v>0</v>
          </cell>
          <cell r="CK1448">
            <v>0</v>
          </cell>
          <cell r="CL1448">
            <v>0</v>
          </cell>
          <cell r="CM1448">
            <v>0</v>
          </cell>
          <cell r="CN1448">
            <v>0</v>
          </cell>
          <cell r="CO1448">
            <v>0</v>
          </cell>
        </row>
        <row r="1449">
          <cell r="BK1449" t="str">
            <v>Pin d'Alep_F1_Dynamique_Pin d'Alep_76_</v>
          </cell>
          <cell r="BM1449">
            <v>51.010210982740702</v>
          </cell>
          <cell r="BN1449">
            <v>242.27700143501499</v>
          </cell>
          <cell r="BO1449" t="str">
            <v/>
          </cell>
          <cell r="BP1449">
            <v>133.34843814247799</v>
          </cell>
          <cell r="BQ1449">
            <v>6.29319911458236</v>
          </cell>
          <cell r="BT1449" t="str">
            <v>Résineux</v>
          </cell>
          <cell r="BU1449">
            <v>0</v>
          </cell>
          <cell r="BV1449">
            <v>1</v>
          </cell>
          <cell r="BW1449">
            <v>0</v>
          </cell>
          <cell r="BX1449">
            <v>0.43</v>
          </cell>
          <cell r="BY1449">
            <v>0</v>
          </cell>
          <cell r="BZ1449">
            <v>0</v>
          </cell>
          <cell r="CB1449">
            <v>0.6</v>
          </cell>
          <cell r="CC1449">
            <v>0.4</v>
          </cell>
          <cell r="CD1449">
            <v>0</v>
          </cell>
          <cell r="CE1449">
            <v>0</v>
          </cell>
          <cell r="CF1449">
            <v>0</v>
          </cell>
          <cell r="CG1449">
            <v>0</v>
          </cell>
          <cell r="CH1449">
            <v>0</v>
          </cell>
          <cell r="CI1449">
            <v>0</v>
          </cell>
          <cell r="CJ1449">
            <v>0</v>
          </cell>
          <cell r="CK1449">
            <v>0</v>
          </cell>
          <cell r="CL1449">
            <v>0</v>
          </cell>
          <cell r="CM1449">
            <v>0</v>
          </cell>
          <cell r="CN1449">
            <v>0</v>
          </cell>
          <cell r="CO1449">
            <v>0</v>
          </cell>
        </row>
        <row r="1450">
          <cell r="BK1450" t="str">
            <v>Pin d'Alep_F1_Dynamique_Pin d'Alep_77_</v>
          </cell>
          <cell r="BM1450">
            <v>52.105130992959197</v>
          </cell>
          <cell r="BN1450">
            <v>248.02477027946699</v>
          </cell>
          <cell r="BO1450" t="str">
            <v/>
          </cell>
          <cell r="BP1450">
            <v>133.34843814247799</v>
          </cell>
          <cell r="BQ1450">
            <v>6.3418393437739304</v>
          </cell>
          <cell r="BT1450" t="str">
            <v>Résineux</v>
          </cell>
          <cell r="BU1450">
            <v>0</v>
          </cell>
          <cell r="BV1450">
            <v>1</v>
          </cell>
          <cell r="BW1450">
            <v>0</v>
          </cell>
          <cell r="BX1450">
            <v>0.43</v>
          </cell>
          <cell r="BY1450">
            <v>0</v>
          </cell>
          <cell r="BZ1450">
            <v>0</v>
          </cell>
          <cell r="CB1450">
            <v>0.6</v>
          </cell>
          <cell r="CC1450">
            <v>0.4</v>
          </cell>
          <cell r="CD1450">
            <v>0</v>
          </cell>
          <cell r="CE1450">
            <v>0</v>
          </cell>
          <cell r="CF1450">
            <v>0</v>
          </cell>
          <cell r="CG1450">
            <v>0</v>
          </cell>
          <cell r="CH1450">
            <v>0</v>
          </cell>
          <cell r="CI1450">
            <v>0</v>
          </cell>
          <cell r="CJ1450">
            <v>0</v>
          </cell>
          <cell r="CK1450">
            <v>0</v>
          </cell>
          <cell r="CL1450">
            <v>0</v>
          </cell>
          <cell r="CM1450">
            <v>0</v>
          </cell>
          <cell r="CN1450">
            <v>0</v>
          </cell>
          <cell r="CO1450">
            <v>0</v>
          </cell>
        </row>
        <row r="1451">
          <cell r="BK1451" t="str">
            <v>Pin d'Alep_F1_Dynamique_Pin d'Alep_78_</v>
          </cell>
          <cell r="BM1451">
            <v>53.234196517034498</v>
          </cell>
          <cell r="BN1451">
            <v>253.96529148573799</v>
          </cell>
          <cell r="BO1451" t="str">
            <v/>
          </cell>
          <cell r="BP1451">
            <v>133.34843814247799</v>
          </cell>
          <cell r="BQ1451">
            <v>6.3017782644279201</v>
          </cell>
          <cell r="BT1451" t="str">
            <v>Résineux</v>
          </cell>
          <cell r="BU1451">
            <v>0</v>
          </cell>
          <cell r="BV1451">
            <v>1</v>
          </cell>
          <cell r="BW1451">
            <v>0</v>
          </cell>
          <cell r="BX1451">
            <v>0.43</v>
          </cell>
          <cell r="BY1451">
            <v>0</v>
          </cell>
          <cell r="BZ1451">
            <v>0</v>
          </cell>
          <cell r="CB1451">
            <v>0.6</v>
          </cell>
          <cell r="CC1451">
            <v>0.4</v>
          </cell>
          <cell r="CD1451">
            <v>0</v>
          </cell>
          <cell r="CE1451">
            <v>0</v>
          </cell>
          <cell r="CF1451">
            <v>0</v>
          </cell>
          <cell r="CG1451">
            <v>0</v>
          </cell>
          <cell r="CH1451">
            <v>0</v>
          </cell>
          <cell r="CI1451">
            <v>0</v>
          </cell>
          <cell r="CJ1451">
            <v>0</v>
          </cell>
          <cell r="CK1451">
            <v>0</v>
          </cell>
          <cell r="CL1451">
            <v>0</v>
          </cell>
          <cell r="CM1451">
            <v>0</v>
          </cell>
          <cell r="CN1451">
            <v>0</v>
          </cell>
          <cell r="CO1451">
            <v>0</v>
          </cell>
        </row>
        <row r="1452">
          <cell r="BK1452" t="str">
            <v>Pin d'Alep_F1_Dynamique_Pin d'Alep_79_</v>
          </cell>
          <cell r="BM1452">
            <v>54.443902060372501</v>
          </cell>
          <cell r="BN1452">
            <v>260.34502918497202</v>
          </cell>
          <cell r="BO1452" t="str">
            <v/>
          </cell>
          <cell r="BP1452">
            <v>133.34843814247799</v>
          </cell>
          <cell r="BQ1452">
            <v>5.6015210640799804</v>
          </cell>
          <cell r="BT1452" t="str">
            <v>Résineux</v>
          </cell>
          <cell r="BU1452">
            <v>0</v>
          </cell>
          <cell r="BV1452">
            <v>1</v>
          </cell>
          <cell r="BW1452">
            <v>0</v>
          </cell>
          <cell r="BX1452">
            <v>0.43</v>
          </cell>
          <cell r="BY1452">
            <v>0</v>
          </cell>
          <cell r="BZ1452">
            <v>0</v>
          </cell>
          <cell r="CB1452">
            <v>0.6</v>
          </cell>
          <cell r="CC1452">
            <v>0.4</v>
          </cell>
          <cell r="CD1452">
            <v>0</v>
          </cell>
          <cell r="CE1452">
            <v>0</v>
          </cell>
          <cell r="CF1452">
            <v>0</v>
          </cell>
          <cell r="CG1452">
            <v>0</v>
          </cell>
          <cell r="CH1452">
            <v>0</v>
          </cell>
          <cell r="CI1452">
            <v>0</v>
          </cell>
          <cell r="CJ1452">
            <v>0</v>
          </cell>
          <cell r="CK1452">
            <v>0</v>
          </cell>
          <cell r="CL1452">
            <v>0</v>
          </cell>
          <cell r="CM1452">
            <v>0</v>
          </cell>
          <cell r="CN1452">
            <v>0</v>
          </cell>
          <cell r="CO1452">
            <v>0</v>
          </cell>
        </row>
        <row r="1453">
          <cell r="BK1453" t="str">
            <v>Pin d'Alep_F1_Dynamique_Pin d'Alep_79_</v>
          </cell>
          <cell r="BM1453">
            <v>28.9649751238892</v>
          </cell>
          <cell r="BN1453">
            <v>129.76892536173</v>
          </cell>
          <cell r="BO1453">
            <v>130.57610382324202</v>
          </cell>
          <cell r="BP1453">
            <v>133.34843814247799</v>
          </cell>
          <cell r="BQ1453">
            <v>5.6015210640799804</v>
          </cell>
          <cell r="BT1453" t="str">
            <v>Résineux</v>
          </cell>
          <cell r="BU1453">
            <v>0</v>
          </cell>
          <cell r="BV1453">
            <v>1</v>
          </cell>
          <cell r="BW1453">
            <v>0</v>
          </cell>
          <cell r="BX1453">
            <v>0.43</v>
          </cell>
          <cell r="BY1453">
            <v>0</v>
          </cell>
          <cell r="BZ1453">
            <v>0</v>
          </cell>
          <cell r="CB1453">
            <v>0.6</v>
          </cell>
          <cell r="CC1453">
            <v>0.4</v>
          </cell>
          <cell r="CD1453">
            <v>0</v>
          </cell>
          <cell r="CE1453">
            <v>0</v>
          </cell>
          <cell r="CF1453">
            <v>0</v>
          </cell>
          <cell r="CG1453">
            <v>0</v>
          </cell>
          <cell r="CH1453">
            <v>0</v>
          </cell>
          <cell r="CI1453">
            <v>0</v>
          </cell>
          <cell r="CJ1453">
            <v>0</v>
          </cell>
          <cell r="CK1453">
            <v>0</v>
          </cell>
          <cell r="CL1453">
            <v>0</v>
          </cell>
          <cell r="CM1453">
            <v>0</v>
          </cell>
          <cell r="CN1453">
            <v>0</v>
          </cell>
          <cell r="CO1453">
            <v>0</v>
          </cell>
        </row>
        <row r="1454">
          <cell r="BK1454" t="str">
            <v>Pin d'Alep_F1_Dynamique_Pin d'Alep_80_</v>
          </cell>
          <cell r="BM1454">
            <v>30.1290329720321</v>
          </cell>
          <cell r="BN1454">
            <v>135.52981120139299</v>
          </cell>
          <cell r="BO1454" t="str">
            <v/>
          </cell>
          <cell r="BP1454">
            <v>133.34843814247799</v>
          </cell>
          <cell r="BQ1454">
            <v>4.1220930948655896</v>
          </cell>
          <cell r="BT1454" t="str">
            <v>Résineux</v>
          </cell>
          <cell r="BU1454">
            <v>0</v>
          </cell>
          <cell r="BV1454">
            <v>1</v>
          </cell>
          <cell r="BW1454">
            <v>0</v>
          </cell>
          <cell r="BX1454">
            <v>0.43</v>
          </cell>
          <cell r="BY1454">
            <v>0</v>
          </cell>
          <cell r="BZ1454">
            <v>0</v>
          </cell>
          <cell r="CB1454">
            <v>0.6</v>
          </cell>
          <cell r="CC1454">
            <v>0.4</v>
          </cell>
          <cell r="CD1454">
            <v>0</v>
          </cell>
          <cell r="CE1454">
            <v>0</v>
          </cell>
          <cell r="CF1454">
            <v>0</v>
          </cell>
          <cell r="CG1454">
            <v>0</v>
          </cell>
          <cell r="CH1454">
            <v>0</v>
          </cell>
          <cell r="CI1454">
            <v>0</v>
          </cell>
          <cell r="CJ1454">
            <v>0</v>
          </cell>
          <cell r="CK1454">
            <v>0</v>
          </cell>
          <cell r="CL1454">
            <v>0</v>
          </cell>
          <cell r="CM1454">
            <v>0</v>
          </cell>
          <cell r="CN1454">
            <v>0</v>
          </cell>
          <cell r="CO1454">
            <v>0</v>
          </cell>
        </row>
        <row r="1455">
          <cell r="BK1455" t="str">
            <v>Pin d'Alep_F1_Dynamique_Pin d'Alep_81_</v>
          </cell>
          <cell r="BM1455">
            <v>30.982060522086002</v>
          </cell>
          <cell r="BN1455">
            <v>139.76635743900999</v>
          </cell>
          <cell r="BO1455" t="str">
            <v/>
          </cell>
          <cell r="BP1455">
            <v>133.34843814247799</v>
          </cell>
        </row>
        <row r="1456">
          <cell r="BK1456" t="str">
            <v>Pin d'Alep_F1_Dynamique_Pin d'Alep_82_</v>
          </cell>
          <cell r="BM1456">
            <v>31.840136867529399</v>
          </cell>
          <cell r="BN1456">
            <v>144.04038305871299</v>
          </cell>
          <cell r="BO1456" t="str">
            <v/>
          </cell>
          <cell r="BP1456">
            <v>133.34843814247799</v>
          </cell>
        </row>
        <row r="1457">
          <cell r="BK1457" t="str">
            <v>Pin d'Alep_F1_Dynamique_Pin d'Alep_83_</v>
          </cell>
          <cell r="BM1457">
            <v>32.713799041026803</v>
          </cell>
          <cell r="BN1457">
            <v>148.40452213042599</v>
          </cell>
          <cell r="BO1457" t="str">
            <v/>
          </cell>
          <cell r="BP1457">
            <v>133.34843814247799</v>
          </cell>
        </row>
        <row r="1458">
          <cell r="BK1458" t="str">
            <v>Pin d'Alep_F1_Dynamique_Pin d'Alep_84_</v>
          </cell>
          <cell r="BM1458">
            <v>33.588641218317598</v>
          </cell>
          <cell r="BN1458">
            <v>152.78688328417601</v>
          </cell>
          <cell r="BO1458" t="str">
            <v/>
          </cell>
          <cell r="BP1458">
            <v>133.34843814247799</v>
          </cell>
        </row>
        <row r="1459">
          <cell r="BK1459" t="str">
            <v>Pin d'Alep_F1_Dynamique_Pin d'Alep_85_</v>
          </cell>
          <cell r="BM1459">
            <v>34.461535846290403</v>
          </cell>
          <cell r="BN1459">
            <v>157.171505142835</v>
          </cell>
          <cell r="BO1459" t="str">
            <v/>
          </cell>
          <cell r="BP1459">
            <v>133.34843814247799</v>
          </cell>
        </row>
        <row r="1460">
          <cell r="BK1460" t="str">
            <v>Pin d'Alep_F1_Dynamique_Pin d'Alep_86_</v>
          </cell>
          <cell r="BM1460">
            <v>35.340534162268803</v>
          </cell>
          <cell r="BN1460">
            <v>161.598647662102</v>
          </cell>
          <cell r="BO1460" t="str">
            <v/>
          </cell>
          <cell r="BP1460">
            <v>133.34843814247799</v>
          </cell>
        </row>
        <row r="1461">
          <cell r="BK1461" t="str">
            <v>Pin d'Alep_F1_Dynamique_Pin d'Alep_87_</v>
          </cell>
          <cell r="BM1461">
            <v>36.224496025219104</v>
          </cell>
          <cell r="BN1461">
            <v>166.06253356174301</v>
          </cell>
          <cell r="BO1461" t="str">
            <v/>
          </cell>
          <cell r="BP1461">
            <v>133.34843814247799</v>
          </cell>
        </row>
        <row r="1462">
          <cell r="BK1462" t="str">
            <v>Pin d'Alep_F1_Dynamique_Pin d'Alep_88_</v>
          </cell>
          <cell r="BM1462">
            <v>37.114911668444002</v>
          </cell>
          <cell r="BN1462">
            <v>170.57066377346399</v>
          </cell>
          <cell r="BO1462" t="str">
            <v/>
          </cell>
          <cell r="BP1462">
            <v>133.34843814247799</v>
          </cell>
        </row>
        <row r="1463">
          <cell r="BK1463" t="str">
            <v>Pin d'Alep_F1_Dynamique_Pin d'Alep_89_</v>
          </cell>
          <cell r="BM1463">
            <v>38.010273993678901</v>
          </cell>
          <cell r="BN1463">
            <v>175.11538649114701</v>
          </cell>
          <cell r="BO1463" t="str">
            <v/>
          </cell>
          <cell r="BP1463">
            <v>133.34843814247799</v>
          </cell>
        </row>
        <row r="1464">
          <cell r="BK1464" t="str">
            <v>Pin d'Alep_F1_Dynamique_Pin d'Alep_90_</v>
          </cell>
          <cell r="BM1464">
            <v>38.896346943966101</v>
          </cell>
          <cell r="BN1464">
            <v>179.624125508068</v>
          </cell>
          <cell r="BO1464" t="str">
            <v/>
          </cell>
          <cell r="BP1464">
            <v>133.34843814247799</v>
          </cell>
        </row>
        <row r="1465">
          <cell r="BK1465" t="str">
            <v>Pin d'Alep_F1_Dynamique_Pin d'Alep_91_</v>
          </cell>
          <cell r="BM1465">
            <v>39.787887872933297</v>
          </cell>
          <cell r="BN1465">
            <v>184.17167725275499</v>
          </cell>
          <cell r="BO1465" t="str">
            <v/>
          </cell>
          <cell r="BP1465">
            <v>133.34843814247799</v>
          </cell>
        </row>
        <row r="1466">
          <cell r="BK1466" t="str">
            <v>Pin d'Alep_F1_Dynamique_Pin d'Alep_92_</v>
          </cell>
          <cell r="BM1466">
            <v>40.683162316202399</v>
          </cell>
          <cell r="BN1466">
            <v>188.74914914083001</v>
          </cell>
          <cell r="BO1466" t="str">
            <v/>
          </cell>
          <cell r="BP1466">
            <v>133.34843814247799</v>
          </cell>
        </row>
        <row r="1467">
          <cell r="BK1467" t="str">
            <v>Pin d'Alep_F1_Dynamique_Pin d'Alep_93_</v>
          </cell>
          <cell r="BM1467">
            <v>41.587240986512199</v>
          </cell>
          <cell r="BN1467">
            <v>193.38248468721699</v>
          </cell>
          <cell r="BO1467" t="str">
            <v/>
          </cell>
          <cell r="BP1467">
            <v>133.34843814247799</v>
          </cell>
        </row>
        <row r="1468">
          <cell r="BK1468" t="str">
            <v>Pin d'Alep_F1_Dynamique_Pin d'Alep_94_</v>
          </cell>
          <cell r="BM1468">
            <v>42.484332362669001</v>
          </cell>
          <cell r="BN1468">
            <v>197.99058366299599</v>
          </cell>
          <cell r="BO1468" t="str">
            <v/>
          </cell>
          <cell r="BP1468">
            <v>133.34843814247799</v>
          </cell>
        </row>
        <row r="1469">
          <cell r="BK1469" t="str">
            <v>Pin d'Alep_F1_Dynamique_Pin d'Alep_94_</v>
          </cell>
          <cell r="BM1469">
            <v>0</v>
          </cell>
          <cell r="BN1469">
            <v>0</v>
          </cell>
          <cell r="BO1469">
            <v>197.99058366299599</v>
          </cell>
          <cell r="BP1469">
            <v>133.34843814247799</v>
          </cell>
        </row>
        <row r="1470">
          <cell r="BK1470" t="str">
            <v>Chêne sessile_F1_Classique_Guide chênaie atlantique_30_</v>
          </cell>
          <cell r="BM1470">
            <v>50.084632654741299</v>
          </cell>
          <cell r="BN1470">
            <v>237.42842761132701</v>
          </cell>
          <cell r="BP1470">
            <v>453.22050465958398</v>
          </cell>
        </row>
        <row r="1471">
          <cell r="BK1471" t="str">
            <v>Chêne sessile_F1_Classique_Guide chênaie atlantique_34_</v>
          </cell>
          <cell r="BM1471">
            <v>55.9416051061216</v>
          </cell>
          <cell r="BN1471">
            <v>268.26457272358601</v>
          </cell>
          <cell r="BO1471" t="str">
            <v/>
          </cell>
          <cell r="BP1471">
            <v>453.22050465958398</v>
          </cell>
        </row>
        <row r="1472">
          <cell r="BK1472" t="str">
            <v>Chêne sessile_F1_Classique_Guide chênaie atlantique_34_</v>
          </cell>
          <cell r="BM1472">
            <v>45.067382571452903</v>
          </cell>
          <cell r="BN1472">
            <v>211.316058102521</v>
          </cell>
          <cell r="BO1472">
            <v>56.948514621065016</v>
          </cell>
          <cell r="BP1472">
            <v>453.22050465958398</v>
          </cell>
        </row>
        <row r="1473">
          <cell r="BK1473" t="str">
            <v>Chêne sessile_F1_Classique_Guide chênaie atlantique_37_</v>
          </cell>
          <cell r="BM1473">
            <v>54.9061389319886</v>
          </cell>
          <cell r="BN1473">
            <v>262.786789101956</v>
          </cell>
          <cell r="BO1473" t="str">
            <v/>
          </cell>
          <cell r="BP1473">
            <v>453.22050465958398</v>
          </cell>
        </row>
        <row r="1474">
          <cell r="BK1474" t="str">
            <v>Chêne sessile_F1_Classique_Guide chênaie atlantique_40_</v>
          </cell>
          <cell r="BM1474">
            <v>65.227370510214797</v>
          </cell>
          <cell r="BN1474">
            <v>317.85328798068798</v>
          </cell>
          <cell r="BO1474" t="str">
            <v/>
          </cell>
          <cell r="BP1474">
            <v>453.22050465958398</v>
          </cell>
        </row>
        <row r="1475">
          <cell r="BK1475" t="str">
            <v>Chêne sessile_F1_Classique_Guide chênaie atlantique_42_</v>
          </cell>
          <cell r="BM1475">
            <v>72.220326898424304</v>
          </cell>
          <cell r="BN1475">
            <v>355.70789185377703</v>
          </cell>
          <cell r="BO1475" t="str">
            <v/>
          </cell>
          <cell r="BP1475">
            <v>453.22050465958398</v>
          </cell>
        </row>
        <row r="1476">
          <cell r="BK1476" t="str">
            <v>Chêne sessile_F1_Classique_Guide chênaie atlantique_42_</v>
          </cell>
          <cell r="BM1476">
            <v>56.249778967750501</v>
          </cell>
          <cell r="BN1476">
            <v>269.89696447467998</v>
          </cell>
          <cell r="BO1476">
            <v>85.810927379097052</v>
          </cell>
          <cell r="BP1476">
            <v>453.22050465958398</v>
          </cell>
        </row>
        <row r="1477">
          <cell r="BK1477" t="str">
            <v>Chêne sessile_F1_Classique_Guide chênaie atlantique_45_</v>
          </cell>
          <cell r="BM1477">
            <v>66.244386971000097</v>
          </cell>
          <cell r="BN1477">
            <v>323.3326592395</v>
          </cell>
          <cell r="BO1477" t="str">
            <v/>
          </cell>
          <cell r="BP1477">
            <v>453.22050465958398</v>
          </cell>
        </row>
        <row r="1478">
          <cell r="BK1478" t="str">
            <v>Chêne sessile_F1_Classique_Guide chênaie atlantique_48_</v>
          </cell>
          <cell r="BM1478">
            <v>76.410813362664996</v>
          </cell>
          <cell r="BN1478">
            <v>378.58423003331802</v>
          </cell>
          <cell r="BO1478" t="str">
            <v/>
          </cell>
          <cell r="BP1478">
            <v>453.22050465958398</v>
          </cell>
        </row>
        <row r="1479">
          <cell r="BK1479" t="str">
            <v>Chêne sessile_F1_Classique_Guide chênaie atlantique_50_</v>
          </cell>
          <cell r="BM1479">
            <v>83.145681203858501</v>
          </cell>
          <cell r="BN1479">
            <v>415.63199013936998</v>
          </cell>
          <cell r="BO1479" t="str">
            <v/>
          </cell>
          <cell r="BP1479">
            <v>453.22050465958398</v>
          </cell>
        </row>
        <row r="1480">
          <cell r="BK1480" t="str">
            <v>Chêne sessile_F1_Classique_Guide chênaie atlantique_50_</v>
          </cell>
          <cell r="BM1480">
            <v>65.942592242276007</v>
          </cell>
          <cell r="BN1480">
            <v>321.70573413248201</v>
          </cell>
          <cell r="BO1480">
            <v>93.926256006887968</v>
          </cell>
          <cell r="BP1480">
            <v>453.22050465958398</v>
          </cell>
        </row>
        <row r="1481">
          <cell r="BK1481" t="str">
            <v>Chêne sessile_F1_Classique_Guide chênaie atlantique_53_</v>
          </cell>
          <cell r="BM1481">
            <v>75.571499371673696</v>
          </cell>
          <cell r="BN1481">
            <v>373.991256680037</v>
          </cell>
          <cell r="BO1481" t="str">
            <v/>
          </cell>
          <cell r="BP1481">
            <v>453.22050465958398</v>
          </cell>
        </row>
        <row r="1482">
          <cell r="BK1482" t="str">
            <v>Chêne sessile_F1_Classique_Guide chênaie atlantique_56_</v>
          </cell>
          <cell r="BM1482">
            <v>85.181829764292402</v>
          </cell>
          <cell r="BN1482">
            <v>426.89773873113103</v>
          </cell>
          <cell r="BO1482" t="str">
            <v/>
          </cell>
          <cell r="BP1482">
            <v>453.22050465958398</v>
          </cell>
        </row>
        <row r="1483">
          <cell r="BK1483" t="str">
            <v>Chêne sessile_F1_Classique_Guide chênaie atlantique_58_</v>
          </cell>
          <cell r="BM1483">
            <v>91.588620512608898</v>
          </cell>
          <cell r="BN1483">
            <v>462.53287525929699</v>
          </cell>
          <cell r="BO1483" t="str">
            <v/>
          </cell>
          <cell r="BP1483">
            <v>453.22050465958398</v>
          </cell>
        </row>
        <row r="1484">
          <cell r="BK1484" t="str">
            <v>Chêne sessile_F1_Classique_Guide chênaie atlantique_58_</v>
          </cell>
          <cell r="BM1484">
            <v>75.605471075278899</v>
          </cell>
          <cell r="BN1484">
            <v>374.17705363552699</v>
          </cell>
          <cell r="BO1484">
            <v>88.355821623769998</v>
          </cell>
          <cell r="BP1484">
            <v>453.22050465958398</v>
          </cell>
        </row>
        <row r="1485">
          <cell r="BK1485" t="str">
            <v>Chêne sessile_F1_Classique_Guide chênaie atlantique_61_</v>
          </cell>
          <cell r="BM1485">
            <v>84.728709893734006</v>
          </cell>
          <cell r="BN1485">
            <v>424.38814493997302</v>
          </cell>
          <cell r="BO1485" t="str">
            <v/>
          </cell>
          <cell r="BP1485">
            <v>453.22050465958398</v>
          </cell>
        </row>
        <row r="1486">
          <cell r="BK1486" t="str">
            <v>Chêne sessile_F1_Classique_Guide chênaie atlantique_64_</v>
          </cell>
          <cell r="BM1486">
            <v>93.753146163400302</v>
          </cell>
          <cell r="BN1486">
            <v>474.63416797206497</v>
          </cell>
          <cell r="BO1486" t="str">
            <v/>
          </cell>
          <cell r="BP1486">
            <v>453.22050465958398</v>
          </cell>
        </row>
        <row r="1487">
          <cell r="BK1487" t="str">
            <v>Chêne sessile_F1_Classique_Guide chênaie atlantique_66_</v>
          </cell>
          <cell r="BM1487">
            <v>99.772787889039904</v>
          </cell>
          <cell r="BN1487">
            <v>508.44570936666702</v>
          </cell>
          <cell r="BO1487" t="str">
            <v/>
          </cell>
          <cell r="BP1487">
            <v>453.22050465958398</v>
          </cell>
        </row>
        <row r="1488">
          <cell r="BK1488" t="str">
            <v>Chêne sessile_F1_Classique_Guide chênaie atlantique_66_</v>
          </cell>
          <cell r="BM1488">
            <v>82.684838402621594</v>
          </cell>
          <cell r="BN1488">
            <v>413.08630922385203</v>
          </cell>
          <cell r="BO1488">
            <v>95.359400142814991</v>
          </cell>
          <cell r="BP1488">
            <v>453.22050465958398</v>
          </cell>
        </row>
        <row r="1489">
          <cell r="BK1489" t="str">
            <v>Chêne sessile_F1_Classique_Guide chênaie atlantique_69_</v>
          </cell>
          <cell r="BM1489">
            <v>91.220898577225896</v>
          </cell>
          <cell r="BN1489">
            <v>460.48009102212802</v>
          </cell>
          <cell r="BO1489" t="str">
            <v/>
          </cell>
          <cell r="BP1489">
            <v>453.22050465958398</v>
          </cell>
        </row>
        <row r="1490">
          <cell r="BK1490" t="str">
            <v>Chêne sessile_F1_Classique_Guide chênaie atlantique_72_</v>
          </cell>
          <cell r="BM1490">
            <v>99.680152070241206</v>
          </cell>
          <cell r="BN1490">
            <v>507.92367514491298</v>
          </cell>
          <cell r="BO1490" t="str">
            <v/>
          </cell>
          <cell r="BP1490">
            <v>453.22050465958398</v>
          </cell>
        </row>
        <row r="1491">
          <cell r="BK1491" t="str">
            <v>Chêne sessile_F1_Classique_Guide chênaie atlantique_74_</v>
          </cell>
          <cell r="BM1491">
            <v>105.236693193134</v>
          </cell>
          <cell r="BN1491">
            <v>539.32816685838804</v>
          </cell>
          <cell r="BO1491" t="str">
            <v/>
          </cell>
          <cell r="BP1491">
            <v>453.22050465958398</v>
          </cell>
        </row>
        <row r="1492">
          <cell r="BK1492" t="str">
            <v>Chêne sessile_F1_Classique_Guide chênaie atlantique_74_</v>
          </cell>
          <cell r="BM1492">
            <v>87.894248185824196</v>
          </cell>
          <cell r="BN1492">
            <v>441.95031978089099</v>
          </cell>
          <cell r="BO1492">
            <v>97.377847077497051</v>
          </cell>
          <cell r="BP1492">
            <v>453.22050465958398</v>
          </cell>
        </row>
        <row r="1493">
          <cell r="BK1493" t="str">
            <v>Chêne sessile_F1_Classique_Guide chênaie atlantique_77_</v>
          </cell>
          <cell r="BM1493">
            <v>95.858111734929395</v>
          </cell>
          <cell r="BN1493">
            <v>486.43151356675099</v>
          </cell>
          <cell r="BO1493" t="str">
            <v/>
          </cell>
          <cell r="BP1493">
            <v>453.22050465958398</v>
          </cell>
        </row>
        <row r="1494">
          <cell r="BK1494" t="str">
            <v>Chêne sessile_F1_Classique_Guide chênaie atlantique_80_</v>
          </cell>
          <cell r="BM1494">
            <v>103.741701976496</v>
          </cell>
          <cell r="BN1494">
            <v>530.86067197363298</v>
          </cell>
          <cell r="BO1494" t="str">
            <v/>
          </cell>
          <cell r="BP1494">
            <v>453.22050465958398</v>
          </cell>
        </row>
        <row r="1495">
          <cell r="BK1495" t="str">
            <v>Chêne sessile_F1_Classique_Guide chênaie atlantique_82_</v>
          </cell>
          <cell r="BM1495">
            <v>108.956943679113</v>
          </cell>
          <cell r="BN1495">
            <v>560.45567877967903</v>
          </cell>
          <cell r="BO1495" t="str">
            <v/>
          </cell>
          <cell r="BP1495">
            <v>453.22050465958398</v>
          </cell>
        </row>
        <row r="1496">
          <cell r="BK1496" t="str">
            <v>Chêne sessile_F1_Classique_Guide chênaie atlantique_82_</v>
          </cell>
          <cell r="BM1496">
            <v>95.939175548372503</v>
          </cell>
          <cell r="BN1496">
            <v>486.88640320633499</v>
          </cell>
          <cell r="BO1496">
            <v>73.569275573344044</v>
          </cell>
          <cell r="BP1496">
            <v>453.22050465958398</v>
          </cell>
        </row>
        <row r="1497">
          <cell r="BK1497" t="str">
            <v>Chêne sessile_F1_Classique_Guide chênaie atlantique_85_</v>
          </cell>
          <cell r="BM1497">
            <v>103.55387713978099</v>
          </cell>
          <cell r="BN1497">
            <v>529.79778078691402</v>
          </cell>
          <cell r="BO1497" t="str">
            <v/>
          </cell>
          <cell r="BP1497">
            <v>453.22050465958398</v>
          </cell>
        </row>
        <row r="1498">
          <cell r="BK1498" t="str">
            <v>Chêne sessile_F1_Classique_Guide chênaie atlantique_88_</v>
          </cell>
          <cell r="BM1498">
            <v>111.03962180217999</v>
          </cell>
          <cell r="BN1498">
            <v>572.31774142614802</v>
          </cell>
          <cell r="BO1498" t="str">
            <v/>
          </cell>
          <cell r="BP1498">
            <v>453.22050465958398</v>
          </cell>
        </row>
        <row r="1499">
          <cell r="BK1499" t="str">
            <v>Chêne sessile_F1_Classique_Guide chênaie atlantique_90_</v>
          </cell>
          <cell r="BM1499">
            <v>116.062397194022</v>
          </cell>
          <cell r="BN1499">
            <v>601.02415485460199</v>
          </cell>
          <cell r="BO1499" t="str">
            <v/>
          </cell>
          <cell r="BP1499">
            <v>453.22050465958398</v>
          </cell>
        </row>
        <row r="1500">
          <cell r="BK1500" t="str">
            <v>Chêne sessile_F1_Classique_Guide chênaie atlantique_90_</v>
          </cell>
          <cell r="BM1500">
            <v>100.781211208486</v>
          </cell>
          <cell r="BN1500">
            <v>514.13190536583602</v>
          </cell>
          <cell r="BO1500">
            <v>86.89224948876597</v>
          </cell>
          <cell r="BP1500">
            <v>453.22050465958398</v>
          </cell>
        </row>
        <row r="1501">
          <cell r="BK1501" t="str">
            <v>Chêne sessile_F1_Classique_Guide chênaie atlantique_93_</v>
          </cell>
          <cell r="BM1501">
            <v>107.937409935658</v>
          </cell>
          <cell r="BN1501">
            <v>554.657783099364</v>
          </cell>
          <cell r="BO1501" t="str">
            <v/>
          </cell>
          <cell r="BP1501">
            <v>453.22050465958398</v>
          </cell>
        </row>
        <row r="1502">
          <cell r="BK1502" t="str">
            <v>Chêne sessile_F1_Classique_Guide chênaie atlantique_96_</v>
          </cell>
          <cell r="BM1502">
            <v>115.106610905765</v>
          </cell>
          <cell r="BN1502">
            <v>595.55100705830296</v>
          </cell>
          <cell r="BO1502" t="str">
            <v/>
          </cell>
          <cell r="BP1502">
            <v>453.22050465958398</v>
          </cell>
        </row>
        <row r="1503">
          <cell r="BK1503" t="str">
            <v>Chêne sessile_F1_Classique_Guide chênaie atlantique_100_</v>
          </cell>
          <cell r="BM1503">
            <v>124.700486115681</v>
          </cell>
          <cell r="BN1503">
            <v>650.70699348063897</v>
          </cell>
          <cell r="BO1503" t="str">
            <v/>
          </cell>
          <cell r="BP1503">
            <v>453.22050465958398</v>
          </cell>
        </row>
        <row r="1504">
          <cell r="BK1504" t="str">
            <v>Chêne sessile_F1_Classique_Guide chênaie atlantique_100_</v>
          </cell>
          <cell r="BM1504">
            <v>105.33064207286699</v>
          </cell>
          <cell r="BN1504">
            <v>539.86072267015697</v>
          </cell>
          <cell r="BO1504">
            <v>110.846270810482</v>
          </cell>
          <cell r="BP1504">
            <v>453.22050465958398</v>
          </cell>
        </row>
        <row r="1505">
          <cell r="BK1505" t="str">
            <v>Chêne sessile_F1_Classique_Guide chênaie atlantique_103_</v>
          </cell>
          <cell r="BM1505">
            <v>112.172085973184</v>
          </cell>
          <cell r="BN1505">
            <v>578.77796287715603</v>
          </cell>
          <cell r="BO1505" t="str">
            <v/>
          </cell>
          <cell r="BP1505">
            <v>453.22050465958398</v>
          </cell>
        </row>
        <row r="1506">
          <cell r="BK1506" t="str">
            <v>Chêne sessile_F1_Classique_Guide chênaie atlantique_106_</v>
          </cell>
          <cell r="BM1506">
            <v>119.046471373751</v>
          </cell>
          <cell r="BN1506">
            <v>618.143343221338</v>
          </cell>
          <cell r="BO1506" t="str">
            <v/>
          </cell>
          <cell r="BP1506">
            <v>453.22050465958398</v>
          </cell>
        </row>
        <row r="1507">
          <cell r="BK1507" t="str">
            <v>Chêne sessile_F1_Classique_Guide chênaie atlantique_110_</v>
          </cell>
          <cell r="BM1507">
            <v>128.24690821007701</v>
          </cell>
          <cell r="BN1507">
            <v>671.21490009872002</v>
          </cell>
          <cell r="BO1507" t="str">
            <v/>
          </cell>
          <cell r="BP1507">
            <v>453.22050465958398</v>
          </cell>
        </row>
        <row r="1508">
          <cell r="BK1508" t="str">
            <v>Chêne sessile_F1_Classique_Guide chênaie atlantique_110_</v>
          </cell>
          <cell r="BM1508">
            <v>112.79665706969899</v>
          </cell>
          <cell r="BN1508">
            <v>582.343910171527</v>
          </cell>
          <cell r="BO1508">
            <v>88.870989927193023</v>
          </cell>
          <cell r="BP1508">
            <v>453.22050465958398</v>
          </cell>
        </row>
        <row r="1509">
          <cell r="BK1509" t="str">
            <v>Chêne sessile_F1_Classique_Guide chênaie atlantique_113_</v>
          </cell>
          <cell r="BM1509">
            <v>119.451864269765</v>
          </cell>
          <cell r="BN1509">
            <v>620.47265187852599</v>
          </cell>
          <cell r="BO1509" t="str">
            <v/>
          </cell>
          <cell r="BP1509">
            <v>453.22050465958398</v>
          </cell>
        </row>
        <row r="1510">
          <cell r="BK1510" t="str">
            <v>Chêne sessile_F1_Classique_Guide chênaie atlantique_116_</v>
          </cell>
          <cell r="BM1510">
            <v>126.171450119266</v>
          </cell>
          <cell r="BN1510">
            <v>659.20553207574301</v>
          </cell>
          <cell r="BO1510" t="str">
            <v/>
          </cell>
          <cell r="BP1510">
            <v>453.22050465958398</v>
          </cell>
        </row>
        <row r="1511">
          <cell r="BK1511" t="str">
            <v>Chêne sessile_F1_Classique_Guide chênaie atlantique_120_</v>
          </cell>
          <cell r="BM1511">
            <v>135.199301815301</v>
          </cell>
          <cell r="BN1511">
            <v>711.59682576478394</v>
          </cell>
          <cell r="BO1511" t="str">
            <v/>
          </cell>
          <cell r="BP1511">
            <v>453.22050465958398</v>
          </cell>
        </row>
        <row r="1512">
          <cell r="BK1512" t="str">
            <v>Chêne sessile_F1_Classique_Guide chênaie atlantique_120_</v>
          </cell>
          <cell r="BM1512">
            <v>120.154785453508</v>
          </cell>
          <cell r="BN1512">
            <v>624.51353784862795</v>
          </cell>
          <cell r="BO1512">
            <v>87.083287916155996</v>
          </cell>
          <cell r="BP1512">
            <v>453.22050465958398</v>
          </cell>
        </row>
        <row r="1513">
          <cell r="BK1513" t="str">
            <v>Chêne sessile_F1_Classique_Guide chênaie atlantique_123_</v>
          </cell>
          <cell r="BM1513">
            <v>126.740786088775</v>
          </cell>
          <cell r="BN1513">
            <v>662.49779312463602</v>
          </cell>
          <cell r="BO1513" t="str">
            <v/>
          </cell>
          <cell r="BP1513">
            <v>453.22050465958398</v>
          </cell>
        </row>
        <row r="1514">
          <cell r="BK1514" t="str">
            <v>Chêne sessile_F1_Classique_Guide chênaie atlantique_126_</v>
          </cell>
          <cell r="BM1514">
            <v>133.36119962150099</v>
          </cell>
          <cell r="BN1514">
            <v>700.897963434536</v>
          </cell>
          <cell r="BO1514" t="str">
            <v/>
          </cell>
          <cell r="BP1514">
            <v>453.22050465958398</v>
          </cell>
        </row>
        <row r="1515">
          <cell r="BK1515" t="str">
            <v>Chêne sessile_F1_Classique_Guide chênaie atlantique_130_</v>
          </cell>
          <cell r="BM1515">
            <v>142.34916443806901</v>
          </cell>
          <cell r="BN1515">
            <v>753.36271967647997</v>
          </cell>
          <cell r="BO1515" t="str">
            <v/>
          </cell>
          <cell r="BP1515">
            <v>453.22050465958398</v>
          </cell>
        </row>
        <row r="1516">
          <cell r="BK1516" t="str">
            <v>Chêne sessile_F1_Classique_Guide chênaie atlantique_130_</v>
          </cell>
          <cell r="BM1516">
            <v>126.83298856841201</v>
          </cell>
          <cell r="BN1516">
            <v>663.03111805585399</v>
          </cell>
          <cell r="BO1516">
            <v>90.331601620625975</v>
          </cell>
          <cell r="BP1516">
            <v>453.22050465958398</v>
          </cell>
        </row>
        <row r="1517">
          <cell r="BK1517" t="str">
            <v>Chêne sessile_F1_Classique_Guide chênaie atlantique_133_</v>
          </cell>
          <cell r="BM1517">
            <v>133.32353239188899</v>
          </cell>
          <cell r="BN1517">
            <v>700.67888487882703</v>
          </cell>
          <cell r="BO1517" t="str">
            <v/>
          </cell>
          <cell r="BP1517">
            <v>453.22050465958398</v>
          </cell>
        </row>
        <row r="1518">
          <cell r="BK1518" t="str">
            <v>Chêne sessile_F1_Classique_Guide chênaie atlantique_136_</v>
          </cell>
          <cell r="BM1518">
            <v>139.97378670126599</v>
          </cell>
          <cell r="BN1518">
            <v>739.46096104047103</v>
          </cell>
          <cell r="BO1518" t="str">
            <v/>
          </cell>
          <cell r="BP1518">
            <v>453.22050465958398</v>
          </cell>
        </row>
        <row r="1519">
          <cell r="BK1519" t="str">
            <v>Chêne sessile_F1_Classique_Guide chênaie atlantique_140_</v>
          </cell>
          <cell r="BM1519">
            <v>148.876943139769</v>
          </cell>
          <cell r="BN1519">
            <v>791.69572166813202</v>
          </cell>
          <cell r="BO1519" t="str">
            <v/>
          </cell>
          <cell r="BP1519">
            <v>453.22050465958398</v>
          </cell>
        </row>
        <row r="1520">
          <cell r="BK1520" t="str">
            <v>Chêne sessile_F1_Classique_Guide chênaie atlantique_140_</v>
          </cell>
          <cell r="BM1520">
            <v>133.533420080121</v>
          </cell>
          <cell r="BN1520">
            <v>701.89971077739699</v>
          </cell>
          <cell r="BO1520">
            <v>89.796010890735033</v>
          </cell>
          <cell r="BP1520">
            <v>453.22050465958398</v>
          </cell>
        </row>
        <row r="1521">
          <cell r="BK1521" t="str">
            <v>Chêne sessile_F1_Classique_Guide chênaie atlantique_143_</v>
          </cell>
          <cell r="BM1521">
            <v>140.080296462652</v>
          </cell>
          <cell r="BN1521">
            <v>740.08375478305902</v>
          </cell>
          <cell r="BO1521" t="str">
            <v/>
          </cell>
          <cell r="BP1521">
            <v>453.22050465958398</v>
          </cell>
        </row>
        <row r="1522">
          <cell r="BK1522" t="str">
            <v>Chêne sessile_F1_Classique_Guide chênaie atlantique_146_</v>
          </cell>
          <cell r="BM1522">
            <v>146.712521462512</v>
          </cell>
          <cell r="BN1522">
            <v>778.96484179772403</v>
          </cell>
          <cell r="BO1522" t="str">
            <v/>
          </cell>
          <cell r="BP1522">
            <v>453.22050465958398</v>
          </cell>
        </row>
        <row r="1523">
          <cell r="BK1523" t="str">
            <v>Chêne sessile_F1_Classique_Guide chênaie atlantique_150_</v>
          </cell>
          <cell r="BM1523">
            <v>155.65048041533399</v>
          </cell>
          <cell r="BN1523">
            <v>831.66663340703201</v>
          </cell>
          <cell r="BO1523" t="str">
            <v/>
          </cell>
          <cell r="BP1523">
            <v>453.22050465958398</v>
          </cell>
        </row>
        <row r="1524">
          <cell r="BK1524" t="str">
            <v>Chêne sessile_F1_Classique_Guide chênaie atlantique_150_</v>
          </cell>
          <cell r="BM1524">
            <v>101.89267555212599</v>
          </cell>
          <cell r="BN1524">
            <v>520.40626463862804</v>
          </cell>
          <cell r="BO1524">
            <v>311.26036876840396</v>
          </cell>
          <cell r="BP1524">
            <v>453.22050465958398</v>
          </cell>
        </row>
        <row r="1525">
          <cell r="BK1525" t="str">
            <v>Chêne sessile_F1_Classique_Guide chênaie atlantique_153_</v>
          </cell>
          <cell r="BM1525">
            <v>106.424090402434</v>
          </cell>
          <cell r="BN1525">
            <v>546.06279150318096</v>
          </cell>
          <cell r="BO1525" t="str">
            <v/>
          </cell>
          <cell r="BP1525">
            <v>453.22050465958398</v>
          </cell>
        </row>
        <row r="1526">
          <cell r="BK1526" t="str">
            <v>Chêne sessile_F1_Classique_Guide chênaie atlantique_153_</v>
          </cell>
          <cell r="BM1526">
            <v>72.438281057278601</v>
          </cell>
          <cell r="BN1526">
            <v>356.89428053375599</v>
          </cell>
          <cell r="BO1526">
            <v>189.16851096942497</v>
          </cell>
          <cell r="BP1526">
            <v>453.22050465958398</v>
          </cell>
        </row>
        <row r="1527">
          <cell r="BK1527" t="str">
            <v>Chêne sessile_F1_Classique_Guide chênaie atlantique_156_</v>
          </cell>
          <cell r="BM1527">
            <v>75.168926042657503</v>
          </cell>
          <cell r="BN1527">
            <v>371.79020100285197</v>
          </cell>
          <cell r="BO1527" t="str">
            <v/>
          </cell>
          <cell r="BP1527">
            <v>453.22050465958398</v>
          </cell>
        </row>
        <row r="1528">
          <cell r="BK1528" t="str">
            <v>Chêne sessile_F1_Classique_Guide chênaie atlantique_156_</v>
          </cell>
          <cell r="BM1528">
            <v>52.849054491229197</v>
          </cell>
          <cell r="BN1528">
            <v>251.93736074354601</v>
          </cell>
          <cell r="BO1528">
            <v>119.85284025930596</v>
          </cell>
          <cell r="BP1528">
            <v>453.22050465958398</v>
          </cell>
        </row>
        <row r="1529">
          <cell r="BK1529" t="str">
            <v>Chêne sessile_F1_Classique_Guide chênaie atlantique_159_</v>
          </cell>
          <cell r="BM1529">
            <v>54.4907403203188</v>
          </cell>
          <cell r="BN1529">
            <v>260.59235117224398</v>
          </cell>
          <cell r="BO1529" t="str">
            <v/>
          </cell>
          <cell r="BP1529">
            <v>453.22050465958398</v>
          </cell>
        </row>
        <row r="1530">
          <cell r="BK1530" t="str">
            <v>Chêne sessile_F1_Classique_Guide chênaie atlantique_159_</v>
          </cell>
          <cell r="BM1530">
            <v>0</v>
          </cell>
          <cell r="BN1530">
            <v>0</v>
          </cell>
          <cell r="BO1530">
            <v>260.59235117224398</v>
          </cell>
          <cell r="BP1530">
            <v>453.22050465958398</v>
          </cell>
        </row>
        <row r="1531">
          <cell r="BK1531" t="str">
            <v>Chêne sessile_F2_Classique_Guide chênaie atlantique_30_</v>
          </cell>
          <cell r="BM1531">
            <v>41.3670210365838</v>
          </cell>
          <cell r="BN1531">
            <v>192.252880817847</v>
          </cell>
          <cell r="BP1531">
            <v>401.52059066910999</v>
          </cell>
        </row>
        <row r="1532">
          <cell r="BK1532" t="str">
            <v>Chêne sessile_F2_Classique_Guide chênaie atlantique_42_</v>
          </cell>
          <cell r="BM1532">
            <v>55.6894565094575</v>
          </cell>
          <cell r="BN1532">
            <v>266.92966020322598</v>
          </cell>
          <cell r="BO1532" t="str">
            <v/>
          </cell>
          <cell r="BP1532">
            <v>401.52059066910999</v>
          </cell>
        </row>
        <row r="1533">
          <cell r="BK1533" t="str">
            <v>Chêne sessile_F2_Classique_Guide chênaie atlantique_42_</v>
          </cell>
          <cell r="BM1533">
            <v>41.837893436571903</v>
          </cell>
          <cell r="BN1533">
            <v>194.66896211184701</v>
          </cell>
          <cell r="BO1533">
            <v>72.26069809137897</v>
          </cell>
          <cell r="BP1533">
            <v>401.52059066910999</v>
          </cell>
        </row>
        <row r="1534">
          <cell r="BK1534" t="str">
            <v>Chêne sessile_F2_Classique_Guide chênaie atlantique_45_</v>
          </cell>
          <cell r="BM1534">
            <v>49.211444764373297</v>
          </cell>
          <cell r="BN1534">
            <v>232.863039252004</v>
          </cell>
          <cell r="BO1534" t="str">
            <v/>
          </cell>
          <cell r="BP1534">
            <v>401.52059066910999</v>
          </cell>
        </row>
        <row r="1535">
          <cell r="BK1535" t="str">
            <v>Chêne sessile_F2_Classique_Guide chênaie atlantique_48_</v>
          </cell>
          <cell r="BM1535">
            <v>56.832860302584002</v>
          </cell>
          <cell r="BN1535">
            <v>272.98814856906301</v>
          </cell>
          <cell r="BO1535" t="str">
            <v/>
          </cell>
          <cell r="BP1535">
            <v>401.52059066910999</v>
          </cell>
        </row>
        <row r="1536">
          <cell r="BK1536" t="str">
            <v>Chêne sessile_F2_Classique_Guide chênaie atlantique_50_</v>
          </cell>
          <cell r="BM1536">
            <v>61.940562585555597</v>
          </cell>
          <cell r="BN1536">
            <v>300.20823995738903</v>
          </cell>
          <cell r="BO1536" t="str">
            <v/>
          </cell>
          <cell r="BP1536">
            <v>401.52059066910999</v>
          </cell>
        </row>
        <row r="1537">
          <cell r="BK1537" t="str">
            <v>Chêne sessile_F2_Classique_Guide chênaie atlantique_50_</v>
          </cell>
          <cell r="BM1537">
            <v>51.346906079629903</v>
          </cell>
          <cell r="BN1537">
            <v>244.04309050807601</v>
          </cell>
          <cell r="BO1537">
            <v>56.16514944931302</v>
          </cell>
          <cell r="BP1537">
            <v>401.52059066910999</v>
          </cell>
        </row>
        <row r="1538">
          <cell r="BK1538" t="str">
            <v>Chêne sessile_F2_Classique_Guide chênaie atlantique_53_</v>
          </cell>
          <cell r="BM1538">
            <v>58.745795709429402</v>
          </cell>
          <cell r="BN1538">
            <v>283.15316541650401</v>
          </cell>
          <cell r="BO1538" t="str">
            <v/>
          </cell>
          <cell r="BP1538">
            <v>401.52059066910999</v>
          </cell>
        </row>
        <row r="1539">
          <cell r="BK1539" t="str">
            <v>Chêne sessile_F2_Classique_Guide chênaie atlantique_56_</v>
          </cell>
          <cell r="BM1539">
            <v>66.1759861649615</v>
          </cell>
          <cell r="BN1539">
            <v>322.96385205768001</v>
          </cell>
          <cell r="BO1539" t="str">
            <v/>
          </cell>
          <cell r="BP1539">
            <v>401.52059066910999</v>
          </cell>
        </row>
        <row r="1540">
          <cell r="BK1540" t="str">
            <v>Chêne sessile_F2_Classique_Guide chênaie atlantique_58_</v>
          </cell>
          <cell r="BM1540">
            <v>71.109307185728397</v>
          </cell>
          <cell r="BN1540">
            <v>349.666288159918</v>
          </cell>
          <cell r="BO1540" t="str">
            <v/>
          </cell>
          <cell r="BP1540">
            <v>401.52059066910999</v>
          </cell>
        </row>
        <row r="1541">
          <cell r="BK1541" t="str">
            <v>Chêne sessile_F2_Classique_Guide chênaie atlantique_58_</v>
          </cell>
          <cell r="BM1541">
            <v>58.877773462715503</v>
          </cell>
          <cell r="BN1541">
            <v>283.85579283533599</v>
          </cell>
          <cell r="BO1541">
            <v>65.810495324582007</v>
          </cell>
          <cell r="BP1541">
            <v>401.52059066910999</v>
          </cell>
        </row>
        <row r="1542">
          <cell r="BK1542" t="str">
            <v>Chêne sessile_F2_Classique_Guide chênaie atlantique_61_</v>
          </cell>
          <cell r="BM1542">
            <v>65.988295087022806</v>
          </cell>
          <cell r="BN1542">
            <v>321.95205931659598</v>
          </cell>
          <cell r="BO1542" t="str">
            <v/>
          </cell>
          <cell r="BP1542">
            <v>401.52059066910999</v>
          </cell>
        </row>
        <row r="1543">
          <cell r="BK1543" t="str">
            <v>Chêne sessile_F2_Classique_Guide chênaie atlantique_64_</v>
          </cell>
          <cell r="BM1543">
            <v>73.044681508511601</v>
          </cell>
          <cell r="BN1543">
            <v>360.19711372916697</v>
          </cell>
          <cell r="BO1543" t="str">
            <v/>
          </cell>
          <cell r="BP1543">
            <v>401.52059066910999</v>
          </cell>
        </row>
        <row r="1544">
          <cell r="BK1544" t="str">
            <v>Chêne sessile_F2_Classique_Guide chênaie atlantique_66_</v>
          </cell>
          <cell r="BM1544">
            <v>77.735966650210401</v>
          </cell>
          <cell r="BN1544">
            <v>385.84690469571598</v>
          </cell>
          <cell r="BO1544" t="str">
            <v/>
          </cell>
          <cell r="BP1544">
            <v>401.52059066910999</v>
          </cell>
        </row>
        <row r="1545">
          <cell r="BK1545" t="str">
            <v>Chêne sessile_F2_Classique_Guide chênaie atlantique_66_</v>
          </cell>
          <cell r="BM1545">
            <v>65.357198224267094</v>
          </cell>
          <cell r="BN1545">
            <v>318.55225245235101</v>
          </cell>
          <cell r="BO1545">
            <v>67.294652243364965</v>
          </cell>
          <cell r="BP1545">
            <v>401.52059066910999</v>
          </cell>
        </row>
        <row r="1546">
          <cell r="BK1546" t="str">
            <v>Chêne sessile_F2_Classique_Guide chênaie atlantique_69_</v>
          </cell>
          <cell r="BM1546">
            <v>72.140936104591304</v>
          </cell>
          <cell r="BN1546">
            <v>355.27583997113697</v>
          </cell>
          <cell r="BO1546" t="str">
            <v/>
          </cell>
          <cell r="BP1546">
            <v>401.52059066910999</v>
          </cell>
        </row>
        <row r="1547">
          <cell r="BK1547" t="str">
            <v>Chêne sessile_F2_Classique_Guide chênaie atlantique_72_</v>
          </cell>
          <cell r="BM1547">
            <v>78.895139502006899</v>
          </cell>
          <cell r="BN1547">
            <v>392.21085457158603</v>
          </cell>
          <cell r="BO1547" t="str">
            <v/>
          </cell>
          <cell r="BP1547">
            <v>401.52059066910999</v>
          </cell>
        </row>
        <row r="1548">
          <cell r="BK1548" t="str">
            <v>Chêne sessile_F2_Classique_Guide chênaie atlantique_74_</v>
          </cell>
          <cell r="BM1548">
            <v>83.438508776041004</v>
          </cell>
          <cell r="BN1548">
            <v>417.25035198480202</v>
          </cell>
          <cell r="BO1548" t="str">
            <v/>
          </cell>
          <cell r="BP1548">
            <v>401.52059066910999</v>
          </cell>
        </row>
        <row r="1549">
          <cell r="BK1549" t="str">
            <v>Chêne sessile_F2_Classique_Guide chênaie atlantique_74_</v>
          </cell>
          <cell r="BM1549">
            <v>70.958971975318406</v>
          </cell>
          <cell r="BN1549">
            <v>348.84955740544302</v>
          </cell>
          <cell r="BO1549">
            <v>68.400794579359001</v>
          </cell>
          <cell r="BP1549">
            <v>401.52059066910999</v>
          </cell>
        </row>
        <row r="1550">
          <cell r="BK1550" t="str">
            <v>Chêne sessile_F2_Classique_Guide chênaie atlantique_77_</v>
          </cell>
          <cell r="BM1550">
            <v>77.3578199033403</v>
          </cell>
          <cell r="BN1550">
            <v>383.77305254839399</v>
          </cell>
          <cell r="BO1550" t="str">
            <v/>
          </cell>
          <cell r="BP1550">
            <v>401.52059066910999</v>
          </cell>
        </row>
        <row r="1551">
          <cell r="BK1551" t="str">
            <v>Chêne sessile_F2_Classique_Guide chênaie atlantique_80_</v>
          </cell>
          <cell r="BM1551">
            <v>83.813511195970193</v>
          </cell>
          <cell r="BN1551">
            <v>419.323762097479</v>
          </cell>
          <cell r="BO1551" t="str">
            <v/>
          </cell>
          <cell r="BP1551">
            <v>401.52059066910999</v>
          </cell>
        </row>
        <row r="1552">
          <cell r="BK1552" t="str">
            <v>Chêne sessile_F2_Classique_Guide chênaie atlantique_84_</v>
          </cell>
          <cell r="BM1552">
            <v>92.4042388377853</v>
          </cell>
          <cell r="BN1552">
            <v>467.08918954510898</v>
          </cell>
          <cell r="BO1552" t="str">
            <v/>
          </cell>
          <cell r="BP1552">
            <v>401.52059066910999</v>
          </cell>
        </row>
        <row r="1553">
          <cell r="BK1553" t="str">
            <v>Chêne sessile_F2_Classique_Guide chênaie atlantique_84_</v>
          </cell>
          <cell r="BM1553">
            <v>76.919004329299995</v>
          </cell>
          <cell r="BN1553">
            <v>381.36784591607801</v>
          </cell>
          <cell r="BO1553">
            <v>85.721343629030969</v>
          </cell>
          <cell r="BP1553">
            <v>401.52059066910999</v>
          </cell>
        </row>
        <row r="1554">
          <cell r="BK1554" t="str">
            <v>Chêne sessile_F2_Classique_Guide chênaie atlantique_87_</v>
          </cell>
          <cell r="BM1554">
            <v>83.0353145578556</v>
          </cell>
          <cell r="BN1554">
            <v>415.02218935897901</v>
          </cell>
          <cell r="BO1554" t="str">
            <v/>
          </cell>
          <cell r="BP1554">
            <v>401.52059066910999</v>
          </cell>
        </row>
        <row r="1555">
          <cell r="BK1555" t="str">
            <v>Chêne sessile_F2_Classique_Guide chênaie atlantique_90_</v>
          </cell>
          <cell r="BM1555">
            <v>89.168192006479302</v>
          </cell>
          <cell r="BN1555">
            <v>449.03751156163702</v>
          </cell>
          <cell r="BO1555" t="str">
            <v/>
          </cell>
          <cell r="BP1555">
            <v>401.52059066910999</v>
          </cell>
        </row>
        <row r="1556">
          <cell r="BK1556" t="str">
            <v>Chêne sessile_F2_Classique_Guide chênaie atlantique_94_</v>
          </cell>
          <cell r="BM1556">
            <v>97.370547698937997</v>
          </cell>
          <cell r="BN1556">
            <v>494.92537555846002</v>
          </cell>
          <cell r="BO1556" t="str">
            <v/>
          </cell>
          <cell r="BP1556">
            <v>401.52059066910999</v>
          </cell>
        </row>
        <row r="1557">
          <cell r="BK1557" t="str">
            <v>Chêne sessile_F2_Classique_Guide chênaie atlantique_94_</v>
          </cell>
          <cell r="BM1557">
            <v>81.859192590788595</v>
          </cell>
          <cell r="BN1557">
            <v>408.52929955228302</v>
          </cell>
          <cell r="BO1557">
            <v>86.396076006176997</v>
          </cell>
          <cell r="BP1557">
            <v>401.52059066910999</v>
          </cell>
        </row>
        <row r="1558">
          <cell r="BK1558" t="str">
            <v>Chêne sessile_F2_Classique_Guide chênaie atlantique_97_</v>
          </cell>
          <cell r="BM1558">
            <v>87.773153837919907</v>
          </cell>
          <cell r="BN1558">
            <v>441.27722384381599</v>
          </cell>
          <cell r="BO1558" t="str">
            <v/>
          </cell>
          <cell r="BP1558">
            <v>401.52059066910999</v>
          </cell>
        </row>
        <row r="1559">
          <cell r="BK1559" t="str">
            <v>Chêne sessile_F2_Classique_Guide chênaie atlantique_100_</v>
          </cell>
          <cell r="BM1559">
            <v>93.643602658385205</v>
          </cell>
          <cell r="BN1559">
            <v>474.021006782104</v>
          </cell>
          <cell r="BO1559" t="str">
            <v/>
          </cell>
          <cell r="BP1559">
            <v>401.52059066910999</v>
          </cell>
        </row>
        <row r="1560">
          <cell r="BK1560" t="str">
            <v>Chêne sessile_F2_Classique_Guide chênaie atlantique_104_</v>
          </cell>
          <cell r="BM1560">
            <v>101.60106094373999</v>
          </cell>
          <cell r="BN1560">
            <v>518.75934134232205</v>
          </cell>
          <cell r="BO1560" t="str">
            <v/>
          </cell>
          <cell r="BP1560">
            <v>401.52059066910999</v>
          </cell>
        </row>
        <row r="1561">
          <cell r="BK1561" t="str">
            <v>Chêne sessile_F2_Classique_Guide chênaie atlantique_104_</v>
          </cell>
          <cell r="BM1561">
            <v>87.300856432952301</v>
          </cell>
          <cell r="BN1561">
            <v>438.65294572149799</v>
          </cell>
          <cell r="BO1561">
            <v>80.10639562082406</v>
          </cell>
          <cell r="BP1561">
            <v>401.52059066910999</v>
          </cell>
        </row>
        <row r="1562">
          <cell r="BK1562" t="str">
            <v>Chêne sessile_F2_Classique_Guide chênaie atlantique_107_</v>
          </cell>
          <cell r="BM1562">
            <v>93.104639875507402</v>
          </cell>
          <cell r="BN1562">
            <v>471.00533648833499</v>
          </cell>
          <cell r="BO1562" t="str">
            <v/>
          </cell>
          <cell r="BP1562">
            <v>401.52059066910999</v>
          </cell>
        </row>
        <row r="1563">
          <cell r="BK1563" t="str">
            <v>Chêne sessile_F2_Classique_Guide chênaie atlantique_110_</v>
          </cell>
          <cell r="BM1563">
            <v>98.852909181234295</v>
          </cell>
          <cell r="BN1563">
            <v>503.264216856026</v>
          </cell>
          <cell r="BO1563" t="str">
            <v/>
          </cell>
          <cell r="BP1563">
            <v>401.52059066910999</v>
          </cell>
        </row>
        <row r="1564">
          <cell r="BK1564" t="str">
            <v>Chêne sessile_F2_Classique_Guide chênaie atlantique_114_</v>
          </cell>
          <cell r="BM1564">
            <v>106.679146772008</v>
          </cell>
          <cell r="BN1564">
            <v>547.51047570191099</v>
          </cell>
          <cell r="BO1564" t="str">
            <v/>
          </cell>
          <cell r="BP1564">
            <v>401.52059066910999</v>
          </cell>
        </row>
        <row r="1565">
          <cell r="BK1565" t="str">
            <v>Chêne sessile_F2_Classique_Guide chênaie atlantique_114_</v>
          </cell>
          <cell r="BM1565">
            <v>92.868190938796005</v>
          </cell>
          <cell r="BN1565">
            <v>469.682923824184</v>
          </cell>
          <cell r="BO1565">
            <v>77.827551877726989</v>
          </cell>
          <cell r="BP1565">
            <v>401.52059066910999</v>
          </cell>
        </row>
        <row r="1566">
          <cell r="BK1566" t="str">
            <v>Chêne sessile_F2_Classique_Guide chênaie atlantique_117_</v>
          </cell>
          <cell r="BM1566">
            <v>98.608330301277405</v>
          </cell>
          <cell r="BN1566">
            <v>501.88742990005102</v>
          </cell>
          <cell r="BO1566" t="str">
            <v/>
          </cell>
          <cell r="BP1566">
            <v>401.52059066910999</v>
          </cell>
        </row>
        <row r="1567">
          <cell r="BK1567" t="str">
            <v>Chêne sessile_F2_Classique_Guide chênaie atlantique_120_</v>
          </cell>
          <cell r="BM1567">
            <v>104.34688302903901</v>
          </cell>
          <cell r="BN1567">
            <v>534.28677884709896</v>
          </cell>
          <cell r="BO1567" t="str">
            <v/>
          </cell>
          <cell r="BP1567">
            <v>401.52059066910999</v>
          </cell>
        </row>
        <row r="1568">
          <cell r="BK1568" t="str">
            <v>Chêne sessile_F2_Classique_Guide chênaie atlantique_124_</v>
          </cell>
          <cell r="BM1568">
            <v>112.158798492252</v>
          </cell>
          <cell r="BN1568">
            <v>578.70212227757895</v>
          </cell>
          <cell r="BO1568" t="str">
            <v/>
          </cell>
          <cell r="BP1568">
            <v>401.52059066910999</v>
          </cell>
        </row>
        <row r="1569">
          <cell r="BK1569" t="str">
            <v>Chêne sessile_F2_Classique_Guide chênaie atlantique_124_</v>
          </cell>
          <cell r="BM1569">
            <v>99.039160451448396</v>
          </cell>
          <cell r="BN1569">
            <v>504.31291278211</v>
          </cell>
          <cell r="BO1569">
            <v>74.389209495468947</v>
          </cell>
          <cell r="BP1569">
            <v>401.52059066910999</v>
          </cell>
        </row>
        <row r="1570">
          <cell r="BK1570" t="str">
            <v>Chêne sessile_F2_Classique_Guide chênaie atlantique_127_</v>
          </cell>
          <cell r="BM1570">
            <v>104.786075352417</v>
          </cell>
          <cell r="BN1570">
            <v>536.77452573702203</v>
          </cell>
          <cell r="BO1570" t="str">
            <v/>
          </cell>
          <cell r="BP1570">
            <v>401.52059066910999</v>
          </cell>
        </row>
        <row r="1571">
          <cell r="BK1571" t="str">
            <v>Chêne sessile_F2_Classique_Guide chênaie atlantique_130_</v>
          </cell>
          <cell r="BM1571">
            <v>110.516973893417</v>
          </cell>
          <cell r="BN1571">
            <v>569.33866832286401</v>
          </cell>
          <cell r="BO1571" t="str">
            <v/>
          </cell>
          <cell r="BP1571">
            <v>401.52059066910999</v>
          </cell>
        </row>
        <row r="1572">
          <cell r="BK1572" t="str">
            <v>Chêne sessile_F2_Classique_Guide chênaie atlantique_134_</v>
          </cell>
          <cell r="BM1572">
            <v>118.295884865902</v>
          </cell>
          <cell r="BN1572">
            <v>613.83289898762803</v>
          </cell>
          <cell r="BO1572" t="str">
            <v/>
          </cell>
          <cell r="BP1572">
            <v>401.52059066910999</v>
          </cell>
        </row>
        <row r="1573">
          <cell r="BK1573" t="str">
            <v>Chêne sessile_F2_Classique_Guide chênaie atlantique_134_</v>
          </cell>
          <cell r="BM1573">
            <v>105.094274336905</v>
          </cell>
          <cell r="BN1573">
            <v>538.52095395862102</v>
          </cell>
          <cell r="BO1573">
            <v>75.311945029007006</v>
          </cell>
          <cell r="BP1573">
            <v>401.52059066910999</v>
          </cell>
        </row>
        <row r="1574">
          <cell r="BK1574" t="str">
            <v>Chêne sessile_F2_Classique_Guide chênaie atlantique_137_</v>
          </cell>
          <cell r="BM1574">
            <v>110.874939094474</v>
          </cell>
          <cell r="BN1574">
            <v>571.37889158943096</v>
          </cell>
          <cell r="BO1574" t="str">
            <v/>
          </cell>
          <cell r="BP1574">
            <v>401.52059066910999</v>
          </cell>
        </row>
        <row r="1575">
          <cell r="BK1575" t="str">
            <v>Chêne sessile_F2_Classique_Guide chênaie atlantique_140_</v>
          </cell>
          <cell r="BM1575">
            <v>116.615146966494</v>
          </cell>
          <cell r="BN1575">
            <v>604.19162257662799</v>
          </cell>
          <cell r="BO1575" t="str">
            <v/>
          </cell>
          <cell r="BP1575">
            <v>401.52059066910999</v>
          </cell>
        </row>
        <row r="1576">
          <cell r="BK1576" t="str">
            <v>Chêne sessile_F2_Classique_Guide chênaie atlantique_144_</v>
          </cell>
          <cell r="BM1576">
            <v>124.50962850633999</v>
          </cell>
          <cell r="BN1576">
            <v>649.60510532354294</v>
          </cell>
          <cell r="BO1576" t="str">
            <v/>
          </cell>
          <cell r="BP1576">
            <v>401.52059066910999</v>
          </cell>
        </row>
        <row r="1577">
          <cell r="BK1577" t="str">
            <v>Chêne sessile_F2_Classique_Guide chênaie atlantique_144_</v>
          </cell>
          <cell r="BM1577">
            <v>110.61491469844</v>
          </cell>
          <cell r="BN1577">
            <v>569.896810877034</v>
          </cell>
          <cell r="BO1577">
            <v>79.708294446508944</v>
          </cell>
          <cell r="BP1577">
            <v>401.52059066910999</v>
          </cell>
        </row>
        <row r="1578">
          <cell r="BK1578" t="str">
            <v>Chêne sessile_F2_Classique_Guide chênaie atlantique_147_</v>
          </cell>
          <cell r="BM1578">
            <v>116.38226738919499</v>
          </cell>
          <cell r="BN1578">
            <v>602.85693400135096</v>
          </cell>
          <cell r="BO1578" t="str">
            <v/>
          </cell>
          <cell r="BP1578">
            <v>401.52059066910999</v>
          </cell>
        </row>
        <row r="1579">
          <cell r="BK1579" t="str">
            <v>Chêne sessile_F2_Classique_Guide chênaie atlantique_150_</v>
          </cell>
          <cell r="BM1579">
            <v>122.237331225687</v>
          </cell>
          <cell r="BN1579">
            <v>636.500534192749</v>
          </cell>
          <cell r="BO1579" t="str">
            <v/>
          </cell>
          <cell r="BP1579">
            <v>401.52059066910999</v>
          </cell>
        </row>
        <row r="1580">
          <cell r="BK1580" t="str">
            <v>Chêne sessile_F2_Classique_Guide chênaie atlantique_154_</v>
          </cell>
          <cell r="BM1580">
            <v>130.082117085123</v>
          </cell>
          <cell r="BN1580">
            <v>681.85176898289797</v>
          </cell>
          <cell r="BO1580" t="str">
            <v/>
          </cell>
          <cell r="BP1580">
            <v>401.52059066910999</v>
          </cell>
        </row>
        <row r="1581">
          <cell r="BK1581" t="str">
            <v>Chêne sessile_F2_Classique_Guide chênaie atlantique_154_</v>
          </cell>
          <cell r="BM1581">
            <v>116.979443872171</v>
          </cell>
          <cell r="BN1581">
            <v>606.28007655099395</v>
          </cell>
          <cell r="BO1581">
            <v>75.571692431904012</v>
          </cell>
          <cell r="BP1581">
            <v>401.52059066910999</v>
          </cell>
        </row>
        <row r="1582">
          <cell r="BK1582" t="str">
            <v>Chêne sessile_F2_Classique_Guide chênaie atlantique_157_</v>
          </cell>
          <cell r="BM1582">
            <v>122.804014142413</v>
          </cell>
          <cell r="BN1582">
            <v>639.76618936414798</v>
          </cell>
          <cell r="BO1582" t="str">
            <v/>
          </cell>
          <cell r="BP1582">
            <v>401.52059066910999</v>
          </cell>
        </row>
        <row r="1583">
          <cell r="BK1583" t="str">
            <v>Chêne sessile_F2_Classique_Guide chênaie atlantique_160_</v>
          </cell>
          <cell r="BM1583">
            <v>128.70094001087401</v>
          </cell>
          <cell r="BN1583">
            <v>673.84493267981395</v>
          </cell>
          <cell r="BO1583" t="str">
            <v/>
          </cell>
          <cell r="BP1583">
            <v>401.52059066910999</v>
          </cell>
        </row>
        <row r="1584">
          <cell r="BK1584" t="str">
            <v>Chêne sessile_F2_Classique_Guide chênaie atlantique_164_</v>
          </cell>
          <cell r="BM1584">
            <v>136.631797367329</v>
          </cell>
          <cell r="BN1584">
            <v>719.94583581832899</v>
          </cell>
          <cell r="BO1584" t="str">
            <v/>
          </cell>
          <cell r="BP1584">
            <v>401.52059066910999</v>
          </cell>
        </row>
        <row r="1585">
          <cell r="BK1585" t="str">
            <v>Chêne sessile_F2_Classique_Guide chênaie atlantique_164_</v>
          </cell>
          <cell r="BM1585">
            <v>123.672849510291</v>
          </cell>
          <cell r="BN1585">
            <v>644.77626009177902</v>
          </cell>
          <cell r="BO1585">
            <v>75.169575726549965</v>
          </cell>
          <cell r="BP1585">
            <v>401.52059066910999</v>
          </cell>
        </row>
        <row r="1586">
          <cell r="BK1586" t="str">
            <v>Chêne sessile_F2_Classique_Guide chênaie atlantique_167_</v>
          </cell>
          <cell r="BM1586">
            <v>129.549282648927</v>
          </cell>
          <cell r="BN1586">
            <v>678.76176535517595</v>
          </cell>
          <cell r="BO1586" t="str">
            <v/>
          </cell>
          <cell r="BP1586">
            <v>401.52059066910999</v>
          </cell>
        </row>
        <row r="1587">
          <cell r="BK1587" t="str">
            <v>Chêne sessile_F2_Classique_Guide chênaie atlantique_170_</v>
          </cell>
          <cell r="BM1587">
            <v>135.52724156872199</v>
          </cell>
          <cell r="BN1587">
            <v>713.50730789398301</v>
          </cell>
          <cell r="BO1587" t="str">
            <v/>
          </cell>
          <cell r="BP1587">
            <v>401.52059066910999</v>
          </cell>
        </row>
        <row r="1588">
          <cell r="BK1588" t="str">
            <v>Chêne sessile_F2_Classique_Guide chênaie atlantique_174_</v>
          </cell>
          <cell r="BM1588">
            <v>143.55419480294199</v>
          </cell>
          <cell r="BN1588">
            <v>760.42481045678903</v>
          </cell>
          <cell r="BO1588" t="str">
            <v/>
          </cell>
          <cell r="BP1588">
            <v>401.52059066910999</v>
          </cell>
        </row>
        <row r="1589">
          <cell r="BK1589" t="str">
            <v>Chêne sessile_F2_Classique_Guide chênaie atlantique_174_</v>
          </cell>
          <cell r="BM1589">
            <v>92.407599111762707</v>
          </cell>
          <cell r="BN1589">
            <v>467.10797017429098</v>
          </cell>
          <cell r="BO1589">
            <v>293.31684028249805</v>
          </cell>
          <cell r="BP1589">
            <v>401.52059066910999</v>
          </cell>
        </row>
        <row r="1590">
          <cell r="BK1590" t="str">
            <v>Chêne sessile_F2_Classique_Guide chênaie atlantique_177_</v>
          </cell>
          <cell r="BM1590">
            <v>96.327280142137099</v>
          </cell>
          <cell r="BN1590">
            <v>489.06482836403302</v>
          </cell>
          <cell r="BO1590" t="str">
            <v/>
          </cell>
          <cell r="BP1590">
            <v>401.52059066910999</v>
          </cell>
        </row>
        <row r="1591">
          <cell r="BK1591" t="str">
            <v>Chêne sessile_F2_Classique_Guide chênaie atlantique_177_</v>
          </cell>
          <cell r="BM1591">
            <v>67.422657913292895</v>
          </cell>
          <cell r="BN1591">
            <v>329.692108610486</v>
          </cell>
          <cell r="BO1591">
            <v>159.37271975354702</v>
          </cell>
          <cell r="BP1591">
            <v>401.52059066910999</v>
          </cell>
        </row>
        <row r="1592">
          <cell r="BK1592" t="str">
            <v>Chêne sessile_F2_Classique_Guide chênaie atlantique_180_</v>
          </cell>
          <cell r="BM1592">
            <v>69.928205799965198</v>
          </cell>
          <cell r="BN1592">
            <v>343.254708807496</v>
          </cell>
          <cell r="BO1592" t="str">
            <v/>
          </cell>
          <cell r="BP1592">
            <v>401.52059066910999</v>
          </cell>
        </row>
        <row r="1593">
          <cell r="BK1593" t="str">
            <v>Chêne sessile_F2_Classique_Guide chênaie atlantique_180_</v>
          </cell>
          <cell r="BM1593">
            <v>49.263888973428401</v>
          </cell>
          <cell r="BN1593">
            <v>233.13699731595199</v>
          </cell>
          <cell r="BO1593">
            <v>110.11771149154401</v>
          </cell>
          <cell r="BP1593">
            <v>401.52059066910999</v>
          </cell>
        </row>
        <row r="1594">
          <cell r="BK1594" t="str">
            <v>Chêne sessile_F2_Classique_Guide chênaie atlantique_183_</v>
          </cell>
          <cell r="BM1594">
            <v>50.856482320916697</v>
          </cell>
          <cell r="BN1594">
            <v>241.471050992535</v>
          </cell>
          <cell r="BO1594" t="str">
            <v/>
          </cell>
          <cell r="BP1594">
            <v>401.52059066910999</v>
          </cell>
        </row>
        <row r="1595">
          <cell r="BK1595" t="str">
            <v>Chêne sessile_F2_Classique_Guide chênaie atlantique_183_</v>
          </cell>
          <cell r="BM1595">
            <v>0</v>
          </cell>
          <cell r="BN1595">
            <v>0</v>
          </cell>
          <cell r="BO1595">
            <v>241.471050992535</v>
          </cell>
          <cell r="BP1595">
            <v>401.52059066910999</v>
          </cell>
        </row>
        <row r="1596">
          <cell r="BK1596" t="str">
            <v>Pin d'Alep_F2_Classique_Pin d'Alep_18_</v>
          </cell>
          <cell r="BM1596">
            <v>7.3739814283672196</v>
          </cell>
          <cell r="BN1596">
            <v>28.804565215846399</v>
          </cell>
          <cell r="BP1596">
            <v>134.534925639471</v>
          </cell>
        </row>
        <row r="1597">
          <cell r="BK1597" t="str">
            <v>Pin d'Alep_F2_Classique_Pin d'Alep_19_</v>
          </cell>
          <cell r="BM1597">
            <v>8.1056184060810796</v>
          </cell>
          <cell r="BN1597">
            <v>31.957919548212899</v>
          </cell>
          <cell r="BO1597" t="str">
            <v/>
          </cell>
          <cell r="BP1597">
            <v>134.534925639471</v>
          </cell>
        </row>
        <row r="1598">
          <cell r="BK1598" t="str">
            <v>Pin d'Alep_F2_Classique_Pin d'Alep_20_</v>
          </cell>
          <cell r="BM1598">
            <v>8.9328505686113804</v>
          </cell>
          <cell r="BN1598">
            <v>35.558112031853</v>
          </cell>
          <cell r="BO1598" t="str">
            <v/>
          </cell>
          <cell r="BP1598">
            <v>134.534925639471</v>
          </cell>
        </row>
        <row r="1599">
          <cell r="BK1599" t="str">
            <v>Pin d'Alep_F2_Classique_Pin d'Alep_21_</v>
          </cell>
          <cell r="BM1599">
            <v>9.8232045672945905</v>
          </cell>
          <cell r="BN1599">
            <v>39.471023436443801</v>
          </cell>
          <cell r="BO1599" t="str">
            <v/>
          </cell>
          <cell r="BP1599">
            <v>134.534925639471</v>
          </cell>
        </row>
        <row r="1600">
          <cell r="BK1600" t="str">
            <v>Pin d'Alep_F2_Classique_Pin d'Alep_22_</v>
          </cell>
          <cell r="BM1600">
            <v>10.7723988752042</v>
          </cell>
          <cell r="BN1600">
            <v>43.682494374597098</v>
          </cell>
          <cell r="BO1600" t="str">
            <v/>
          </cell>
          <cell r="BP1600">
            <v>134.534925639471</v>
          </cell>
        </row>
        <row r="1601">
          <cell r="BK1601" t="str">
            <v>Pin d'Alep_F2_Classique_Pin d'Alep_23_</v>
          </cell>
          <cell r="BM1601">
            <v>11.7780301416739</v>
          </cell>
          <cell r="BN1601">
            <v>48.185911880205602</v>
          </cell>
          <cell r="BO1601" t="str">
            <v/>
          </cell>
          <cell r="BP1601">
            <v>134.534925639471</v>
          </cell>
        </row>
        <row r="1602">
          <cell r="BK1602" t="str">
            <v>Pin d'Alep_F2_Classique_Pin d'Alep_24_</v>
          </cell>
          <cell r="BM1602">
            <v>12.8363850137613</v>
          </cell>
          <cell r="BN1602">
            <v>52.968161761144003</v>
          </cell>
          <cell r="BO1602" t="str">
            <v/>
          </cell>
          <cell r="BP1602">
            <v>134.534925639471</v>
          </cell>
        </row>
        <row r="1603">
          <cell r="BK1603" t="str">
            <v>Pin d'Alep_F2_Classique_Pin d'Alep_25_</v>
          </cell>
          <cell r="BM1603">
            <v>13.944936281005299</v>
          </cell>
          <cell r="BN1603">
            <v>58.020832603870197</v>
          </cell>
          <cell r="BO1603" t="str">
            <v/>
          </cell>
          <cell r="BP1603">
            <v>134.534925639471</v>
          </cell>
        </row>
        <row r="1604">
          <cell r="BK1604" t="str">
            <v>Pin d'Alep_F2_Classique_Pin d'Alep_26_</v>
          </cell>
          <cell r="BM1604">
            <v>15.101175692964301</v>
          </cell>
          <cell r="BN1604">
            <v>63.335101212955003</v>
          </cell>
          <cell r="BO1604" t="str">
            <v/>
          </cell>
          <cell r="BP1604">
            <v>134.534925639471</v>
          </cell>
        </row>
        <row r="1605">
          <cell r="BK1605" t="str">
            <v>Pin d'Alep_F2_Classique_Pin d'Alep_27_</v>
          </cell>
          <cell r="BM1605">
            <v>16.300351011778702</v>
          </cell>
          <cell r="BN1605">
            <v>68.891244462073004</v>
          </cell>
          <cell r="BO1605" t="str">
            <v/>
          </cell>
          <cell r="BP1605">
            <v>134.534925639471</v>
          </cell>
        </row>
        <row r="1606">
          <cell r="BK1606" t="str">
            <v>Pin d'Alep_F2_Classique_Pin d'Alep_28_</v>
          </cell>
          <cell r="BM1606">
            <v>17.530640605766799</v>
          </cell>
          <cell r="BN1606">
            <v>74.635659119635903</v>
          </cell>
          <cell r="BO1606" t="str">
            <v/>
          </cell>
          <cell r="BP1606">
            <v>134.534925639471</v>
          </cell>
        </row>
        <row r="1607">
          <cell r="BK1607" t="str">
            <v>Pin d'Alep_F2_Classique_Pin d'Alep_29_</v>
          </cell>
          <cell r="BM1607">
            <v>18.809232360736399</v>
          </cell>
          <cell r="BN1607">
            <v>80.650032102262699</v>
          </cell>
          <cell r="BO1607" t="str">
            <v/>
          </cell>
          <cell r="BP1607">
            <v>134.534925639471</v>
          </cell>
        </row>
        <row r="1608">
          <cell r="BK1608" t="str">
            <v>Pin d'Alep_F2_Classique_Pin d'Alep_30_</v>
          </cell>
          <cell r="BM1608">
            <v>20.106038679749599</v>
          </cell>
          <cell r="BN1608">
            <v>86.793617550424202</v>
          </cell>
          <cell r="BO1608" t="str">
            <v/>
          </cell>
          <cell r="BP1608">
            <v>134.534925639471</v>
          </cell>
        </row>
        <row r="1609">
          <cell r="BK1609" t="str">
            <v>Pin d'Alep_F2_Classique_Pin d'Alep_31_</v>
          </cell>
          <cell r="BM1609">
            <v>21.4513869307129</v>
          </cell>
          <cell r="BN1609">
            <v>93.210875645375296</v>
          </cell>
          <cell r="BO1609" t="str">
            <v/>
          </cell>
          <cell r="BP1609">
            <v>134.534925639471</v>
          </cell>
        </row>
        <row r="1610">
          <cell r="BK1610" t="str">
            <v>Pin d'Alep_F2_Classique_Pin d'Alep_32_</v>
          </cell>
          <cell r="BM1610">
            <v>22.810902305787</v>
          </cell>
          <cell r="BN1610">
            <v>99.738472574471103</v>
          </cell>
          <cell r="BO1610" t="str">
            <v/>
          </cell>
          <cell r="BP1610">
            <v>134.534925639471</v>
          </cell>
        </row>
        <row r="1611">
          <cell r="BK1611" t="str">
            <v>Pin d'Alep_F2_Classique_Pin d'Alep_33_</v>
          </cell>
          <cell r="BM1611">
            <v>24.176176049891001</v>
          </cell>
          <cell r="BN1611">
            <v>106.33473248493</v>
          </cell>
          <cell r="BO1611" t="str">
            <v/>
          </cell>
          <cell r="BP1611">
            <v>134.534925639471</v>
          </cell>
        </row>
        <row r="1612">
          <cell r="BK1612" t="str">
            <v>Pin d'Alep_F2_Classique_Pin d'Alep_34_</v>
          </cell>
          <cell r="BM1612">
            <v>25.5853577581194</v>
          </cell>
          <cell r="BN1612">
            <v>113.184095461558</v>
          </cell>
          <cell r="BO1612" t="str">
            <v/>
          </cell>
          <cell r="BP1612">
            <v>134.534925639471</v>
          </cell>
        </row>
        <row r="1613">
          <cell r="BK1613" t="str">
            <v>Pin d'Alep_F2_Classique_Pin d'Alep_35_</v>
          </cell>
          <cell r="BM1613">
            <v>26.989075112088798</v>
          </cell>
          <cell r="BN1613">
            <v>120.046305019643</v>
          </cell>
          <cell r="BO1613" t="str">
            <v/>
          </cell>
          <cell r="BP1613">
            <v>134.534925639471</v>
          </cell>
        </row>
        <row r="1614">
          <cell r="BK1614" t="str">
            <v>Pin d'Alep_F2_Classique_Pin d'Alep_36_</v>
          </cell>
          <cell r="BM1614">
            <v>28.450195640335998</v>
          </cell>
          <cell r="BN1614">
            <v>127.228989411528</v>
          </cell>
          <cell r="BO1614" t="str">
            <v/>
          </cell>
          <cell r="BP1614">
            <v>134.534925639471</v>
          </cell>
        </row>
        <row r="1615">
          <cell r="BK1615" t="str">
            <v>Pin d'Alep_F2_Classique_Pin d'Alep_37_</v>
          </cell>
          <cell r="BM1615">
            <v>29.906282423706699</v>
          </cell>
          <cell r="BN1615">
            <v>134.425586249199</v>
          </cell>
          <cell r="BO1615" t="str">
            <v/>
          </cell>
          <cell r="BP1615">
            <v>134.534925639471</v>
          </cell>
        </row>
        <row r="1616">
          <cell r="BK1616" t="str">
            <v>Pin d'Alep_F2_Classique_Pin d'Alep_38_</v>
          </cell>
          <cell r="BM1616">
            <v>31.3637476525296</v>
          </cell>
          <cell r="BN1616">
            <v>141.66599902089999</v>
          </cell>
          <cell r="BO1616" t="str">
            <v/>
          </cell>
          <cell r="BP1616">
            <v>134.534925639471</v>
          </cell>
        </row>
        <row r="1617">
          <cell r="BK1617" t="str">
            <v>Pin d'Alep_F2_Classique_Pin d'Alep_39_</v>
          </cell>
          <cell r="BM1617">
            <v>32.866116914497503</v>
          </cell>
          <cell r="BN1617">
            <v>149.16665163726799</v>
          </cell>
          <cell r="BO1617" t="str">
            <v/>
          </cell>
          <cell r="BP1617">
            <v>134.534925639471</v>
          </cell>
        </row>
        <row r="1618">
          <cell r="BK1618" t="str">
            <v>Pin d'Alep_F2_Classique_Pin d'Alep_40_</v>
          </cell>
          <cell r="BM1618">
            <v>34.330501115251998</v>
          </cell>
          <cell r="BN1618">
            <v>156.51255172992799</v>
          </cell>
          <cell r="BO1618" t="str">
            <v/>
          </cell>
          <cell r="BP1618">
            <v>134.534925639471</v>
          </cell>
        </row>
        <row r="1619">
          <cell r="BK1619" t="str">
            <v>Pin d'Alep_F2_Classique_Pin d'Alep_41_</v>
          </cell>
          <cell r="BM1619">
            <v>35.826442458633899</v>
          </cell>
          <cell r="BN1619">
            <v>164.050976353186</v>
          </cell>
          <cell r="BO1619" t="str">
            <v/>
          </cell>
          <cell r="BP1619">
            <v>134.534925639471</v>
          </cell>
        </row>
        <row r="1620">
          <cell r="BK1620" t="str">
            <v>Pin d'Alep_F2_Classique_Pin d'Alep_42_</v>
          </cell>
          <cell r="BM1620">
            <v>37.306577462733799</v>
          </cell>
          <cell r="BN1620">
            <v>171.54256424685499</v>
          </cell>
          <cell r="BO1620" t="str">
            <v/>
          </cell>
          <cell r="BP1620">
            <v>134.534925639471</v>
          </cell>
        </row>
        <row r="1621">
          <cell r="BK1621" t="str">
            <v>Pin d'Alep_F2_Classique_Pin d'Alep_43_</v>
          </cell>
          <cell r="BM1621">
            <v>38.829675970138702</v>
          </cell>
          <cell r="BN1621">
            <v>179.284491995146</v>
          </cell>
          <cell r="BO1621" t="str">
            <v/>
          </cell>
          <cell r="BP1621">
            <v>134.534925639471</v>
          </cell>
        </row>
        <row r="1622">
          <cell r="BK1622" t="str">
            <v>Pin d'Alep_F2_Classique_Pin d'Alep_44_</v>
          </cell>
          <cell r="BM1622">
            <v>40.328568983751403</v>
          </cell>
          <cell r="BN1622">
            <v>186.93484968269399</v>
          </cell>
          <cell r="BO1622" t="str">
            <v/>
          </cell>
          <cell r="BP1622">
            <v>134.534925639471</v>
          </cell>
        </row>
        <row r="1623">
          <cell r="BK1623" t="str">
            <v>Pin d'Alep_F2_Classique_Pin d'Alep_45_</v>
          </cell>
          <cell r="BM1623">
            <v>41.852944536786197</v>
          </cell>
          <cell r="BN1623">
            <v>194.746238178401</v>
          </cell>
          <cell r="BO1623" t="str">
            <v/>
          </cell>
          <cell r="BP1623">
            <v>134.534925639471</v>
          </cell>
        </row>
        <row r="1624">
          <cell r="BK1624" t="str">
            <v>Pin d'Alep_F2_Classique_Pin d'Alep_46_</v>
          </cell>
          <cell r="BM1624">
            <v>43.335048989946102</v>
          </cell>
          <cell r="BN1624">
            <v>202.37002202608599</v>
          </cell>
          <cell r="BO1624" t="str">
            <v/>
          </cell>
          <cell r="BP1624">
            <v>134.534925639471</v>
          </cell>
        </row>
        <row r="1625">
          <cell r="BK1625" t="str">
            <v>Pin d'Alep_F2_Classique_Pin d'Alep_47_</v>
          </cell>
          <cell r="BM1625">
            <v>44.791253732942401</v>
          </cell>
          <cell r="BN1625">
            <v>209.88760076557799</v>
          </cell>
          <cell r="BO1625" t="str">
            <v/>
          </cell>
          <cell r="BP1625">
            <v>134.534925639471</v>
          </cell>
        </row>
        <row r="1626">
          <cell r="BK1626" t="str">
            <v>Pin d'Alep_F2_Classique_Pin d'Alep_48_</v>
          </cell>
          <cell r="BM1626">
            <v>46.269945060270501</v>
          </cell>
          <cell r="BN1626">
            <v>217.547886802986</v>
          </cell>
          <cell r="BO1626" t="str">
            <v/>
          </cell>
          <cell r="BP1626">
            <v>134.534925639471</v>
          </cell>
        </row>
        <row r="1627">
          <cell r="BK1627" t="str">
            <v>Pin d'Alep_F2_Classique_Pin d'Alep_49_</v>
          </cell>
          <cell r="BM1627">
            <v>47.734330208127098</v>
          </cell>
          <cell r="BN1627">
            <v>225.15976850913199</v>
          </cell>
          <cell r="BO1627" t="str">
            <v/>
          </cell>
          <cell r="BP1627">
            <v>134.534925639471</v>
          </cell>
        </row>
        <row r="1628">
          <cell r="BK1628" t="str">
            <v>Pin d'Alep_F2_Classique_Pin d'Alep_50_</v>
          </cell>
          <cell r="BM1628">
            <v>49.196817896729897</v>
          </cell>
          <cell r="BN1628">
            <v>232.78663696402299</v>
          </cell>
          <cell r="BO1628" t="str">
            <v/>
          </cell>
          <cell r="BP1628">
            <v>134.534925639471</v>
          </cell>
        </row>
        <row r="1629">
          <cell r="BK1629" t="str">
            <v>Pin d'Alep_F2_Classique_Pin d'Alep_50_</v>
          </cell>
          <cell r="BM1629">
            <v>37.259219994238897</v>
          </cell>
          <cell r="BN1629">
            <v>171.302374383059</v>
          </cell>
          <cell r="BO1629">
            <v>61.484262580963986</v>
          </cell>
          <cell r="BP1629">
            <v>134.534925639471</v>
          </cell>
        </row>
        <row r="1630">
          <cell r="BK1630" t="str">
            <v>Pin d'Alep_F2_Classique_Pin d'Alep_51_</v>
          </cell>
          <cell r="BM1630">
            <v>38.619229192920997</v>
          </cell>
          <cell r="BN1630">
            <v>178.21284499363301</v>
          </cell>
          <cell r="BO1630" t="str">
            <v/>
          </cell>
          <cell r="BP1630">
            <v>134.534925639471</v>
          </cell>
        </row>
        <row r="1631">
          <cell r="BK1631" t="str">
            <v>Pin d'Alep_F2_Classique_Pin d'Alep_52_</v>
          </cell>
          <cell r="BM1631">
            <v>39.941792936685303</v>
          </cell>
          <cell r="BN1631">
            <v>184.95781255733499</v>
          </cell>
          <cell r="BO1631" t="str">
            <v/>
          </cell>
          <cell r="BP1631">
            <v>134.534925639471</v>
          </cell>
        </row>
        <row r="1632">
          <cell r="BK1632" t="str">
            <v>Pin d'Alep_F2_Classique_Pin d'Alep_53_</v>
          </cell>
          <cell r="BM1632">
            <v>41.303217931128401</v>
          </cell>
          <cell r="BN1632">
            <v>191.92572592963899</v>
          </cell>
          <cell r="BO1632" t="str">
            <v/>
          </cell>
          <cell r="BP1632">
            <v>134.534925639471</v>
          </cell>
        </row>
        <row r="1633">
          <cell r="BK1633" t="str">
            <v>Pin d'Alep_F2_Classique_Pin d'Alep_54_</v>
          </cell>
          <cell r="BM1633">
            <v>42.6677162263653</v>
          </cell>
          <cell r="BN1633">
            <v>198.93385235014401</v>
          </cell>
          <cell r="BO1633" t="str">
            <v/>
          </cell>
          <cell r="BP1633">
            <v>134.534925639471</v>
          </cell>
        </row>
        <row r="1634">
          <cell r="BK1634" t="str">
            <v>Pin d'Alep_F2_Classique_Pin d'Alep_55_</v>
          </cell>
          <cell r="BM1634">
            <v>44.0244461978575</v>
          </cell>
          <cell r="BN1634">
            <v>205.92570784814399</v>
          </cell>
          <cell r="BO1634" t="str">
            <v/>
          </cell>
          <cell r="BP1634">
            <v>134.534925639471</v>
          </cell>
        </row>
        <row r="1635">
          <cell r="BK1635" t="str">
            <v>Pin d'Alep_F2_Classique_Pin d'Alep_56_</v>
          </cell>
          <cell r="BM1635">
            <v>45.321051334433498</v>
          </cell>
          <cell r="BN1635">
            <v>212.62914612058299</v>
          </cell>
          <cell r="BO1635" t="str">
            <v/>
          </cell>
          <cell r="BP1635">
            <v>134.534925639471</v>
          </cell>
        </row>
        <row r="1636">
          <cell r="BK1636" t="str">
            <v>Pin d'Alep_F2_Classique_Pin d'Alep_57_</v>
          </cell>
          <cell r="BM1636">
            <v>46.674321813451499</v>
          </cell>
          <cell r="BN1636">
            <v>219.64731242353099</v>
          </cell>
          <cell r="BO1636" t="str">
            <v/>
          </cell>
          <cell r="BP1636">
            <v>134.534925639471</v>
          </cell>
        </row>
        <row r="1637">
          <cell r="BK1637" t="str">
            <v>Pin d'Alep_F2_Classique_Pin d'Alep_58_</v>
          </cell>
          <cell r="BM1637">
            <v>47.974943411411402</v>
          </cell>
          <cell r="BN1637">
            <v>226.41287641431299</v>
          </cell>
          <cell r="BO1637" t="str">
            <v/>
          </cell>
          <cell r="BP1637">
            <v>134.534925639471</v>
          </cell>
        </row>
        <row r="1638">
          <cell r="BK1638" t="str">
            <v>Pin d'Alep_F2_Classique_Pin d'Alep_59_</v>
          </cell>
          <cell r="BM1638">
            <v>49.273549573075698</v>
          </cell>
          <cell r="BN1638">
            <v>233.18746574656001</v>
          </cell>
          <cell r="BO1638" t="str">
            <v/>
          </cell>
          <cell r="BP1638">
            <v>134.534925639471</v>
          </cell>
        </row>
        <row r="1639">
          <cell r="BK1639" t="str">
            <v>Pin d'Alep_F2_Classique_Pin d'Alep_60_</v>
          </cell>
          <cell r="BM1639">
            <v>50.551195854788702</v>
          </cell>
          <cell r="BN1639">
            <v>239.87130174554201</v>
          </cell>
          <cell r="BO1639" t="str">
            <v/>
          </cell>
          <cell r="BP1639">
            <v>134.534925639471</v>
          </cell>
        </row>
        <row r="1640">
          <cell r="BK1640" t="str">
            <v>Pin d'Alep_F2_Classique_Pin d'Alep_61_</v>
          </cell>
          <cell r="BM1640">
            <v>51.879079239797797</v>
          </cell>
          <cell r="BN1640">
            <v>246.83705005694401</v>
          </cell>
          <cell r="BO1640" t="str">
            <v/>
          </cell>
          <cell r="BP1640">
            <v>134.534925639471</v>
          </cell>
        </row>
        <row r="1641">
          <cell r="BK1641" t="str">
            <v>Pin d'Alep_F2_Classique_Pin d'Alep_62_</v>
          </cell>
          <cell r="BM1641">
            <v>53.206401354369298</v>
          </cell>
          <cell r="BN1641">
            <v>253.81888599024199</v>
          </cell>
          <cell r="BO1641" t="str">
            <v/>
          </cell>
          <cell r="BP1641">
            <v>134.534925639471</v>
          </cell>
        </row>
        <row r="1642">
          <cell r="BK1642" t="str">
            <v>Pin d'Alep_F2_Classique_Pin d'Alep_63_</v>
          </cell>
          <cell r="BM1642">
            <v>54.462386781217198</v>
          </cell>
          <cell r="BN1642">
            <v>260.44263210252302</v>
          </cell>
          <cell r="BO1642" t="str">
            <v/>
          </cell>
          <cell r="BP1642">
            <v>134.534925639471</v>
          </cell>
        </row>
        <row r="1643">
          <cell r="BK1643" t="str">
            <v>Pin d'Alep_F2_Classique_Pin d'Alep_63_</v>
          </cell>
          <cell r="BM1643">
            <v>35.2330871906887</v>
          </cell>
          <cell r="BN1643">
            <v>161.05685291403</v>
          </cell>
          <cell r="BO1643">
            <v>99.385779188493018</v>
          </cell>
          <cell r="BP1643">
            <v>134.534925639471</v>
          </cell>
        </row>
        <row r="1644">
          <cell r="BK1644" t="str">
            <v>Pin d'Alep_F2_Classique_Pin d'Alep_64_</v>
          </cell>
          <cell r="BM1644">
            <v>36.3228870991191</v>
          </cell>
          <cell r="BN1644">
            <v>166.56011239284601</v>
          </cell>
          <cell r="BO1644" t="str">
            <v/>
          </cell>
          <cell r="BP1644">
            <v>134.534925639471</v>
          </cell>
        </row>
        <row r="1645">
          <cell r="BK1645" t="str">
            <v>Pin d'Alep_F2_Classique_Pin d'Alep_65_</v>
          </cell>
          <cell r="BM1645">
            <v>37.410964192856298</v>
          </cell>
          <cell r="BN1645">
            <v>172.07211167026799</v>
          </cell>
          <cell r="BO1645" t="str">
            <v/>
          </cell>
          <cell r="BP1645">
            <v>134.534925639471</v>
          </cell>
        </row>
        <row r="1646">
          <cell r="BK1646" t="str">
            <v>Pin d'Alep_F2_Classique_Pin d'Alep_66_</v>
          </cell>
          <cell r="BM1646">
            <v>38.494964449235901</v>
          </cell>
          <cell r="BN1646">
            <v>177.58034821426699</v>
          </cell>
          <cell r="BO1646" t="str">
            <v/>
          </cell>
          <cell r="BP1646">
            <v>134.534925639471</v>
          </cell>
        </row>
        <row r="1647">
          <cell r="BK1647" t="str">
            <v>Pin d'Alep_F2_Classique_Pin d'Alep_67_</v>
          </cell>
          <cell r="BM1647">
            <v>39.584144013973699</v>
          </cell>
          <cell r="BN1647">
            <v>183.13146478746501</v>
          </cell>
          <cell r="BO1647" t="str">
            <v/>
          </cell>
          <cell r="BP1647">
            <v>134.534925639471</v>
          </cell>
        </row>
        <row r="1648">
          <cell r="BK1648" t="str">
            <v>Pin d'Alep_F2_Classique_Pin d'Alep_68_</v>
          </cell>
          <cell r="BM1648">
            <v>40.675111079894002</v>
          </cell>
          <cell r="BN1648">
            <v>188.70793582113501</v>
          </cell>
          <cell r="BO1648" t="str">
            <v/>
          </cell>
          <cell r="BP1648">
            <v>134.534925639471</v>
          </cell>
        </row>
        <row r="1649">
          <cell r="BK1649" t="str">
            <v>Pin d'Alep_F2_Classique_Pin d'Alep_69_</v>
          </cell>
          <cell r="BM1649">
            <v>41.766472728152898</v>
          </cell>
          <cell r="BN1649">
            <v>194.30231076349301</v>
          </cell>
          <cell r="BO1649" t="str">
            <v/>
          </cell>
          <cell r="BP1649">
            <v>134.534925639471</v>
          </cell>
        </row>
        <row r="1650">
          <cell r="BK1650" t="str">
            <v>Pin d'Alep_F2_Classique_Pin d'Alep_70_</v>
          </cell>
          <cell r="BM1650">
            <v>42.860415899338101</v>
          </cell>
          <cell r="BN1650">
            <v>199.92550229669399</v>
          </cell>
          <cell r="BO1650" t="str">
            <v/>
          </cell>
          <cell r="BP1650">
            <v>134.534925639471</v>
          </cell>
        </row>
        <row r="1651">
          <cell r="BK1651" t="str">
            <v>Pin d'Alep_F2_Classique_Pin d'Alep_71_</v>
          </cell>
          <cell r="BM1651">
            <v>43.951904660739501</v>
          </cell>
          <cell r="BN1651">
            <v>205.55128222604799</v>
          </cell>
          <cell r="BO1651" t="str">
            <v/>
          </cell>
          <cell r="BP1651">
            <v>134.534925639471</v>
          </cell>
        </row>
        <row r="1652">
          <cell r="BK1652" t="str">
            <v>Pin d'Alep_F2_Classique_Pin d'Alep_72_</v>
          </cell>
          <cell r="BM1652">
            <v>45.044375981872101</v>
          </cell>
          <cell r="BN1652">
            <v>211.19700584287401</v>
          </cell>
          <cell r="BO1652" t="str">
            <v/>
          </cell>
          <cell r="BP1652">
            <v>134.534925639471</v>
          </cell>
        </row>
        <row r="1653">
          <cell r="BK1653" t="str">
            <v>Pin d'Alep_F2_Classique_Pin d'Alep_73_</v>
          </cell>
          <cell r="BM1653">
            <v>46.132931150180198</v>
          </cell>
          <cell r="BN1653">
            <v>216.836985588776</v>
          </cell>
          <cell r="BO1653" t="str">
            <v/>
          </cell>
          <cell r="BP1653">
            <v>134.534925639471</v>
          </cell>
        </row>
        <row r="1654">
          <cell r="BK1654" t="str">
            <v>Pin d'Alep_F2_Classique_Pin d'Alep_74_</v>
          </cell>
          <cell r="BM1654">
            <v>47.215734740127097</v>
          </cell>
          <cell r="BN1654">
            <v>222.46122475042699</v>
          </cell>
          <cell r="BO1654" t="str">
            <v/>
          </cell>
          <cell r="BP1654">
            <v>134.534925639471</v>
          </cell>
        </row>
        <row r="1655">
          <cell r="BK1655" t="str">
            <v>Pin d'Alep_F2_Classique_Pin d'Alep_75_</v>
          </cell>
          <cell r="BM1655">
            <v>48.300060098430102</v>
          </cell>
          <cell r="BN1655">
            <v>228.10713890241101</v>
          </cell>
          <cell r="BO1655" t="str">
            <v/>
          </cell>
          <cell r="BP1655">
            <v>134.534925639471</v>
          </cell>
        </row>
        <row r="1656">
          <cell r="BK1656" t="str">
            <v>Pin d'Alep_F2_Classique_Pin d'Alep_76_</v>
          </cell>
          <cell r="BM1656">
            <v>49.255867519243303</v>
          </cell>
          <cell r="BN1656">
            <v>233.09509282967099</v>
          </cell>
          <cell r="BO1656" t="str">
            <v/>
          </cell>
          <cell r="BP1656">
            <v>134.534925639471</v>
          </cell>
        </row>
        <row r="1657">
          <cell r="BK1657" t="str">
            <v>Pin d'Alep_F2_Classique_Pin d'Alep_77_</v>
          </cell>
          <cell r="BM1657">
            <v>50.2181027028792</v>
          </cell>
          <cell r="BN1657">
            <v>238.12701560137401</v>
          </cell>
          <cell r="BO1657" t="str">
            <v/>
          </cell>
          <cell r="BP1657">
            <v>134.534925639471</v>
          </cell>
        </row>
        <row r="1658">
          <cell r="BK1658" t="str">
            <v>Pin d'Alep_F2_Classique_Pin d'Alep_78_</v>
          </cell>
          <cell r="BM1658">
            <v>51.1895390357043</v>
          </cell>
          <cell r="BN1658">
            <v>243.21748855779899</v>
          </cell>
          <cell r="BO1658" t="str">
            <v/>
          </cell>
          <cell r="BP1658">
            <v>134.534925639471</v>
          </cell>
        </row>
        <row r="1659">
          <cell r="BK1659" t="str">
            <v>Pin d'Alep_F2_Classique_Pin d'Alep_79_</v>
          </cell>
          <cell r="BM1659">
            <v>52.259324931112403</v>
          </cell>
          <cell r="BN1659">
            <v>248.835250981538</v>
          </cell>
          <cell r="BO1659" t="str">
            <v/>
          </cell>
          <cell r="BP1659">
            <v>134.534925639471</v>
          </cell>
        </row>
        <row r="1660">
          <cell r="BK1660" t="str">
            <v>Pin d'Alep_F2_Classique_Pin d'Alep_80_</v>
          </cell>
          <cell r="BM1660">
            <v>53.324557175284497</v>
          </cell>
          <cell r="BN1660">
            <v>254.44130465024301</v>
          </cell>
          <cell r="BO1660" t="str">
            <v/>
          </cell>
          <cell r="BP1660">
            <v>134.534925639471</v>
          </cell>
        </row>
        <row r="1661">
          <cell r="BK1661" t="str">
            <v>Pin d'Alep_F2_Classique_Pin d'Alep_80_</v>
          </cell>
          <cell r="BM1661">
            <v>28.8294890447496</v>
          </cell>
          <cell r="BN1661">
            <v>129.09997008106899</v>
          </cell>
          <cell r="BO1661">
            <v>125.34133456917402</v>
          </cell>
          <cell r="BP1661">
            <v>134.534925639471</v>
          </cell>
        </row>
        <row r="1662">
          <cell r="BK1662" t="str">
            <v>Pin d'Alep_F2_Classique_Pin d'Alep_81_</v>
          </cell>
          <cell r="BM1662">
            <v>29.587714391995899</v>
          </cell>
          <cell r="BN1662">
            <v>132.84787596369</v>
          </cell>
          <cell r="BO1662" t="str">
            <v/>
          </cell>
          <cell r="BP1662">
            <v>134.534925639471</v>
          </cell>
        </row>
        <row r="1663">
          <cell r="BK1663" t="str">
            <v>Pin d'Alep_F2_Classique_Pin d'Alep_82_</v>
          </cell>
          <cell r="BM1663">
            <v>30.337226529627401</v>
          </cell>
          <cell r="BN1663">
            <v>136.56265052213701</v>
          </cell>
          <cell r="BO1663" t="str">
            <v/>
          </cell>
          <cell r="BP1663">
            <v>134.534925639471</v>
          </cell>
        </row>
        <row r="1664">
          <cell r="BK1664" t="str">
            <v>Pin d'Alep_F2_Classique_Pin d'Alep_83_</v>
          </cell>
          <cell r="BM1664">
            <v>31.093189853876599</v>
          </cell>
          <cell r="BN1664">
            <v>140.31919083359699</v>
          </cell>
          <cell r="BO1664" t="str">
            <v/>
          </cell>
          <cell r="BP1664">
            <v>134.534925639471</v>
          </cell>
        </row>
        <row r="1665">
          <cell r="BK1665" t="str">
            <v>Pin d'Alep_F2_Classique_Pin d'Alep_84_</v>
          </cell>
          <cell r="BM1665">
            <v>31.849905575707499</v>
          </cell>
          <cell r="BN1665">
            <v>144.089110882379</v>
          </cell>
          <cell r="BO1665" t="str">
            <v/>
          </cell>
          <cell r="BP1665">
            <v>134.534925639471</v>
          </cell>
        </row>
        <row r="1666">
          <cell r="BK1666" t="str">
            <v>Pin d'Alep_F2_Classique_Pin d'Alep_85_</v>
          </cell>
          <cell r="BM1666">
            <v>32.608858922912397</v>
          </cell>
          <cell r="BN1666">
            <v>147.879666867255</v>
          </cell>
          <cell r="BO1666" t="str">
            <v/>
          </cell>
          <cell r="BP1666">
            <v>134.534925639471</v>
          </cell>
        </row>
        <row r="1667">
          <cell r="BK1667" t="str">
            <v>Pin d'Alep_F2_Classique_Pin d'Alep_86_</v>
          </cell>
          <cell r="BM1667">
            <v>33.367501719158497</v>
          </cell>
          <cell r="BN1667">
            <v>151.67797617478001</v>
          </cell>
          <cell r="BO1667" t="str">
            <v/>
          </cell>
          <cell r="BP1667">
            <v>134.534925639471</v>
          </cell>
        </row>
        <row r="1668">
          <cell r="BK1668" t="str">
            <v>Pin d'Alep_F2_Classique_Pin d'Alep_87_</v>
          </cell>
          <cell r="BM1668">
            <v>34.131360596873598</v>
          </cell>
          <cell r="BN1668">
            <v>155.511613246737</v>
          </cell>
          <cell r="BO1668" t="str">
            <v/>
          </cell>
          <cell r="BP1668">
            <v>134.534925639471</v>
          </cell>
        </row>
        <row r="1669">
          <cell r="BK1669" t="str">
            <v>Pin d'Alep_F2_Classique_Pin d'Alep_88_</v>
          </cell>
          <cell r="BM1669">
            <v>34.895504124872701</v>
          </cell>
          <cell r="BN1669">
            <v>159.35574833988099</v>
          </cell>
          <cell r="BO1669" t="str">
            <v/>
          </cell>
          <cell r="BP1669">
            <v>134.534925639471</v>
          </cell>
        </row>
        <row r="1670">
          <cell r="BK1670" t="str">
            <v>Pin d'Alep_F2_Classique_Pin d'Alep_89_</v>
          </cell>
          <cell r="BM1670">
            <v>35.659021491059903</v>
          </cell>
          <cell r="BN1670">
            <v>163.205620933402</v>
          </cell>
          <cell r="BO1670" t="str">
            <v/>
          </cell>
          <cell r="BP1670">
            <v>134.534925639471</v>
          </cell>
        </row>
        <row r="1671">
          <cell r="BK1671" t="str">
            <v>Pin d'Alep_F2_Classique_Pin d'Alep_90_</v>
          </cell>
          <cell r="BM1671">
            <v>36.4272774171801</v>
          </cell>
          <cell r="BN1671">
            <v>167.08818608596599</v>
          </cell>
          <cell r="BO1671" t="str">
            <v/>
          </cell>
          <cell r="BP1671">
            <v>134.534925639471</v>
          </cell>
        </row>
        <row r="1672">
          <cell r="BK1672" t="str">
            <v>Pin d'Alep_F2_Classique_Pin d'Alep_91_</v>
          </cell>
          <cell r="BM1672">
            <v>37.199543382345801</v>
          </cell>
          <cell r="BN1672">
            <v>170.99974967985099</v>
          </cell>
          <cell r="BO1672" t="str">
            <v/>
          </cell>
          <cell r="BP1672">
            <v>134.534925639471</v>
          </cell>
        </row>
        <row r="1673">
          <cell r="BK1673" t="str">
            <v>Pin d'Alep_F2_Classique_Pin d'Alep_92_</v>
          </cell>
          <cell r="BM1673">
            <v>37.967929107182499</v>
          </cell>
          <cell r="BN1673">
            <v>174.900192937128</v>
          </cell>
          <cell r="BO1673" t="str">
            <v/>
          </cell>
          <cell r="BP1673">
            <v>134.534925639471</v>
          </cell>
        </row>
        <row r="1674">
          <cell r="BK1674" t="str">
            <v>Pin d'Alep_F2_Classique_Pin d'Alep_93_</v>
          </cell>
          <cell r="BM1674">
            <v>38.737086195559201</v>
          </cell>
          <cell r="BN1674">
            <v>178.812926030477</v>
          </cell>
          <cell r="BO1674" t="str">
            <v/>
          </cell>
          <cell r="BP1674">
            <v>134.534925639471</v>
          </cell>
        </row>
        <row r="1675">
          <cell r="BK1675" t="str">
            <v>Pin d'Alep_F2_Classique_Pin d'Alep_94_</v>
          </cell>
          <cell r="BM1675">
            <v>39.501369920668601</v>
          </cell>
          <cell r="BN1675">
            <v>182.70902420624199</v>
          </cell>
          <cell r="BO1675" t="str">
            <v/>
          </cell>
          <cell r="BP1675">
            <v>134.534925639471</v>
          </cell>
        </row>
        <row r="1676">
          <cell r="BK1676" t="str">
            <v>Pin d'Alep_F2_Classique_Pin d'Alep_95_</v>
          </cell>
          <cell r="BM1676">
            <v>40.271556955914697</v>
          </cell>
          <cell r="BN1676">
            <v>186.64330134501299</v>
          </cell>
          <cell r="BO1676" t="str">
            <v/>
          </cell>
          <cell r="BP1676">
            <v>134.534925639471</v>
          </cell>
        </row>
        <row r="1677">
          <cell r="BK1677" t="str">
            <v>Pin d'Alep_F2_Classique_Pin d'Alep_95_</v>
          </cell>
          <cell r="BM1677">
            <v>0</v>
          </cell>
          <cell r="BN1677">
            <v>0</v>
          </cell>
          <cell r="BO1677">
            <v>186.64330134501299</v>
          </cell>
          <cell r="BP1677">
            <v>134.534925639471</v>
          </cell>
        </row>
      </sheetData>
      <sheetData sheetId="5">
        <row r="3">
          <cell r="AA3" t="str">
            <v>Sapin pectiné_F1_Cas général_GS Arc Jurassien_0_</v>
          </cell>
          <cell r="AB3">
            <v>0</v>
          </cell>
          <cell r="AC3">
            <v>0</v>
          </cell>
          <cell r="AD3">
            <v>0</v>
          </cell>
          <cell r="AE3">
            <v>302.06202876405092</v>
          </cell>
        </row>
        <row r="4">
          <cell r="AA4" t="str">
            <v>Sapin pectiné_F1_Cas général_GS Arc Jurassien_30_</v>
          </cell>
          <cell r="AB4">
            <v>30</v>
          </cell>
          <cell r="AC4">
            <v>226.64198247922332</v>
          </cell>
          <cell r="AD4">
            <v>3399.6297371883497</v>
          </cell>
          <cell r="AE4">
            <v>302.06202876405092</v>
          </cell>
        </row>
        <row r="5">
          <cell r="AA5" t="str">
            <v>Sapin pectiné_F1_Cas général_GS Arc Jurassien_45_</v>
          </cell>
          <cell r="AB5">
            <v>45</v>
          </cell>
          <cell r="AC5">
            <v>343.94397480650497</v>
          </cell>
          <cell r="AD5">
            <v>4279.3946796429618</v>
          </cell>
          <cell r="AE5">
            <v>302.06202876405092</v>
          </cell>
        </row>
        <row r="6">
          <cell r="AA6" t="str">
            <v>Sapin pectiné_F1_Cas général_GS Arc Jurassien_45_</v>
          </cell>
          <cell r="AB6">
            <v>45</v>
          </cell>
          <cell r="AC6">
            <v>208.94148045887721</v>
          </cell>
          <cell r="AD6">
            <v>0</v>
          </cell>
          <cell r="AE6">
            <v>302.06202876405092</v>
          </cell>
        </row>
        <row r="7">
          <cell r="AA7" t="str">
            <v>Sapin pectiné_F1_Cas général_GS Arc Jurassien_52_</v>
          </cell>
          <cell r="AB7">
            <v>52</v>
          </cell>
          <cell r="AC7">
            <v>356.24562356348292</v>
          </cell>
          <cell r="AD7">
            <v>1978.1548640782605</v>
          </cell>
          <cell r="AE7">
            <v>302.06202876405092</v>
          </cell>
        </row>
        <row r="8">
          <cell r="AA8" t="str">
            <v>Sapin pectiné_F1_Cas général_GS Arc Jurassien_52_</v>
          </cell>
          <cell r="AB8">
            <v>52</v>
          </cell>
          <cell r="AC8">
            <v>276.98324978483191</v>
          </cell>
          <cell r="AD8">
            <v>0</v>
          </cell>
          <cell r="AE8">
            <v>302.06202876405092</v>
          </cell>
        </row>
        <row r="9">
          <cell r="AA9" t="str">
            <v>Sapin pectiné_F1_Cas général_GS Arc Jurassien_59_</v>
          </cell>
          <cell r="AB9">
            <v>59</v>
          </cell>
          <cell r="AC9">
            <v>414.11949126941141</v>
          </cell>
          <cell r="AD9">
            <v>2418.8595936898519</v>
          </cell>
          <cell r="AE9">
            <v>302.06202876405092</v>
          </cell>
        </row>
        <row r="10">
          <cell r="AA10" t="str">
            <v>Sapin pectiné_F1_Cas général_GS Arc Jurassien_59_</v>
          </cell>
          <cell r="AB10">
            <v>59</v>
          </cell>
          <cell r="AC10">
            <v>314.02741545065192</v>
          </cell>
          <cell r="AD10">
            <v>0</v>
          </cell>
          <cell r="AE10">
            <v>302.06202876405092</v>
          </cell>
        </row>
        <row r="11">
          <cell r="AA11" t="str">
            <v>Sapin pectiné_F1_Cas général_GS Arc Jurassien_67_</v>
          </cell>
          <cell r="AB11">
            <v>67</v>
          </cell>
          <cell r="AC11">
            <v>460.291570199673</v>
          </cell>
          <cell r="AD11">
            <v>3097.2759426012999</v>
          </cell>
          <cell r="AE11">
            <v>302.06202876405092</v>
          </cell>
        </row>
        <row r="12">
          <cell r="AA12" t="str">
            <v>Sapin pectiné_F1_Cas général_GS Arc Jurassien_67_</v>
          </cell>
          <cell r="AB12">
            <v>67</v>
          </cell>
          <cell r="AC12">
            <v>361.51489089008538</v>
          </cell>
          <cell r="AD12">
            <v>0</v>
          </cell>
          <cell r="AE12">
            <v>302.06202876405092</v>
          </cell>
        </row>
        <row r="13">
          <cell r="AA13" t="str">
            <v>Sapin pectiné_F1_Cas général_GS Arc Jurassien_75_</v>
          </cell>
          <cell r="AB13">
            <v>75</v>
          </cell>
          <cell r="AC13">
            <v>493.80854509307454</v>
          </cell>
          <cell r="AD13">
            <v>3421.2937439326397</v>
          </cell>
          <cell r="AE13">
            <v>302.06202876405092</v>
          </cell>
        </row>
        <row r="14">
          <cell r="AA14" t="str">
            <v>Sapin pectiné_F1_Cas général_GS Arc Jurassien_75_</v>
          </cell>
          <cell r="AB14">
            <v>75</v>
          </cell>
          <cell r="AC14">
            <v>400.45703338613856</v>
          </cell>
          <cell r="AD14">
            <v>0</v>
          </cell>
          <cell r="AE14">
            <v>302.06202876405092</v>
          </cell>
        </row>
        <row r="15">
          <cell r="AA15" t="str">
            <v>Sapin pectiné_F1_Cas général_GS Arc Jurassien_83_</v>
          </cell>
          <cell r="AB15">
            <v>83</v>
          </cell>
          <cell r="AC15">
            <v>518.91444513021531</v>
          </cell>
          <cell r="AD15">
            <v>3677.4859140654153</v>
          </cell>
          <cell r="AE15">
            <v>302.06202876405092</v>
          </cell>
        </row>
        <row r="16">
          <cell r="AA16" t="str">
            <v>Sapin pectiné_F1_Cas général_GS Arc Jurassien_83_</v>
          </cell>
          <cell r="AB16">
            <v>83</v>
          </cell>
          <cell r="AC16">
            <v>422.52230317740572</v>
          </cell>
          <cell r="AD16">
            <v>0</v>
          </cell>
          <cell r="AE16">
            <v>302.06202876405092</v>
          </cell>
        </row>
        <row r="17">
          <cell r="AA17" t="str">
            <v>Sapin pectiné_F1_Cas général_GS Arc Jurassien_91_</v>
          </cell>
          <cell r="AB17">
            <v>91</v>
          </cell>
          <cell r="AC17">
            <v>526.2321131456946</v>
          </cell>
          <cell r="AD17">
            <v>3795.017665292401</v>
          </cell>
          <cell r="AE17">
            <v>302.06202876405092</v>
          </cell>
        </row>
        <row r="18">
          <cell r="AA18" t="str">
            <v>Sapin pectiné_F1_Cas général_GS Arc Jurassien_91_</v>
          </cell>
          <cell r="AB18">
            <v>91</v>
          </cell>
          <cell r="AC18">
            <v>434.07031279274355</v>
          </cell>
          <cell r="AD18">
            <v>0</v>
          </cell>
          <cell r="AE18">
            <v>302.06202876405092</v>
          </cell>
        </row>
        <row r="19">
          <cell r="AA19" t="str">
            <v>Sapin pectiné_F1_Cas général_GS Arc Jurassien_99_</v>
          </cell>
          <cell r="AB19">
            <v>99</v>
          </cell>
          <cell r="AC19">
            <v>525.18686399472244</v>
          </cell>
          <cell r="AD19">
            <v>3837.0287071498642</v>
          </cell>
          <cell r="AE19">
            <v>302.06202876405092</v>
          </cell>
        </row>
        <row r="20">
          <cell r="AA20" t="str">
            <v>Sapin pectiné_F1_Cas général_GS Arc Jurassien_99_</v>
          </cell>
          <cell r="AB20">
            <v>99</v>
          </cell>
          <cell r="AC20">
            <v>0</v>
          </cell>
          <cell r="AD20">
            <v>0</v>
          </cell>
          <cell r="AE20">
            <v>302.06202876405092</v>
          </cell>
        </row>
        <row r="21">
          <cell r="AA21" t="str">
            <v>Sapin pectiné_F2_Cas général_GS Arc Jurassien_0_</v>
          </cell>
          <cell r="AB21">
            <v>0</v>
          </cell>
          <cell r="AC21">
            <v>0</v>
          </cell>
          <cell r="AD21">
            <v>0</v>
          </cell>
          <cell r="AE21">
            <v>307.54224442084734</v>
          </cell>
        </row>
        <row r="22">
          <cell r="AA22" t="str">
            <v>Sapin pectiné_F2_Cas général_GS Arc Jurassien_30_</v>
          </cell>
          <cell r="AB22">
            <v>30</v>
          </cell>
          <cell r="AC22">
            <v>203.82698334075519</v>
          </cell>
          <cell r="AD22">
            <v>3057.4047501113278</v>
          </cell>
          <cell r="AE22">
            <v>307.54224442084734</v>
          </cell>
        </row>
        <row r="23">
          <cell r="AA23" t="str">
            <v>Sapin pectiné_F2_Cas général_GS Arc Jurassien_57_</v>
          </cell>
          <cell r="AB23">
            <v>57</v>
          </cell>
          <cell r="AC23">
            <v>387.83657804664426</v>
          </cell>
          <cell r="AD23">
            <v>7987.4580787298928</v>
          </cell>
          <cell r="AE23">
            <v>307.54224442084734</v>
          </cell>
        </row>
        <row r="24">
          <cell r="AA24" t="str">
            <v>Sapin pectiné_F2_Cas général_GS Arc Jurassien_57_</v>
          </cell>
          <cell r="AB24">
            <v>57</v>
          </cell>
          <cell r="AC24">
            <v>235.57269835021739</v>
          </cell>
          <cell r="AD24">
            <v>0</v>
          </cell>
          <cell r="AE24">
            <v>307.54224442084734</v>
          </cell>
        </row>
        <row r="25">
          <cell r="AA25" t="str">
            <v>Sapin pectiné_F2_Cas général_GS Arc Jurassien_65_</v>
          </cell>
          <cell r="AB25">
            <v>65</v>
          </cell>
          <cell r="AC25">
            <v>356.24562356348292</v>
          </cell>
          <cell r="AD25">
            <v>2367.2732876548012</v>
          </cell>
          <cell r="AE25">
            <v>307.54224442084734</v>
          </cell>
        </row>
        <row r="26">
          <cell r="AA26" t="str">
            <v>Sapin pectiné_F2_Cas général_GS Arc Jurassien_65_</v>
          </cell>
          <cell r="AB26">
            <v>65</v>
          </cell>
          <cell r="AC26">
            <v>271.6824891629139</v>
          </cell>
          <cell r="AD26">
            <v>0</v>
          </cell>
          <cell r="AE26">
            <v>307.54224442084734</v>
          </cell>
        </row>
        <row r="27">
          <cell r="AA27" t="str">
            <v>Sapin pectiné_F2_Cas général_GS Arc Jurassien_73_</v>
          </cell>
          <cell r="AB27">
            <v>73</v>
          </cell>
          <cell r="AC27">
            <v>387.83657804664426</v>
          </cell>
          <cell r="AD27">
            <v>2638.0762688382329</v>
          </cell>
          <cell r="AE27">
            <v>307.54224442084734</v>
          </cell>
        </row>
        <row r="28">
          <cell r="AA28" t="str">
            <v>Sapin pectiné_F2_Cas général_GS Arc Jurassien_73_</v>
          </cell>
          <cell r="AB28">
            <v>73</v>
          </cell>
          <cell r="AC28">
            <v>309.79895030279164</v>
          </cell>
          <cell r="AD28">
            <v>0</v>
          </cell>
          <cell r="AE28">
            <v>307.54224442084734</v>
          </cell>
        </row>
        <row r="29">
          <cell r="AA29" t="str">
            <v>Sapin pectiné_F2_Cas général_GS Arc Jurassien_81_</v>
          </cell>
          <cell r="AB29">
            <v>81</v>
          </cell>
          <cell r="AC29">
            <v>419.37167464206544</v>
          </cell>
          <cell r="AD29">
            <v>2916.6824997794283</v>
          </cell>
          <cell r="AE29">
            <v>307.54224442084734</v>
          </cell>
        </row>
        <row r="30">
          <cell r="AA30" t="str">
            <v>Sapin pectiné_F2_Cas général_GS Arc Jurassien_81_</v>
          </cell>
          <cell r="AB30">
            <v>81</v>
          </cell>
          <cell r="AC30">
            <v>331.98453592276655</v>
          </cell>
          <cell r="AD30">
            <v>0</v>
          </cell>
          <cell r="AE30">
            <v>307.54224442084734</v>
          </cell>
        </row>
        <row r="31">
          <cell r="AA31" t="str">
            <v>Sapin pectiné_F2_Cas général_GS Arc Jurassien_90_</v>
          </cell>
          <cell r="AB31">
            <v>90</v>
          </cell>
          <cell r="AC31">
            <v>445.61172782190926</v>
          </cell>
          <cell r="AD31">
            <v>3499.1831868510408</v>
          </cell>
          <cell r="AE31">
            <v>307.54224442084734</v>
          </cell>
        </row>
        <row r="32">
          <cell r="AA32" t="str">
            <v>Sapin pectiné_F2_Cas général_GS Arc Jurassien_90_</v>
          </cell>
          <cell r="AB32">
            <v>90</v>
          </cell>
          <cell r="AC32">
            <v>363.62212608323688</v>
          </cell>
          <cell r="AD32">
            <v>0</v>
          </cell>
          <cell r="AE32">
            <v>307.54224442084734</v>
          </cell>
        </row>
        <row r="33">
          <cell r="AA33" t="str">
            <v>Sapin pectiné_F2_Cas général_GS Arc Jurassien_99_</v>
          </cell>
          <cell r="AB33">
            <v>99</v>
          </cell>
          <cell r="AC33">
            <v>466.57985192005771</v>
          </cell>
          <cell r="AD33">
            <v>3735.9089010148255</v>
          </cell>
          <cell r="AE33">
            <v>307.54224442084734</v>
          </cell>
        </row>
        <row r="34">
          <cell r="AA34" t="str">
            <v>Sapin pectiné_F2_Cas général_GS Arc Jurassien_99_</v>
          </cell>
          <cell r="AB34">
            <v>99</v>
          </cell>
          <cell r="AC34">
            <v>386.78447507056359</v>
          </cell>
          <cell r="AD34">
            <v>0</v>
          </cell>
          <cell r="AE34">
            <v>307.54224442084734</v>
          </cell>
        </row>
        <row r="35">
          <cell r="AA35" t="str">
            <v>Sapin pectiné_F2_Cas général_GS Arc Jurassien_108_</v>
          </cell>
          <cell r="AB35">
            <v>108</v>
          </cell>
          <cell r="AC35">
            <v>481.2455316807455</v>
          </cell>
          <cell r="AD35">
            <v>3906.1350303808908</v>
          </cell>
          <cell r="AE35">
            <v>307.54224442084734</v>
          </cell>
        </row>
        <row r="36">
          <cell r="AA36" t="str">
            <v>Sapin pectiné_F2_Cas général_GS Arc Jurassien_108_</v>
          </cell>
          <cell r="AB36">
            <v>108</v>
          </cell>
          <cell r="AC36">
            <v>407.81497169287627</v>
          </cell>
          <cell r="AD36">
            <v>0</v>
          </cell>
          <cell r="AE36">
            <v>307.54224442084734</v>
          </cell>
        </row>
        <row r="37">
          <cell r="AA37" t="str">
            <v>Sapin pectiné_F2_Cas général_GS Arc Jurassien_118_</v>
          </cell>
          <cell r="AB37">
            <v>118</v>
          </cell>
          <cell r="AC37">
            <v>501.13382934663673</v>
          </cell>
          <cell r="AD37">
            <v>4544.7440051975645</v>
          </cell>
          <cell r="AE37">
            <v>307.54224442084734</v>
          </cell>
        </row>
        <row r="38">
          <cell r="AA38" t="str">
            <v>Sapin pectiné_F2_Cas général_GS Arc Jurassien_118_</v>
          </cell>
          <cell r="AB38">
            <v>118</v>
          </cell>
          <cell r="AC38">
            <v>428.8220471528727</v>
          </cell>
          <cell r="AD38">
            <v>0</v>
          </cell>
          <cell r="AE38">
            <v>307.54224442084734</v>
          </cell>
        </row>
        <row r="39">
          <cell r="AA39" t="str">
            <v>Sapin pectiné_F2_Cas général_GS Arc Jurassien_128_</v>
          </cell>
          <cell r="AB39">
            <v>128</v>
          </cell>
          <cell r="AC39">
            <v>513.6862083092177</v>
          </cell>
          <cell r="AD39">
            <v>4712.5412773104517</v>
          </cell>
          <cell r="AE39">
            <v>307.54224442084734</v>
          </cell>
        </row>
        <row r="40">
          <cell r="AA40" t="str">
            <v>Sapin pectiné_F2_Cas général_GS Arc Jurassien_128_</v>
          </cell>
          <cell r="AB40">
            <v>128</v>
          </cell>
          <cell r="AC40">
            <v>0</v>
          </cell>
          <cell r="AD40">
            <v>0</v>
          </cell>
          <cell r="AE40">
            <v>307.54224442084734</v>
          </cell>
        </row>
        <row r="41">
          <cell r="AA41" t="str">
            <v>Sapin pectiné_F3_Cas général_GS Arc Jurassien_0_</v>
          </cell>
          <cell r="AB41">
            <v>0</v>
          </cell>
          <cell r="AC41">
            <v>0</v>
          </cell>
          <cell r="AD41">
            <v>0</v>
          </cell>
          <cell r="AE41">
            <v>310.64275352258716</v>
          </cell>
        </row>
        <row r="42">
          <cell r="AA42" t="str">
            <v>Sapin pectiné_F3_Cas général_GS Arc Jurassien_30_</v>
          </cell>
          <cell r="AB42">
            <v>30</v>
          </cell>
          <cell r="AC42">
            <v>165.88993744600648</v>
          </cell>
          <cell r="AD42">
            <v>2488.3490616900972</v>
          </cell>
          <cell r="AE42">
            <v>310.64275352258716</v>
          </cell>
        </row>
        <row r="43">
          <cell r="AA43" t="str">
            <v>Sapin pectiné_F3_Cas général_GS Arc Jurassien_66_</v>
          </cell>
          <cell r="AB43">
            <v>66</v>
          </cell>
          <cell r="AC43">
            <v>363.27093879898888</v>
          </cell>
          <cell r="AD43">
            <v>9524.8957724099164</v>
          </cell>
          <cell r="AE43">
            <v>310.64275352258716</v>
          </cell>
        </row>
        <row r="44">
          <cell r="AA44" t="str">
            <v>Sapin pectiné_F3_Cas général_GS Arc Jurassien_66_</v>
          </cell>
          <cell r="AB44">
            <v>66</v>
          </cell>
          <cell r="AC44">
            <v>220.66827011796624</v>
          </cell>
          <cell r="AD44">
            <v>0</v>
          </cell>
          <cell r="AE44">
            <v>310.64275352258716</v>
          </cell>
        </row>
        <row r="45">
          <cell r="AA45" t="str">
            <v>Sapin pectiné_F3_Cas général_GS Arc Jurassien_74_</v>
          </cell>
          <cell r="AB45">
            <v>74</v>
          </cell>
          <cell r="AC45">
            <v>314.02741545065192</v>
          </cell>
          <cell r="AD45">
            <v>2138.7827422744726</v>
          </cell>
          <cell r="AE45">
            <v>310.64275352258716</v>
          </cell>
        </row>
        <row r="46">
          <cell r="AA46" t="str">
            <v>Sapin pectiné_F3_Cas général_GS Arc Jurassien_74_</v>
          </cell>
          <cell r="AB46">
            <v>74</v>
          </cell>
          <cell r="AC46">
            <v>253.64216547013143</v>
          </cell>
          <cell r="AD46">
            <v>0</v>
          </cell>
          <cell r="AE46">
            <v>310.64275352258716</v>
          </cell>
        </row>
        <row r="47">
          <cell r="AA47" t="str">
            <v>Sapin pectiné_F3_Cas général_GS Arc Jurassien_82_</v>
          </cell>
          <cell r="AB47">
            <v>82</v>
          </cell>
          <cell r="AC47">
            <v>342.53746316968494</v>
          </cell>
          <cell r="AD47">
            <v>2384.7185145592657</v>
          </cell>
          <cell r="AE47">
            <v>310.64275352258716</v>
          </cell>
        </row>
        <row r="48">
          <cell r="AA48" t="str">
            <v>Sapin pectiné_F3_Cas général_GS Arc Jurassien_82_</v>
          </cell>
          <cell r="AB48">
            <v>82</v>
          </cell>
          <cell r="AC48">
            <v>281.22221627535697</v>
          </cell>
          <cell r="AD48">
            <v>0</v>
          </cell>
          <cell r="AE48">
            <v>310.64275352258716</v>
          </cell>
        </row>
        <row r="49">
          <cell r="AA49" t="str">
            <v>Sapin pectiné_F3_Cas général_GS Arc Jurassien_91_</v>
          </cell>
          <cell r="AB49">
            <v>91</v>
          </cell>
          <cell r="AC49">
            <v>381.5230237118065</v>
          </cell>
          <cell r="AD49">
            <v>2982.3535799422357</v>
          </cell>
          <cell r="AE49">
            <v>310.64275352258716</v>
          </cell>
        </row>
        <row r="50">
          <cell r="AA50" t="str">
            <v>Sapin pectiné_F3_Cas général_GS Arc Jurassien_91_</v>
          </cell>
          <cell r="AB50">
            <v>91</v>
          </cell>
          <cell r="AC50">
            <v>311.91334190386988</v>
          </cell>
          <cell r="AD50">
            <v>0</v>
          </cell>
          <cell r="AE50">
            <v>310.64275352258716</v>
          </cell>
        </row>
        <row r="51">
          <cell r="AA51" t="str">
            <v>Sapin pectiné_F3_Cas général_GS Arc Jurassien_100_</v>
          </cell>
          <cell r="AB51">
            <v>100</v>
          </cell>
          <cell r="AC51">
            <v>405.71299882205426</v>
          </cell>
          <cell r="AD51">
            <v>3229.3185332666585</v>
          </cell>
          <cell r="AE51">
            <v>310.64275352258716</v>
          </cell>
        </row>
        <row r="52">
          <cell r="AA52" t="str">
            <v>Sapin pectiné_F3_Cas général_GS Arc Jurassien_100_</v>
          </cell>
          <cell r="AB52">
            <v>100</v>
          </cell>
          <cell r="AC52">
            <v>330.92884034916193</v>
          </cell>
          <cell r="AD52">
            <v>0</v>
          </cell>
          <cell r="AE52">
            <v>310.64275352258716</v>
          </cell>
        </row>
        <row r="53">
          <cell r="AA53" t="str">
            <v>Sapin pectiné_F3_Cas général_GS Arc Jurassien_110_</v>
          </cell>
          <cell r="AB53">
            <v>110</v>
          </cell>
          <cell r="AC53">
            <v>427.77222887206153</v>
          </cell>
          <cell r="AD53">
            <v>3793.505346106117</v>
          </cell>
          <cell r="AE53">
            <v>310.64275352258716</v>
          </cell>
        </row>
        <row r="54">
          <cell r="AA54" t="str">
            <v>Sapin pectiné_F3_Cas général_GS Arc Jurassien_110_</v>
          </cell>
          <cell r="AB54">
            <v>110</v>
          </cell>
          <cell r="AC54">
            <v>357.29961271628605</v>
          </cell>
          <cell r="AD54">
            <v>0</v>
          </cell>
          <cell r="AE54">
            <v>310.64275352258716</v>
          </cell>
        </row>
        <row r="55">
          <cell r="AA55" t="str">
            <v>Sapin pectiné_F3_Cas général_GS Arc Jurassien_120_</v>
          </cell>
          <cell r="AB55">
            <v>120</v>
          </cell>
          <cell r="AC55">
            <v>447.70947381189035</v>
          </cell>
          <cell r="AD55">
            <v>4025.0454326408817</v>
          </cell>
          <cell r="AE55">
            <v>310.64275352258716</v>
          </cell>
        </row>
        <row r="56">
          <cell r="AA56" t="str">
            <v>Sapin pectiné_F3_Cas général_GS Arc Jurassien_120_</v>
          </cell>
          <cell r="AB56">
            <v>120</v>
          </cell>
          <cell r="AC56">
            <v>373.1014069571001</v>
          </cell>
          <cell r="AD56">
            <v>0</v>
          </cell>
          <cell r="AE56">
            <v>310.64275352258716</v>
          </cell>
        </row>
        <row r="57">
          <cell r="AA57" t="str">
            <v>Sapin pectiné_F3_Cas général_GS Arc Jurassien_132_</v>
          </cell>
          <cell r="AB57">
            <v>132</v>
          </cell>
          <cell r="AC57">
            <v>472.86632724724865</v>
          </cell>
          <cell r="AD57">
            <v>5075.8064052260925</v>
          </cell>
          <cell r="AE57">
            <v>310.64275352258716</v>
          </cell>
        </row>
        <row r="58">
          <cell r="AA58" t="str">
            <v>Sapin pectiné_F3_Cas général_GS Arc Jurassien_132_</v>
          </cell>
          <cell r="AB58">
            <v>132</v>
          </cell>
          <cell r="AC58">
            <v>398.35423019530714</v>
          </cell>
          <cell r="AD58">
            <v>0</v>
          </cell>
          <cell r="AE58">
            <v>310.64275352258716</v>
          </cell>
        </row>
        <row r="59">
          <cell r="AA59" t="str">
            <v>Sapin pectiné_F3_Cas général_GS Arc Jurassien_144_</v>
          </cell>
          <cell r="AB59">
            <v>144</v>
          </cell>
          <cell r="AC59">
            <v>487.52789737348598</v>
          </cell>
          <cell r="AD59">
            <v>5315.2927654127579</v>
          </cell>
          <cell r="AE59">
            <v>310.64275352258716</v>
          </cell>
        </row>
        <row r="60">
          <cell r="AA60" t="str">
            <v>Sapin pectiné_F3_Cas général_GS Arc Jurassien_144_</v>
          </cell>
          <cell r="AB60">
            <v>144</v>
          </cell>
          <cell r="AC60">
            <v>407.81497169287627</v>
          </cell>
          <cell r="AD60">
            <v>0</v>
          </cell>
          <cell r="AE60">
            <v>310.64275352258716</v>
          </cell>
        </row>
        <row r="61">
          <cell r="AA61" t="str">
            <v>Sapin pectiné_F3_Cas général_GS Arc Jurassien_156_</v>
          </cell>
          <cell r="AB61">
            <v>156</v>
          </cell>
          <cell r="AC61">
            <v>488.57479061485714</v>
          </cell>
          <cell r="AD61">
            <v>5378.3385738464003</v>
          </cell>
          <cell r="AE61">
            <v>310.64275352258716</v>
          </cell>
        </row>
        <row r="62">
          <cell r="AA62" t="str">
            <v>Sapin pectiné_F3_Cas général_GS Arc Jurassien_156_</v>
          </cell>
          <cell r="AB62">
            <v>156</v>
          </cell>
          <cell r="AC62">
            <v>420.42194061957343</v>
          </cell>
          <cell r="AD62">
            <v>0</v>
          </cell>
          <cell r="AE62">
            <v>310.64275352258716</v>
          </cell>
        </row>
        <row r="63">
          <cell r="AA63" t="str">
            <v>Sapin pectiné_F3_Cas général_GS Arc Jurassien_170_</v>
          </cell>
          <cell r="AB63">
            <v>170</v>
          </cell>
          <cell r="AC63">
            <v>504.27254101827293</v>
          </cell>
          <cell r="AD63">
            <v>6472.8613714649246</v>
          </cell>
          <cell r="AE63">
            <v>310.64275352258716</v>
          </cell>
        </row>
        <row r="64">
          <cell r="AA64" t="str">
            <v>Sapin pectiné_F3_Cas général_GS Arc Jurassien_170_</v>
          </cell>
          <cell r="AB64">
            <v>170</v>
          </cell>
          <cell r="AC64">
            <v>0</v>
          </cell>
          <cell r="AD64">
            <v>0</v>
          </cell>
          <cell r="AE64">
            <v>310.64275352258716</v>
          </cell>
        </row>
        <row r="65">
          <cell r="AA65" t="str">
            <v>Sapin pectiné_F1_SP1_d5_GSM Alpes du Sud_50_</v>
          </cell>
          <cell r="AB65">
            <v>50</v>
          </cell>
          <cell r="AC65" t="e">
            <v>#NUM!</v>
          </cell>
          <cell r="AD65" t="e">
            <v>#NUM!</v>
          </cell>
        </row>
        <row r="66">
          <cell r="AA66" t="str">
            <v>Sapin pectiné_F1_SP1_d5_GSM Alpes du Sud_50_</v>
          </cell>
          <cell r="AB66">
            <v>50</v>
          </cell>
          <cell r="AC66" t="e">
            <v>#NUM!</v>
          </cell>
          <cell r="AD66" t="e">
            <v>#NUM!</v>
          </cell>
        </row>
        <row r="67">
          <cell r="AA67" t="str">
            <v>Sapin pectiné_F1_SP1_d5_GSM Alpes du Sud_50_</v>
          </cell>
          <cell r="AB67">
            <v>50</v>
          </cell>
          <cell r="AC67" t="e">
            <v>#NUM!</v>
          </cell>
          <cell r="AD67" t="e">
            <v>#NUM!</v>
          </cell>
        </row>
        <row r="68">
          <cell r="AA68" t="str">
            <v>Sapin pectiné_F1_SP1_d5_GSM Alpes du Sud_50_</v>
          </cell>
          <cell r="AB68">
            <v>50</v>
          </cell>
          <cell r="AC68" t="e">
            <v>#NUM!</v>
          </cell>
          <cell r="AD68" t="e">
            <v>#NUM!</v>
          </cell>
        </row>
        <row r="69">
          <cell r="AA69" t="str">
            <v>Sapin pectiné_F1_SP1_d5_GSM Alpes du Sud_60_</v>
          </cell>
          <cell r="AB69">
            <v>60</v>
          </cell>
          <cell r="AC69" t="e">
            <v>#NUM!</v>
          </cell>
          <cell r="AD69" t="e">
            <v>#NUM!</v>
          </cell>
        </row>
        <row r="70">
          <cell r="AA70" t="str">
            <v>Sapin pectiné_F1_SP1_d5_GSM Alpes du Sud_60_</v>
          </cell>
          <cell r="AB70">
            <v>60</v>
          </cell>
          <cell r="AC70" t="e">
            <v>#NUM!</v>
          </cell>
          <cell r="AD70" t="e">
            <v>#NUM!</v>
          </cell>
        </row>
        <row r="71">
          <cell r="AA71" t="str">
            <v>Sapin pectiné_F1_SP1_d5_GSM Alpes du Sud_70_</v>
          </cell>
          <cell r="AB71">
            <v>70</v>
          </cell>
          <cell r="AC71" t="e">
            <v>#NUM!</v>
          </cell>
          <cell r="AD71" t="e">
            <v>#NUM!</v>
          </cell>
        </row>
        <row r="72">
          <cell r="AA72" t="str">
            <v>Sapin pectiné_F1_SP1_d5_GSM Alpes du Sud_70_</v>
          </cell>
          <cell r="AB72">
            <v>70</v>
          </cell>
          <cell r="AC72" t="e">
            <v>#NUM!</v>
          </cell>
          <cell r="AD72" t="e">
            <v>#NUM!</v>
          </cell>
        </row>
        <row r="73">
          <cell r="AA73" t="str">
            <v>Sapin pectiné_F1_SP1_d5_GSM Alpes du Sud_80_</v>
          </cell>
          <cell r="AB73">
            <v>80</v>
          </cell>
          <cell r="AC73" t="e">
            <v>#NUM!</v>
          </cell>
          <cell r="AD73" t="e">
            <v>#NUM!</v>
          </cell>
        </row>
        <row r="74">
          <cell r="AA74" t="str">
            <v>Sapin pectiné_F1_SP1_d5_GSM Alpes du Sud_80_</v>
          </cell>
          <cell r="AB74">
            <v>80</v>
          </cell>
          <cell r="AC74" t="e">
            <v>#NUM!</v>
          </cell>
          <cell r="AD74" t="e">
            <v>#NUM!</v>
          </cell>
        </row>
        <row r="75">
          <cell r="AA75" t="str">
            <v>Sapin pectiné_F1_SP1_d5_GSM Alpes du Sud_90_</v>
          </cell>
          <cell r="AB75">
            <v>90</v>
          </cell>
          <cell r="AC75" t="e">
            <v>#NUM!</v>
          </cell>
          <cell r="AD75" t="e">
            <v>#NUM!</v>
          </cell>
        </row>
        <row r="76">
          <cell r="AA76" t="str">
            <v>Sapin pectiné_F1_SP1_d5_GSM Alpes du Sud_90_</v>
          </cell>
          <cell r="AB76">
            <v>90</v>
          </cell>
          <cell r="AC76" t="e">
            <v>#NUM!</v>
          </cell>
          <cell r="AD76" t="e">
            <v>#NUM!</v>
          </cell>
        </row>
        <row r="77">
          <cell r="AA77" t="str">
            <v>Sapin pectiné_F1_SP1_d5_GSM Alpes du Sud_100_</v>
          </cell>
          <cell r="AB77">
            <v>100</v>
          </cell>
          <cell r="AC77" t="e">
            <v>#NUM!</v>
          </cell>
          <cell r="AD77" t="e">
            <v>#NUM!</v>
          </cell>
        </row>
        <row r="78">
          <cell r="AA78" t="str">
            <v>Sapin pectiné_F1_SP1_d5_GSM Alpes du Sud_100_</v>
          </cell>
          <cell r="AB78">
            <v>100</v>
          </cell>
          <cell r="AC78" t="e">
            <v>#NUM!</v>
          </cell>
          <cell r="AD78" t="e">
            <v>#NUM!</v>
          </cell>
        </row>
        <row r="79">
          <cell r="AA79" t="str">
            <v>Sapin pectiné_F1_SP1_d5_GSM Alpes du Sud_110_</v>
          </cell>
          <cell r="AB79">
            <v>110</v>
          </cell>
          <cell r="AC79" t="e">
            <v>#NUM!</v>
          </cell>
          <cell r="AD79" t="e">
            <v>#NUM!</v>
          </cell>
        </row>
        <row r="80">
          <cell r="AA80" t="str">
            <v>Sapin pectiné_F1_SP1_d5_GSM Alpes du Sud_110_</v>
          </cell>
          <cell r="AB80">
            <v>110</v>
          </cell>
          <cell r="AC80" t="e">
            <v>#NUM!</v>
          </cell>
          <cell r="AD80" t="e">
            <v>#NUM!</v>
          </cell>
        </row>
        <row r="81">
          <cell r="AA81" t="str">
            <v>Sapin pectiné_F1_SP1_d5_GSM Alpes du Sud_120_</v>
          </cell>
          <cell r="AB81">
            <v>120</v>
          </cell>
          <cell r="AC81" t="e">
            <v>#NUM!</v>
          </cell>
          <cell r="AD81" t="e">
            <v>#NUM!</v>
          </cell>
        </row>
        <row r="82">
          <cell r="AA82" t="str">
            <v>Sapin pectiné_F1_SP1_d5_GSM Alpes du Sud_120_</v>
          </cell>
          <cell r="AB82">
            <v>120</v>
          </cell>
          <cell r="AC82" t="e">
            <v>#NUM!</v>
          </cell>
          <cell r="AD82" t="e">
            <v>#NUM!</v>
          </cell>
        </row>
        <row r="83">
          <cell r="AA83" t="str">
            <v>Sapin pectiné_F2_SP2_4_GSM Alpes du Sud_70_</v>
          </cell>
          <cell r="AB83">
            <v>70</v>
          </cell>
          <cell r="AC83" t="e">
            <v>#NUM!</v>
          </cell>
          <cell r="AD83" t="e">
            <v>#NUM!</v>
          </cell>
        </row>
        <row r="84">
          <cell r="AA84" t="str">
            <v>Sapin pectiné_F2_SP2_4_GSM Alpes du Sud_70_</v>
          </cell>
          <cell r="AB84">
            <v>70</v>
          </cell>
          <cell r="AC84" t="e">
            <v>#NUM!</v>
          </cell>
          <cell r="AD84" t="e">
            <v>#NUM!</v>
          </cell>
        </row>
        <row r="85">
          <cell r="AA85" t="str">
            <v>Sapin pectiné_F2_SP2_4_GSM Alpes du Sud_75_</v>
          </cell>
          <cell r="AB85">
            <v>75</v>
          </cell>
          <cell r="AC85" t="e">
            <v>#NUM!</v>
          </cell>
          <cell r="AD85" t="e">
            <v>#NUM!</v>
          </cell>
        </row>
        <row r="86">
          <cell r="AA86" t="str">
            <v>Sapin pectiné_F2_SP2_4_GSM Alpes du Sud_75_</v>
          </cell>
          <cell r="AB86">
            <v>75</v>
          </cell>
          <cell r="AC86" t="e">
            <v>#NUM!</v>
          </cell>
          <cell r="AD86" t="e">
            <v>#NUM!</v>
          </cell>
        </row>
        <row r="87">
          <cell r="AA87" t="str">
            <v>Sapin pectiné_F2_SP2_4_GSM Alpes du Sud_95_</v>
          </cell>
          <cell r="AB87">
            <v>95</v>
          </cell>
          <cell r="AC87" t="e">
            <v>#NUM!</v>
          </cell>
          <cell r="AD87" t="e">
            <v>#NUM!</v>
          </cell>
        </row>
        <row r="88">
          <cell r="AA88" t="str">
            <v>Sapin pectiné_F2_SP2_4_GSM Alpes du Sud_95_</v>
          </cell>
          <cell r="AB88">
            <v>95</v>
          </cell>
          <cell r="AC88" t="e">
            <v>#NUM!</v>
          </cell>
          <cell r="AD88" t="e">
            <v>#NUM!</v>
          </cell>
        </row>
        <row r="89">
          <cell r="AA89" t="str">
            <v>Sapin pectiné_F2_SP2_4_GSM Alpes du Sud_115_</v>
          </cell>
          <cell r="AB89">
            <v>115</v>
          </cell>
          <cell r="AC89" t="e">
            <v>#NUM!</v>
          </cell>
          <cell r="AD89" t="e">
            <v>#NUM!</v>
          </cell>
        </row>
        <row r="90">
          <cell r="AA90" t="str">
            <v>Sapin pectiné_F2_SP2_4_GSM Alpes du Sud_115_</v>
          </cell>
          <cell r="AB90">
            <v>115</v>
          </cell>
          <cell r="AC90" t="e">
            <v>#NUM!</v>
          </cell>
          <cell r="AD90" t="e">
            <v>#NUM!</v>
          </cell>
        </row>
        <row r="91">
          <cell r="AA91" t="str">
            <v>Sapin pectiné_F2_SP2_4_GSM Alpes du Sud_135_</v>
          </cell>
          <cell r="AB91">
            <v>135</v>
          </cell>
          <cell r="AC91" t="e">
            <v>#NUM!</v>
          </cell>
          <cell r="AD91" t="e">
            <v>#NUM!</v>
          </cell>
        </row>
        <row r="92">
          <cell r="AA92" t="str">
            <v>Sapin pectiné_F2_SP2_4_GSM Alpes du Sud_135_</v>
          </cell>
          <cell r="AB92">
            <v>135</v>
          </cell>
          <cell r="AC92" t="e">
            <v>#NUM!</v>
          </cell>
          <cell r="AD92" t="e">
            <v>#NUM!</v>
          </cell>
        </row>
        <row r="93">
          <cell r="AA93" t="str">
            <v>Sapin pectiné_F2_SP2_4_GSM Alpes du Sud_150_</v>
          </cell>
          <cell r="AB93">
            <v>150</v>
          </cell>
          <cell r="AC93" t="e">
            <v>#NUM!</v>
          </cell>
          <cell r="AD93" t="e">
            <v>#NUM!</v>
          </cell>
        </row>
        <row r="94">
          <cell r="AA94" t="str">
            <v>Sapin pectiné_F2_SP2_4_GSM Alpes du Sud_150_</v>
          </cell>
          <cell r="AB94">
            <v>150</v>
          </cell>
          <cell r="AC94" t="e">
            <v>#NUM!</v>
          </cell>
          <cell r="AD94" t="e">
            <v>#NUM!</v>
          </cell>
        </row>
        <row r="95">
          <cell r="AA95" t="str">
            <v>Sapin pectiné_F2_SP2_4_GSM Alpes du Sud_160_</v>
          </cell>
          <cell r="AB95">
            <v>160</v>
          </cell>
          <cell r="AC95" t="e">
            <v>#NUM!</v>
          </cell>
          <cell r="AD95" t="e">
            <v>#NUM!</v>
          </cell>
        </row>
        <row r="96">
          <cell r="AA96" t="str">
            <v>Sapin pectiné_F2_SP2_4_GSM Alpes du Sud_160_</v>
          </cell>
          <cell r="AB96">
            <v>160</v>
          </cell>
          <cell r="AC96" t="e">
            <v>#NUM!</v>
          </cell>
          <cell r="AD96" t="e">
            <v>#NUM!</v>
          </cell>
        </row>
        <row r="97">
          <cell r="AA97" t="str">
            <v>Sapin pectiné_F2_SP2_4_GSM Alpes du Sud_170_</v>
          </cell>
          <cell r="AB97">
            <v>170</v>
          </cell>
          <cell r="AC97" t="e">
            <v>#NUM!</v>
          </cell>
          <cell r="AD97" t="e">
            <v>#NUM!</v>
          </cell>
        </row>
        <row r="98">
          <cell r="AA98" t="str">
            <v>Sapin pectiné_F2_SP2_4_GSM Alpes du Sud_170_</v>
          </cell>
          <cell r="AB98">
            <v>170</v>
          </cell>
          <cell r="AC98" t="e">
            <v>#NUM!</v>
          </cell>
          <cell r="AD98" t="e">
            <v>#NUM!</v>
          </cell>
        </row>
        <row r="99">
          <cell r="AA99" t="str">
            <v>Epicéa_FBonne_Entree 16-17 m_GS Arc Jurassien_0_</v>
          </cell>
          <cell r="AB99">
            <v>0</v>
          </cell>
          <cell r="AC99">
            <v>0</v>
          </cell>
          <cell r="AD99">
            <v>0</v>
          </cell>
          <cell r="AE99">
            <v>270.19385739049358</v>
          </cell>
        </row>
        <row r="100">
          <cell r="AA100" t="str">
            <v>Epicéa_FBonne_Entree 16-17 m_GS Arc Jurassien_22_</v>
          </cell>
          <cell r="AB100">
            <v>22</v>
          </cell>
          <cell r="AC100">
            <v>331.67894746173442</v>
          </cell>
          <cell r="AD100">
            <v>3648.4684220790787</v>
          </cell>
          <cell r="AE100">
            <v>270.19385739049358</v>
          </cell>
        </row>
        <row r="101">
          <cell r="AA101" t="str">
            <v>Epicéa_FBonne_Entree 16-17 m_GS Arc Jurassien_22_</v>
          </cell>
          <cell r="AB101">
            <v>22</v>
          </cell>
          <cell r="AC101">
            <v>201.49920861378823</v>
          </cell>
          <cell r="AD101">
            <v>0</v>
          </cell>
          <cell r="AE101">
            <v>270.19385739049358</v>
          </cell>
        </row>
        <row r="102">
          <cell r="AA102" t="str">
            <v>Epicéa_FBonne_Entree 16-17 m_GS Arc Jurassien_27_</v>
          </cell>
          <cell r="AB102">
            <v>27</v>
          </cell>
          <cell r="AC102">
            <v>312.13589089628783</v>
          </cell>
          <cell r="AD102">
            <v>1284.0877487751902</v>
          </cell>
          <cell r="AE102">
            <v>270.19385739049358</v>
          </cell>
        </row>
        <row r="103">
          <cell r="AA103" t="str">
            <v>Epicéa_FBonne_Entree 16-17 m_GS Arc Jurassien_27_</v>
          </cell>
          <cell r="AB103">
            <v>27</v>
          </cell>
          <cell r="AC103">
            <v>237.81206776870781</v>
          </cell>
          <cell r="AD103">
            <v>0</v>
          </cell>
          <cell r="AE103">
            <v>270.19385739049358</v>
          </cell>
        </row>
        <row r="104">
          <cell r="AA104" t="str">
            <v>Epicéa_FBonne_Entree 16-17 m_GS Arc Jurassien_30_</v>
          </cell>
          <cell r="AB104">
            <v>30</v>
          </cell>
          <cell r="AC104">
            <v>303.38425234782096</v>
          </cell>
          <cell r="AD104">
            <v>811.79448017479319</v>
          </cell>
          <cell r="AE104">
            <v>270.19385739049358</v>
          </cell>
        </row>
        <row r="105">
          <cell r="AA105" t="str">
            <v>Epicéa_FBonne_Entree 16-17 m_GS Arc Jurassien_33_</v>
          </cell>
          <cell r="AB105">
            <v>33</v>
          </cell>
          <cell r="AC105">
            <v>368.63960164289864</v>
          </cell>
          <cell r="AD105">
            <v>1008.0357809860793</v>
          </cell>
          <cell r="AE105">
            <v>270.19385739049358</v>
          </cell>
        </row>
        <row r="106">
          <cell r="AA106" t="str">
            <v>Epicéa_FBonne_Entree 16-17 m_GS Arc Jurassien_33_</v>
          </cell>
          <cell r="AB106">
            <v>33</v>
          </cell>
          <cell r="AC106">
            <v>278.1267976979488</v>
          </cell>
          <cell r="AD106">
            <v>0</v>
          </cell>
          <cell r="AE106">
            <v>270.19385739049358</v>
          </cell>
        </row>
        <row r="107">
          <cell r="AA107" t="str">
            <v>Epicéa_FBonne_Entree 16-17 m_GS Arc Jurassien_39_</v>
          </cell>
          <cell r="AB107">
            <v>39</v>
          </cell>
          <cell r="AC107">
            <v>404.49595962425633</v>
          </cell>
          <cell r="AD107">
            <v>2047.8682719666156</v>
          </cell>
          <cell r="AE107">
            <v>270.19385739049358</v>
          </cell>
        </row>
        <row r="108">
          <cell r="AA108" t="str">
            <v>Epicéa_FBonne_Entree 16-17 m_GS Arc Jurassien_39_</v>
          </cell>
          <cell r="AB108">
            <v>39</v>
          </cell>
          <cell r="AC108">
            <v>323.4534861455075</v>
          </cell>
          <cell r="AD108">
            <v>0</v>
          </cell>
          <cell r="AE108">
            <v>270.19385739049358</v>
          </cell>
        </row>
        <row r="109">
          <cell r="AA109" t="str">
            <v>Epicéa_FBonne_Entree 16-17 m_GS Arc Jurassien_45_</v>
          </cell>
          <cell r="AB109">
            <v>45</v>
          </cell>
          <cell r="AC109">
            <v>442.32667388607257</v>
          </cell>
          <cell r="AD109">
            <v>2297.3404800947401</v>
          </cell>
          <cell r="AE109">
            <v>270.19385739049358</v>
          </cell>
        </row>
        <row r="110">
          <cell r="AA110" t="str">
            <v>Epicéa_FBonne_Entree 16-17 m_GS Arc Jurassien_45_</v>
          </cell>
          <cell r="AB110">
            <v>45</v>
          </cell>
          <cell r="AC110">
            <v>358.38126764533627</v>
          </cell>
          <cell r="AD110">
            <v>0</v>
          </cell>
          <cell r="AE110">
            <v>270.19385739049358</v>
          </cell>
        </row>
        <row r="111">
          <cell r="AA111" t="str">
            <v>Epicéa_FBonne_Entree 16-17 m_GS Arc Jurassien_52_</v>
          </cell>
          <cell r="AB111">
            <v>52</v>
          </cell>
          <cell r="AC111">
            <v>485.18598956299729</v>
          </cell>
          <cell r="AD111">
            <v>2952.4854002291677</v>
          </cell>
          <cell r="AE111">
            <v>270.19385739049358</v>
          </cell>
        </row>
        <row r="112">
          <cell r="AA112" t="str">
            <v>Epicéa_FBonne_Entree 16-17 m_GS Arc Jurassien_52_</v>
          </cell>
          <cell r="AB112">
            <v>52</v>
          </cell>
          <cell r="AC112">
            <v>0</v>
          </cell>
          <cell r="AD112">
            <v>0</v>
          </cell>
          <cell r="AE112">
            <v>270.19385739049358</v>
          </cell>
        </row>
        <row r="113">
          <cell r="AA113" t="str">
            <v>Epicéa_Fmoyenne_Entree 16-17 m_GS Arc Jurassien_0_</v>
          </cell>
          <cell r="AB113">
            <v>0</v>
          </cell>
          <cell r="AC113">
            <v>0</v>
          </cell>
          <cell r="AD113">
            <v>0</v>
          </cell>
          <cell r="AE113">
            <v>270.17494016810156</v>
          </cell>
        </row>
        <row r="114">
          <cell r="AA114" t="str">
            <v>Epicéa_Fmoyenne_Entree 16-17 m_GS Arc Jurassien_27_</v>
          </cell>
          <cell r="AB114">
            <v>27</v>
          </cell>
          <cell r="AC114">
            <v>236.2585566069877</v>
          </cell>
          <cell r="AD114">
            <v>3189.4905141943341</v>
          </cell>
          <cell r="AE114">
            <v>270.17494016810156</v>
          </cell>
        </row>
        <row r="115">
          <cell r="AA115" t="str">
            <v>Epicéa_Fmoyenne_Entree 16-17 m_GS Arc Jurassien_27_</v>
          </cell>
          <cell r="AB115">
            <v>27</v>
          </cell>
          <cell r="AC115">
            <v>190.05648674061956</v>
          </cell>
          <cell r="AD115">
            <v>0</v>
          </cell>
          <cell r="AE115">
            <v>270.17494016810156</v>
          </cell>
        </row>
        <row r="116">
          <cell r="AA116" t="str">
            <v>Epicéa_Fmoyenne_Entree 16-17 m_GS Arc Jurassien_30_</v>
          </cell>
          <cell r="AB116">
            <v>30</v>
          </cell>
          <cell r="AC116">
            <v>242.98877716694199</v>
          </cell>
          <cell r="AD116">
            <v>649.56789586134232</v>
          </cell>
          <cell r="AE116">
            <v>270.17494016810156</v>
          </cell>
        </row>
        <row r="117">
          <cell r="AA117" t="str">
            <v>Epicéa_Fmoyenne_Entree 16-17 m_GS Arc Jurassien_33_</v>
          </cell>
          <cell r="AB117">
            <v>33</v>
          </cell>
          <cell r="AC117">
            <v>295.65755494771491</v>
          </cell>
          <cell r="AD117">
            <v>807.96949817198526</v>
          </cell>
          <cell r="AE117">
            <v>270.17494016810156</v>
          </cell>
        </row>
        <row r="118">
          <cell r="AA118" t="str">
            <v>Epicéa_Fmoyenne_Entree 16-17 m_GS Arc Jurassien_33_</v>
          </cell>
          <cell r="AB118">
            <v>33</v>
          </cell>
          <cell r="AC118">
            <v>229.52395871325157</v>
          </cell>
          <cell r="AD118">
            <v>0</v>
          </cell>
          <cell r="AE118">
            <v>270.17494016810156</v>
          </cell>
        </row>
        <row r="119">
          <cell r="AA119" t="str">
            <v>Epicéa_Fmoyenne_Entree 16-17 m_GS Arc Jurassien_40_</v>
          </cell>
          <cell r="AB119">
            <v>40</v>
          </cell>
          <cell r="AC119">
            <v>348.1165012076533</v>
          </cell>
          <cell r="AD119">
            <v>2021.7416097231669</v>
          </cell>
          <cell r="AE119">
            <v>270.17494016810156</v>
          </cell>
        </row>
        <row r="120">
          <cell r="AA120" t="str">
            <v>Epicéa_Fmoyenne_Entree 16-17 m_GS Arc Jurassien_40_</v>
          </cell>
          <cell r="AB120">
            <v>40</v>
          </cell>
          <cell r="AC120">
            <v>280.19049542641557</v>
          </cell>
          <cell r="AD120">
            <v>0</v>
          </cell>
          <cell r="AE120">
            <v>270.17494016810156</v>
          </cell>
        </row>
        <row r="121">
          <cell r="AA121" t="str">
            <v>Epicéa_Fmoyenne_Entree 16-17 m_GS Arc Jurassien_47_</v>
          </cell>
          <cell r="AB121">
            <v>47</v>
          </cell>
          <cell r="AC121">
            <v>390.16205970401296</v>
          </cell>
          <cell r="AD121">
            <v>2346.2339429565</v>
          </cell>
          <cell r="AE121">
            <v>270.17494016810156</v>
          </cell>
        </row>
        <row r="122">
          <cell r="AA122" t="str">
            <v>Epicéa_Fmoyenne_Entree 16-17 m_GS Arc Jurassien_47_</v>
          </cell>
          <cell r="AB122">
            <v>47</v>
          </cell>
          <cell r="AC122">
            <v>317.28135996753446</v>
          </cell>
          <cell r="AD122">
            <v>0</v>
          </cell>
          <cell r="AE122">
            <v>270.17494016810156</v>
          </cell>
        </row>
        <row r="123">
          <cell r="AA123" t="str">
            <v>Epicéa_Fmoyenne_Entree 16-17 m_GS Arc Jurassien_54_</v>
          </cell>
          <cell r="AB123">
            <v>54</v>
          </cell>
          <cell r="AC123">
            <v>417.79616934776419</v>
          </cell>
          <cell r="AD123">
            <v>2572.7713526035454</v>
          </cell>
          <cell r="AE123">
            <v>270.17494016810156</v>
          </cell>
        </row>
        <row r="124">
          <cell r="AA124" t="str">
            <v>Epicéa_Fmoyenne_Entree 16-17 m_GS Arc Jurassien_54_</v>
          </cell>
          <cell r="AB124">
            <v>54</v>
          </cell>
          <cell r="AC124">
            <v>335.78998356484402</v>
          </cell>
          <cell r="AD124">
            <v>0</v>
          </cell>
          <cell r="AE124">
            <v>270.17494016810156</v>
          </cell>
        </row>
        <row r="125">
          <cell r="AA125" t="str">
            <v>Epicéa_Fmoyenne_Entree 16-17 m_GS Arc Jurassien_61_</v>
          </cell>
          <cell r="AB125">
            <v>61</v>
          </cell>
          <cell r="AC125">
            <v>424.95402117510031</v>
          </cell>
          <cell r="AD125">
            <v>2662.6040165898053</v>
          </cell>
          <cell r="AE125">
            <v>270.17494016810156</v>
          </cell>
        </row>
        <row r="126">
          <cell r="AA126" t="str">
            <v>Epicéa_Fmoyenne_Entree 16-17 m_GS Arc Jurassien_61_</v>
          </cell>
          <cell r="AB126">
            <v>61</v>
          </cell>
          <cell r="AC126">
            <v>360.43344232119483</v>
          </cell>
          <cell r="AD126">
            <v>0</v>
          </cell>
          <cell r="AE126">
            <v>270.17494016810156</v>
          </cell>
        </row>
        <row r="127">
          <cell r="AA127" t="str">
            <v>Epicéa_Fmoyenne_Entree 16-17 m_GS Arc Jurassien_69_</v>
          </cell>
          <cell r="AB127">
            <v>69</v>
          </cell>
          <cell r="AC127">
            <v>448.45467496742805</v>
          </cell>
          <cell r="AD127">
            <v>3235.5524691544915</v>
          </cell>
          <cell r="AE127">
            <v>270.17494016810156</v>
          </cell>
        </row>
        <row r="128">
          <cell r="AA128" t="str">
            <v>Epicéa_Fmoyenne_Entree 16-17 m_GS Arc Jurassien_69_</v>
          </cell>
          <cell r="AB128">
            <v>69</v>
          </cell>
          <cell r="AC128">
            <v>377.86677161777311</v>
          </cell>
          <cell r="AD128">
            <v>0</v>
          </cell>
          <cell r="AE128">
            <v>270.17494016810156</v>
          </cell>
        </row>
        <row r="129">
          <cell r="AA129" t="str">
            <v>Epicéa_Fmoyenne_Entree 16-17 m_GS Arc Jurassien_77_</v>
          </cell>
          <cell r="AB129">
            <v>77</v>
          </cell>
          <cell r="AC129">
            <v>451.51800180438869</v>
          </cell>
          <cell r="AD129">
            <v>3317.539093688647</v>
          </cell>
          <cell r="AE129">
            <v>270.17494016810156</v>
          </cell>
        </row>
        <row r="130">
          <cell r="AA130" t="str">
            <v>Epicéa_Fmoyenne_Entree 16-17 m_GS Arc Jurassien_77_</v>
          </cell>
          <cell r="AB130">
            <v>77</v>
          </cell>
          <cell r="AC130">
            <v>0</v>
          </cell>
          <cell r="AD130">
            <v>0</v>
          </cell>
          <cell r="AE130">
            <v>270.17494016810156</v>
          </cell>
        </row>
        <row r="131">
          <cell r="AA131" t="str">
            <v>Pin Noir d'Autriche_F1_PO1_d4_GSM Alpes du Sud_12_</v>
          </cell>
          <cell r="AB131">
            <v>12</v>
          </cell>
          <cell r="AC131" t="e">
            <v>#NUM!</v>
          </cell>
          <cell r="AD131" t="e">
            <v>#NUM!</v>
          </cell>
        </row>
        <row r="132">
          <cell r="AA132" t="str">
            <v>Pin Noir d'Autriche_F1_PO1_d4_GSM Alpes du Sud_12_</v>
          </cell>
          <cell r="AB132">
            <v>12</v>
          </cell>
          <cell r="AC132" t="e">
            <v>#NUM!</v>
          </cell>
          <cell r="AD132" t="e">
            <v>#NUM!</v>
          </cell>
        </row>
        <row r="133">
          <cell r="AA133" t="str">
            <v>Pin Noir d'Autriche_F1_PO1_d4_GSM Alpes du Sud_40_</v>
          </cell>
          <cell r="AB133">
            <v>40</v>
          </cell>
          <cell r="AC133" t="e">
            <v>#NUM!</v>
          </cell>
          <cell r="AD133" t="e">
            <v>#NUM!</v>
          </cell>
        </row>
        <row r="134">
          <cell r="AA134" t="str">
            <v>Pin Noir d'Autriche_F1_PO1_d4_GSM Alpes du Sud_40_</v>
          </cell>
          <cell r="AB134">
            <v>40</v>
          </cell>
          <cell r="AC134" t="e">
            <v>#NUM!</v>
          </cell>
          <cell r="AD134" t="e">
            <v>#NUM!</v>
          </cell>
        </row>
        <row r="135">
          <cell r="AA135" t="str">
            <v>Pin Noir d'Autriche_F1_PO1_d4_GSM Alpes du Sud_55_</v>
          </cell>
          <cell r="AB135">
            <v>55</v>
          </cell>
          <cell r="AC135" t="e">
            <v>#NUM!</v>
          </cell>
          <cell r="AD135" t="e">
            <v>#NUM!</v>
          </cell>
        </row>
        <row r="136">
          <cell r="AA136" t="str">
            <v>Pin Noir d'Autriche_F1_PO1_d4_GSM Alpes du Sud_55_</v>
          </cell>
          <cell r="AB136">
            <v>55</v>
          </cell>
          <cell r="AC136" t="e">
            <v>#NUM!</v>
          </cell>
          <cell r="AD136" t="e">
            <v>#NUM!</v>
          </cell>
        </row>
        <row r="137">
          <cell r="AA137" t="str">
            <v>Pin Noir d'Autriche_F1_PO1_d4_GSM Alpes du Sud_70_</v>
          </cell>
          <cell r="AB137">
            <v>70</v>
          </cell>
          <cell r="AC137" t="e">
            <v>#NUM!</v>
          </cell>
          <cell r="AD137" t="e">
            <v>#NUM!</v>
          </cell>
        </row>
        <row r="138">
          <cell r="AA138" t="str">
            <v>Pin Noir d'Autriche_F1_PO1_d4_GSM Alpes du Sud_70_</v>
          </cell>
          <cell r="AB138">
            <v>70</v>
          </cell>
          <cell r="AC138" t="e">
            <v>#NUM!</v>
          </cell>
          <cell r="AD138" t="e">
            <v>#NUM!</v>
          </cell>
        </row>
        <row r="139">
          <cell r="AA139" t="str">
            <v>Pin Noir d'Autriche_F1_PO1_d4_GSM Alpes du Sud_80_</v>
          </cell>
          <cell r="AB139">
            <v>80</v>
          </cell>
          <cell r="AC139" t="e">
            <v>#NUM!</v>
          </cell>
          <cell r="AD139" t="e">
            <v>#NUM!</v>
          </cell>
        </row>
        <row r="140">
          <cell r="AA140" t="str">
            <v>Pin Noir d'Autriche_F1_PO1_d4_GSM Alpes du Sud_80_</v>
          </cell>
          <cell r="AB140">
            <v>80</v>
          </cell>
          <cell r="AC140" t="e">
            <v>#NUM!</v>
          </cell>
          <cell r="AD140" t="e">
            <v>#NUM!</v>
          </cell>
        </row>
        <row r="141">
          <cell r="AA141" t="str">
            <v>Pin Noir d'Autriche_F1_PO1_d4_GSM Alpes du Sud_95_</v>
          </cell>
          <cell r="AB141">
            <v>95</v>
          </cell>
          <cell r="AC141" t="e">
            <v>#NUM!</v>
          </cell>
          <cell r="AD141" t="e">
            <v>#NUM!</v>
          </cell>
        </row>
        <row r="142">
          <cell r="AA142" t="str">
            <v>Pin Noir d'Autriche_F1_PO1_d4_GSM Alpes du Sud_95_</v>
          </cell>
          <cell r="AB142">
            <v>95</v>
          </cell>
          <cell r="AC142" t="e">
            <v>#NUM!</v>
          </cell>
          <cell r="AD142" t="e">
            <v>#NUM!</v>
          </cell>
        </row>
        <row r="143">
          <cell r="AA143" t="str">
            <v>Pin Noir d'Autriche_F1_PO1_d4_GSM Alpes du Sud_105_</v>
          </cell>
          <cell r="AB143">
            <v>105</v>
          </cell>
          <cell r="AC143" t="e">
            <v>#NUM!</v>
          </cell>
          <cell r="AD143" t="e">
            <v>#NUM!</v>
          </cell>
        </row>
        <row r="144">
          <cell r="AA144" t="str">
            <v>Pin Noir d'Autriche_F1_PO1_d4_GSM Alpes du Sud_105_</v>
          </cell>
          <cell r="AB144">
            <v>105</v>
          </cell>
          <cell r="AC144" t="e">
            <v>#NUM!</v>
          </cell>
          <cell r="AD144" t="e">
            <v>#NUM!</v>
          </cell>
        </row>
        <row r="145">
          <cell r="AA145" t="str">
            <v>Pin Noir d'Autriche_F2_PO2_d4_GSM Alpes du Sud_15_</v>
          </cell>
          <cell r="AB145">
            <v>15</v>
          </cell>
          <cell r="AC145" t="e">
            <v>#NUM!</v>
          </cell>
          <cell r="AD145" t="e">
            <v>#NUM!</v>
          </cell>
        </row>
        <row r="146">
          <cell r="AA146" t="str">
            <v>Pin Noir d'Autriche_F2_PO2_d4_GSM Alpes du Sud_15_</v>
          </cell>
          <cell r="AB146">
            <v>15</v>
          </cell>
          <cell r="AC146" t="e">
            <v>#NUM!</v>
          </cell>
          <cell r="AD146" t="e">
            <v>#NUM!</v>
          </cell>
        </row>
        <row r="147">
          <cell r="AA147" t="str">
            <v>Pin Noir d'Autriche_F2_PO2_d4_GSM Alpes du Sud_45_</v>
          </cell>
          <cell r="AB147">
            <v>45</v>
          </cell>
          <cell r="AC147" t="e">
            <v>#NUM!</v>
          </cell>
          <cell r="AD147" t="e">
            <v>#NUM!</v>
          </cell>
        </row>
        <row r="148">
          <cell r="AA148" t="str">
            <v>Pin Noir d'Autriche_F2_PO2_d4_GSM Alpes du Sud_45_</v>
          </cell>
          <cell r="AB148">
            <v>45</v>
          </cell>
          <cell r="AC148" t="e">
            <v>#NUM!</v>
          </cell>
          <cell r="AD148" t="e">
            <v>#NUM!</v>
          </cell>
        </row>
        <row r="149">
          <cell r="AA149" t="str">
            <v>Pin Noir d'Autriche_F2_PO2_d4_GSM Alpes du Sud_60_</v>
          </cell>
          <cell r="AB149">
            <v>60</v>
          </cell>
          <cell r="AC149" t="e">
            <v>#NUM!</v>
          </cell>
          <cell r="AD149" t="e">
            <v>#NUM!</v>
          </cell>
        </row>
        <row r="150">
          <cell r="AA150" t="str">
            <v>Pin Noir d'Autriche_F2_PO2_d4_GSM Alpes du Sud_60_</v>
          </cell>
          <cell r="AB150">
            <v>60</v>
          </cell>
          <cell r="AC150" t="e">
            <v>#NUM!</v>
          </cell>
          <cell r="AD150" t="e">
            <v>#NUM!</v>
          </cell>
        </row>
        <row r="151">
          <cell r="AA151" t="str">
            <v>Pin Noir d'Autriche_F2_PO2_d4_GSM Alpes du Sud_75_</v>
          </cell>
          <cell r="AB151">
            <v>75</v>
          </cell>
          <cell r="AC151" t="e">
            <v>#NUM!</v>
          </cell>
          <cell r="AD151" t="e">
            <v>#NUM!</v>
          </cell>
        </row>
        <row r="152">
          <cell r="AA152" t="str">
            <v>Pin Noir d'Autriche_F2_PO2_d4_GSM Alpes du Sud_75_</v>
          </cell>
          <cell r="AB152">
            <v>75</v>
          </cell>
          <cell r="AC152" t="e">
            <v>#NUM!</v>
          </cell>
          <cell r="AD152" t="e">
            <v>#NUM!</v>
          </cell>
        </row>
        <row r="153">
          <cell r="AA153" t="str">
            <v>Pin Noir d'Autriche_F2_PO2_d4_GSM Alpes du Sud_90_</v>
          </cell>
          <cell r="AB153">
            <v>90</v>
          </cell>
          <cell r="AC153" t="e">
            <v>#NUM!</v>
          </cell>
          <cell r="AD153" t="e">
            <v>#NUM!</v>
          </cell>
        </row>
        <row r="154">
          <cell r="AA154" t="str">
            <v>Pin Noir d'Autriche_F2_PO2_d4_GSM Alpes du Sud_90_</v>
          </cell>
          <cell r="AB154">
            <v>90</v>
          </cell>
          <cell r="AC154" t="e">
            <v>#NUM!</v>
          </cell>
          <cell r="AD154" t="e">
            <v>#NUM!</v>
          </cell>
        </row>
        <row r="155">
          <cell r="AA155" t="str">
            <v>Pin Noir d'Autriche_F2_PO2_d4_GSM Alpes du Sud_100_</v>
          </cell>
          <cell r="AB155">
            <v>100</v>
          </cell>
          <cell r="AC155" t="e">
            <v>#NUM!</v>
          </cell>
          <cell r="AD155" t="e">
            <v>#NUM!</v>
          </cell>
        </row>
        <row r="156">
          <cell r="AA156" t="str">
            <v>Pin Noir d'Autriche_F2_PO2_d4_GSM Alpes du Sud_100_</v>
          </cell>
          <cell r="AB156">
            <v>100</v>
          </cell>
          <cell r="AC156" t="e">
            <v>#NUM!</v>
          </cell>
          <cell r="AD156" t="e">
            <v>#NUM!</v>
          </cell>
        </row>
        <row r="157">
          <cell r="AA157" t="str">
            <v>Pin Noir d'Autriche_F2_PO2_d4_GSM Alpes du Sud_110_</v>
          </cell>
          <cell r="AB157">
            <v>110</v>
          </cell>
          <cell r="AC157" t="e">
            <v>#NUM!</v>
          </cell>
          <cell r="AD157" t="e">
            <v>#NUM!</v>
          </cell>
        </row>
        <row r="158">
          <cell r="AA158" t="str">
            <v>Pin Noir d'Autriche_F2_PO2_d4_GSM Alpes du Sud_110_</v>
          </cell>
          <cell r="AB158">
            <v>110</v>
          </cell>
          <cell r="AC158" t="e">
            <v>#NUM!</v>
          </cell>
          <cell r="AD158" t="e">
            <v>#NUM!</v>
          </cell>
        </row>
        <row r="159">
          <cell r="AA159" t="str">
            <v>Pin Laricio_F1_Classique_GS Pineraies des plaines du Centre et du Nord Ouest_0_</v>
          </cell>
          <cell r="AB159">
            <v>0</v>
          </cell>
          <cell r="AC159">
            <v>0</v>
          </cell>
          <cell r="AD159">
            <v>0</v>
          </cell>
          <cell r="AE159">
            <v>562.89039794965186</v>
          </cell>
        </row>
        <row r="160">
          <cell r="AA160" t="str">
            <v>Pin Laricio_F1_Classique_GS Pineraies des plaines du Centre et du Nord Ouest_17_</v>
          </cell>
          <cell r="AB160">
            <v>17</v>
          </cell>
          <cell r="AC160">
            <v>137.8784585019167</v>
          </cell>
          <cell r="AD160">
            <v>1171.9668972662919</v>
          </cell>
          <cell r="AE160">
            <v>562.89039794965186</v>
          </cell>
        </row>
        <row r="161">
          <cell r="AA161" t="str">
            <v>Pin Laricio_F1_Classique_GS Pineraies des plaines du Centre et du Nord Ouest__</v>
          </cell>
          <cell r="AD161">
            <v>0</v>
          </cell>
          <cell r="AE161">
            <v>562.89039794965186</v>
          </cell>
        </row>
        <row r="162">
          <cell r="AA162" t="str">
            <v>Pin Laricio_F1_Classique_GS Pineraies des plaines du Centre et du Nord Ouest_18_</v>
          </cell>
          <cell r="AB162">
            <v>18</v>
          </cell>
          <cell r="AC162">
            <v>169.09664015835344</v>
          </cell>
          <cell r="AD162">
            <v>1521.869761425181</v>
          </cell>
          <cell r="AE162">
            <v>562.89039794965186</v>
          </cell>
        </row>
        <row r="163">
          <cell r="AA163" t="str">
            <v>Pin Laricio_F1_Classique_GS Pineraies des plaines du Centre et du Nord Ouest_18_</v>
          </cell>
          <cell r="AB163">
            <v>18</v>
          </cell>
          <cell r="AC163">
            <v>110.42257421573156</v>
          </cell>
          <cell r="AD163">
            <v>0</v>
          </cell>
          <cell r="AE163">
            <v>562.89039794965186</v>
          </cell>
        </row>
        <row r="164">
          <cell r="AA164" t="str">
            <v>Pin Laricio_F1_Classique_GS Pineraies des plaines du Centre et du Nord Ouest_23_</v>
          </cell>
          <cell r="AB164">
            <v>23</v>
          </cell>
          <cell r="AC164">
            <v>254.31290079767027</v>
          </cell>
          <cell r="AD164">
            <v>911.83868753350453</v>
          </cell>
          <cell r="AE164">
            <v>562.89039794965186</v>
          </cell>
        </row>
        <row r="165">
          <cell r="AA165" t="str">
            <v>Pin Laricio_F1_Classique_GS Pineraies des plaines du Centre et du Nord Ouest_23_</v>
          </cell>
          <cell r="AB165">
            <v>23</v>
          </cell>
          <cell r="AC165">
            <v>189.83141075244791</v>
          </cell>
          <cell r="AD165">
            <v>0</v>
          </cell>
          <cell r="AE165">
            <v>562.89039794965186</v>
          </cell>
        </row>
        <row r="166">
          <cell r="AA166" t="str">
            <v>Pin Laricio_F1_Classique_GS Pineraies des plaines du Centre et du Nord Ouest_29_</v>
          </cell>
          <cell r="AB166">
            <v>29</v>
          </cell>
          <cell r="AC166">
            <v>372.04841549558</v>
          </cell>
          <cell r="AD166">
            <v>1685.6394787440838</v>
          </cell>
          <cell r="AE166">
            <v>562.89039794965186</v>
          </cell>
        </row>
        <row r="167">
          <cell r="AA167" t="str">
            <v>Pin Laricio_F1_Classique_GS Pineraies des plaines du Centre et du Nord Ouest_29_</v>
          </cell>
          <cell r="AB167">
            <v>29</v>
          </cell>
          <cell r="AC167">
            <v>274.86322161173609</v>
          </cell>
          <cell r="AD167">
            <v>0</v>
          </cell>
          <cell r="AE167">
            <v>562.89039794965186</v>
          </cell>
        </row>
        <row r="168">
          <cell r="AA168" t="str">
            <v>Pin Laricio_F1_Classique_GS Pineraies des plaines du Centre et du Nord Ouest_0_</v>
          </cell>
          <cell r="AB168">
            <v>0</v>
          </cell>
          <cell r="AC168">
            <v>0</v>
          </cell>
          <cell r="AD168">
            <v>0</v>
          </cell>
          <cell r="AE168">
            <v>562.89039794965186</v>
          </cell>
        </row>
        <row r="169">
          <cell r="AA169" t="str">
            <v>Pin Laricio_F1_Classique_GS Pineraies des plaines du Centre et du Nord Ouest_30_</v>
          </cell>
          <cell r="AB169">
            <v>30</v>
          </cell>
          <cell r="AC169">
            <v>395.28783409793914</v>
          </cell>
          <cell r="AD169">
            <v>5929.3175114690875</v>
          </cell>
          <cell r="AE169">
            <v>562.89039794965186</v>
          </cell>
        </row>
        <row r="170">
          <cell r="AA170" t="str">
            <v>Pin Laricio_F1_Classique_GS Pineraies des plaines du Centre et du Nord Ouest_36_</v>
          </cell>
          <cell r="AB170">
            <v>36</v>
          </cell>
          <cell r="AC170">
            <v>485.15843628013255</v>
          </cell>
          <cell r="AD170">
            <v>2641.3388111342147</v>
          </cell>
          <cell r="AE170">
            <v>562.89039794965186</v>
          </cell>
        </row>
        <row r="171">
          <cell r="AA171" t="str">
            <v>Pin Laricio_F1_Classique_GS Pineraies des plaines du Centre et du Nord Ouest_36_</v>
          </cell>
          <cell r="AB171">
            <v>36</v>
          </cell>
          <cell r="AC171">
            <v>378.42079852394363</v>
          </cell>
          <cell r="AD171">
            <v>0</v>
          </cell>
          <cell r="AE171">
            <v>562.89039794965186</v>
          </cell>
        </row>
        <row r="172">
          <cell r="AA172" t="str">
            <v>Pin Laricio_F1_Classique_GS Pineraies des plaines du Centre et du Nord Ouest_44_</v>
          </cell>
          <cell r="AB172">
            <v>44</v>
          </cell>
          <cell r="AC172">
            <v>614.10526034533029</v>
          </cell>
          <cell r="AD172">
            <v>3970.1042354770957</v>
          </cell>
          <cell r="AE172">
            <v>562.89039794965186</v>
          </cell>
        </row>
        <row r="173">
          <cell r="AA173" t="str">
            <v>Pin Laricio_F1_Classique_GS Pineraies des plaines du Centre et du Nord Ouest_44_</v>
          </cell>
          <cell r="AB173">
            <v>44</v>
          </cell>
          <cell r="AC173">
            <v>502.89596414017223</v>
          </cell>
          <cell r="AD173">
            <v>0</v>
          </cell>
          <cell r="AE173">
            <v>562.89039794965186</v>
          </cell>
        </row>
        <row r="174">
          <cell r="AA174" t="str">
            <v>Pin Laricio_F1_Classique_GS Pineraies des plaines du Centre et du Nord Ouest_54_</v>
          </cell>
          <cell r="AB174">
            <v>54</v>
          </cell>
          <cell r="AC174">
            <v>783.92248313614789</v>
          </cell>
          <cell r="AD174">
            <v>6434.0922363816007</v>
          </cell>
          <cell r="AE174">
            <v>562.89039794965186</v>
          </cell>
        </row>
        <row r="175">
          <cell r="AA175" t="str">
            <v>Pin Laricio_F1_Classique_GS Pineraies des plaines du Centre et du Nord Ouest_54_</v>
          </cell>
          <cell r="AB175">
            <v>54</v>
          </cell>
          <cell r="AC175">
            <v>664.5114785564914</v>
          </cell>
          <cell r="AD175">
            <v>0</v>
          </cell>
          <cell r="AE175">
            <v>562.89039794965186</v>
          </cell>
        </row>
        <row r="176">
          <cell r="AA176" t="str">
            <v>Pin Laricio_F1_Classique_GS Pineraies des plaines du Centre et du Nord Ouest_64_</v>
          </cell>
          <cell r="AB176">
            <v>64</v>
          </cell>
          <cell r="AC176">
            <v>914.22555299691237</v>
          </cell>
          <cell r="AD176">
            <v>7893.6851577670186</v>
          </cell>
          <cell r="AE176">
            <v>562.89039794965186</v>
          </cell>
        </row>
        <row r="177">
          <cell r="AA177" t="str">
            <v>Pin Laricio_F1_Classique_GS Pineraies des plaines du Centre et du Nord Ouest_64_</v>
          </cell>
          <cell r="AB177">
            <v>64</v>
          </cell>
          <cell r="AC177">
            <v>797.72399560352324</v>
          </cell>
          <cell r="AD177">
            <v>0</v>
          </cell>
          <cell r="AE177">
            <v>562.89039794965186</v>
          </cell>
        </row>
        <row r="178">
          <cell r="AA178" t="str">
            <v>Pin Laricio_F1_Classique_GS Pineraies des plaines du Centre et du Nord Ouest_70_</v>
          </cell>
          <cell r="AB178">
            <v>70</v>
          </cell>
          <cell r="AC178">
            <v>926.73421949056228</v>
          </cell>
          <cell r="AD178">
            <v>5173.3746452822561</v>
          </cell>
          <cell r="AE178">
            <v>562.89039794965186</v>
          </cell>
        </row>
        <row r="179">
          <cell r="AA179" t="str">
            <v>Pin Laricio_F1_Classique_GS Pineraies des plaines du Centre et du Nord Ouest_70_</v>
          </cell>
          <cell r="AB179">
            <v>70</v>
          </cell>
          <cell r="AC179">
            <v>926.73421949056228</v>
          </cell>
          <cell r="AD179">
            <v>0</v>
          </cell>
          <cell r="AE179">
            <v>562.89039794965186</v>
          </cell>
        </row>
        <row r="180">
          <cell r="AA180" t="str">
            <v>Pin Laricio_F1_Classique_GS Pineraies des plaines du Centre et du Nord Ouest_75_</v>
          </cell>
          <cell r="AB180">
            <v>75</v>
          </cell>
          <cell r="AC180">
            <v>1026.6867500068627</v>
          </cell>
          <cell r="AD180">
            <v>4883.552423743562</v>
          </cell>
          <cell r="AE180">
            <v>562.89039794965186</v>
          </cell>
        </row>
        <row r="181">
          <cell r="AA181" t="str">
            <v>Pin Laricio_F1_Classique_GS Pineraies des plaines du Centre et du Nord Ouest_75_</v>
          </cell>
          <cell r="AB181">
            <v>75</v>
          </cell>
          <cell r="AC181">
            <v>0</v>
          </cell>
          <cell r="AD181">
            <v>0</v>
          </cell>
          <cell r="AE181">
            <v>562.89039794965186</v>
          </cell>
        </row>
        <row r="182">
          <cell r="AA182" t="str">
            <v>Pin Laricio_F2_Classique_GS Pineraies des plaines du Centre et du Nord Ouest_0_</v>
          </cell>
          <cell r="AB182">
            <v>0</v>
          </cell>
          <cell r="AC182">
            <v>0</v>
          </cell>
          <cell r="AD182">
            <v>0</v>
          </cell>
          <cell r="AE182">
            <v>399.25429082580115</v>
          </cell>
        </row>
        <row r="183">
          <cell r="AA183" t="str">
            <v>Pin Laricio_F2_Classique_GS Pineraies des plaines du Centre et du Nord Ouest_20_</v>
          </cell>
          <cell r="AB183">
            <v>20</v>
          </cell>
          <cell r="AC183">
            <v>137.8784585019167</v>
          </cell>
          <cell r="AD183">
            <v>1378.784585019167</v>
          </cell>
          <cell r="AE183">
            <v>399.25429082580115</v>
          </cell>
        </row>
        <row r="184">
          <cell r="AA184" t="str">
            <v>Pin Laricio_F2_Classique_GS Pineraies des plaines du Centre et du Nord Ouest_20_</v>
          </cell>
          <cell r="AB184">
            <v>20</v>
          </cell>
          <cell r="AC184">
            <v>137.8784585019167</v>
          </cell>
          <cell r="AD184">
            <v>0</v>
          </cell>
          <cell r="AE184">
            <v>399.25429082580115</v>
          </cell>
        </row>
        <row r="185">
          <cell r="AA185" t="str">
            <v>Pin Laricio_F2_Classique_GS Pineraies des plaines du Centre et du Nord Ouest_21_</v>
          </cell>
          <cell r="AB185">
            <v>21</v>
          </cell>
          <cell r="AC185">
            <v>163.90386287643108</v>
          </cell>
          <cell r="AD185">
            <v>150.89116068917389</v>
          </cell>
          <cell r="AE185">
            <v>399.25429082580115</v>
          </cell>
        </row>
        <row r="186">
          <cell r="AA186" t="str">
            <v>Pin Laricio_F2_Classique_GS Pineraies des plaines du Centre et du Nord Ouest_21_</v>
          </cell>
          <cell r="AB186">
            <v>21</v>
          </cell>
          <cell r="AC186">
            <v>86.754976621693785</v>
          </cell>
          <cell r="AD186">
            <v>0</v>
          </cell>
          <cell r="AE186">
            <v>399.25429082580115</v>
          </cell>
        </row>
        <row r="187">
          <cell r="AA187" t="str">
            <v>Pin Laricio_F2_Classique_GS Pineraies des plaines du Centre et du Nord Ouest_27_</v>
          </cell>
          <cell r="AB187">
            <v>27</v>
          </cell>
          <cell r="AC187">
            <v>216.96666025537797</v>
          </cell>
          <cell r="AD187">
            <v>911.16491063121532</v>
          </cell>
          <cell r="AE187">
            <v>399.25429082580115</v>
          </cell>
        </row>
        <row r="188">
          <cell r="AA188" t="str">
            <v>Pin Laricio_F2_Classique_GS Pineraies des plaines du Centre et du Nord Ouest_27_</v>
          </cell>
          <cell r="AB188">
            <v>27</v>
          </cell>
          <cell r="AC188">
            <v>156.10734926897979</v>
          </cell>
          <cell r="AD188">
            <v>0</v>
          </cell>
          <cell r="AE188">
            <v>399.25429082580115</v>
          </cell>
        </row>
        <row r="189">
          <cell r="AA189" t="str">
            <v>Pin Laricio_F2_Classique_GS Pineraies des plaines du Centre et du Nord Ouest_30_</v>
          </cell>
          <cell r="AB189">
            <v>30</v>
          </cell>
          <cell r="AC189">
            <v>224.88893016364992</v>
          </cell>
          <cell r="AD189">
            <v>571.49441914894453</v>
          </cell>
          <cell r="AE189">
            <v>399.25429082580115</v>
          </cell>
        </row>
        <row r="190">
          <cell r="AA190" t="str">
            <v>Pin Laricio_F2_Classique_GS Pineraies des plaines du Centre et du Nord Ouest_34_</v>
          </cell>
          <cell r="AB190">
            <v>34</v>
          </cell>
          <cell r="AC190">
            <v>315.86306529155041</v>
          </cell>
          <cell r="AD190">
            <v>1081.5039909104007</v>
          </cell>
          <cell r="AE190">
            <v>399.25429082580115</v>
          </cell>
        </row>
        <row r="191">
          <cell r="AA191" t="str">
            <v>Pin Laricio_F2_Classique_GS Pineraies des plaines du Centre et du Nord Ouest_34_</v>
          </cell>
          <cell r="AB191">
            <v>34</v>
          </cell>
          <cell r="AC191">
            <v>229.8600945354747</v>
          </cell>
          <cell r="AD191">
            <v>0</v>
          </cell>
          <cell r="AE191">
            <v>399.25429082580115</v>
          </cell>
        </row>
        <row r="192">
          <cell r="AA192" t="str">
            <v>Pin Laricio_F2_Classique_GS Pineraies des plaines du Centre et du Nord Ouest_42_</v>
          </cell>
          <cell r="AB192">
            <v>42</v>
          </cell>
          <cell r="AC192">
            <v>411.52051238897451</v>
          </cell>
          <cell r="AD192">
            <v>2565.522427697797</v>
          </cell>
          <cell r="AE192">
            <v>399.25429082580115</v>
          </cell>
        </row>
        <row r="193">
          <cell r="AA193" t="str">
            <v>Pin Laricio_F2_Classique_GS Pineraies des plaines du Centre et du Nord Ouest_42_</v>
          </cell>
          <cell r="AB193">
            <v>42</v>
          </cell>
          <cell r="AC193">
            <v>313.30421540273602</v>
          </cell>
          <cell r="AD193">
            <v>0</v>
          </cell>
          <cell r="AE193">
            <v>399.25429082580115</v>
          </cell>
        </row>
        <row r="194">
          <cell r="AA194" t="str">
            <v>Pin Laricio_F2_Classique_GS Pineraies des plaines du Centre et du Nord Ouest_52_</v>
          </cell>
          <cell r="AB194">
            <v>52</v>
          </cell>
          <cell r="AC194">
            <v>528.21246537398576</v>
          </cell>
          <cell r="AD194">
            <v>4207.5834038836092</v>
          </cell>
          <cell r="AE194">
            <v>399.25429082580115</v>
          </cell>
        </row>
        <row r="195">
          <cell r="AA195" t="str">
            <v>Pin Laricio_F2_Classique_GS Pineraies des plaines du Centre et du Nord Ouest_52_</v>
          </cell>
          <cell r="AB195">
            <v>52</v>
          </cell>
          <cell r="AC195">
            <v>428.04850220658636</v>
          </cell>
          <cell r="AD195">
            <v>0</v>
          </cell>
          <cell r="AE195">
            <v>399.25429082580115</v>
          </cell>
        </row>
        <row r="196">
          <cell r="AA196" t="str">
            <v>Pin Laricio_F2_Classique_GS Pineraies des plaines du Centre et du Nord Ouest_62_</v>
          </cell>
          <cell r="AB196">
            <v>62</v>
          </cell>
          <cell r="AC196">
            <v>622.932335125348</v>
          </cell>
          <cell r="AD196">
            <v>5254.9041866596708</v>
          </cell>
          <cell r="AE196">
            <v>399.25429082580115</v>
          </cell>
        </row>
        <row r="197">
          <cell r="AA197" t="str">
            <v>Pin Laricio_F2_Classique_GS Pineraies des plaines du Centre et du Nord Ouest_62_</v>
          </cell>
          <cell r="AB197">
            <v>62</v>
          </cell>
          <cell r="AC197">
            <v>538.3318384612769</v>
          </cell>
          <cell r="AD197">
            <v>0</v>
          </cell>
          <cell r="AE197">
            <v>399.25429082580115</v>
          </cell>
        </row>
        <row r="198">
          <cell r="AA198" t="str">
            <v>Pin Laricio_F2_Classique_GS Pineraies des plaines du Centre et du Nord Ouest_72_</v>
          </cell>
          <cell r="AB198">
            <v>72</v>
          </cell>
          <cell r="AC198">
            <v>707.29467337542349</v>
          </cell>
          <cell r="AD198">
            <v>6228.132559183503</v>
          </cell>
          <cell r="AE198">
            <v>399.25429082580115</v>
          </cell>
        </row>
        <row r="199">
          <cell r="AA199" t="str">
            <v>Pin Laricio_F2_Classique_GS Pineraies des plaines du Centre et du Nord Ouest_72_</v>
          </cell>
          <cell r="AB199">
            <v>72</v>
          </cell>
          <cell r="AC199">
            <v>631.75682005648275</v>
          </cell>
          <cell r="AD199">
            <v>0</v>
          </cell>
          <cell r="AE199">
            <v>399.25429082580115</v>
          </cell>
        </row>
        <row r="200">
          <cell r="AA200" t="str">
            <v>Pin Laricio_F2_Classique_GS Pineraies des plaines du Centre et du Nord Ouest_80_</v>
          </cell>
          <cell r="AB200">
            <v>80</v>
          </cell>
          <cell r="AC200">
            <v>746.25669487700054</v>
          </cell>
          <cell r="AD200">
            <v>5512.0540597339332</v>
          </cell>
          <cell r="AE200">
            <v>399.25429082580115</v>
          </cell>
        </row>
        <row r="201">
          <cell r="AA201" t="str">
            <v>Pin Laricio_F2_Classique_GS Pineraies des plaines du Centre et du Nord Ouest_80_</v>
          </cell>
          <cell r="AB201">
            <v>80</v>
          </cell>
          <cell r="AC201">
            <v>746.25669487700054</v>
          </cell>
          <cell r="AD201">
            <v>0</v>
          </cell>
          <cell r="AE201">
            <v>399.25429082580115</v>
          </cell>
        </row>
        <row r="202">
          <cell r="AA202" t="str">
            <v>Pin Laricio_F2_Classique_GS Pineraies des plaines du Centre et du Nord Ouest_90_</v>
          </cell>
          <cell r="AB202">
            <v>90</v>
          </cell>
          <cell r="AC202">
            <v>867.9133992759381</v>
          </cell>
          <cell r="AD202">
            <v>8070.8504707646935</v>
          </cell>
          <cell r="AE202">
            <v>399.25429082580115</v>
          </cell>
        </row>
        <row r="203">
          <cell r="AA203" t="str">
            <v>Pin Laricio_F2_Classique_GS Pineraies des plaines du Centre et du Nord Ouest_90_</v>
          </cell>
          <cell r="AB203">
            <v>90</v>
          </cell>
          <cell r="AC203">
            <v>0</v>
          </cell>
          <cell r="AD203">
            <v>0</v>
          </cell>
          <cell r="AE203">
            <v>399.25429082580115</v>
          </cell>
        </row>
        <row r="204">
          <cell r="AA204" t="str">
            <v>Pin Maritime_F1_Classique_GS Pineraies des plaines du Centre et du Nord Ouest_0_</v>
          </cell>
          <cell r="AB204">
            <v>0</v>
          </cell>
          <cell r="AC204">
            <v>0</v>
          </cell>
          <cell r="AD204">
            <v>0</v>
          </cell>
          <cell r="AE204">
            <v>403.58514131240372</v>
          </cell>
        </row>
        <row r="205">
          <cell r="AA205" t="str">
            <v>Pin Maritime_F1_Classique_GS Pineraies des plaines du Centre et du Nord Ouest_10_</v>
          </cell>
          <cell r="AB205">
            <v>10</v>
          </cell>
          <cell r="AC205">
            <v>78.831598493703169</v>
          </cell>
          <cell r="AD205">
            <v>394.15799246851583</v>
          </cell>
          <cell r="AE205">
            <v>403.58514131240372</v>
          </cell>
        </row>
        <row r="206">
          <cell r="AA206" t="str">
            <v>Pin Maritime_F1_Classique_GS Pineraies des plaines du Centre et du Nord Ouest_15_</v>
          </cell>
          <cell r="AB206">
            <v>15</v>
          </cell>
          <cell r="AC206">
            <v>235.01278028177919</v>
          </cell>
          <cell r="AD206">
            <v>784.61094693870587</v>
          </cell>
          <cell r="AE206">
            <v>403.58514131240372</v>
          </cell>
        </row>
        <row r="207">
          <cell r="AA207" t="str">
            <v>Pin Maritime_F1_Classique_GS Pineraies des plaines du Centre et du Nord Ouest_15_</v>
          </cell>
          <cell r="AB207">
            <v>15</v>
          </cell>
          <cell r="AC207">
            <v>162.60506557753638</v>
          </cell>
          <cell r="AD207">
            <v>0</v>
          </cell>
          <cell r="AE207">
            <v>403.58514131240372</v>
          </cell>
        </row>
        <row r="208">
          <cell r="AA208" t="str">
            <v>Pin Maritime_F1_Classique_GS Pineraies des plaines du Centre et du Nord Ouest_21_</v>
          </cell>
          <cell r="AB208">
            <v>21</v>
          </cell>
          <cell r="AC208">
            <v>319.70048005131179</v>
          </cell>
          <cell r="AD208">
            <v>1446.9166368865444</v>
          </cell>
          <cell r="AE208">
            <v>403.58514131240372</v>
          </cell>
        </row>
        <row r="209">
          <cell r="AA209" t="str">
            <v>Pin Maritime_F1_Classique_GS Pineraies des plaines du Centre et du Nord Ouest_21_</v>
          </cell>
          <cell r="AB209">
            <v>21</v>
          </cell>
          <cell r="AC209">
            <v>245.31048218883188</v>
          </cell>
          <cell r="AD209">
            <v>0</v>
          </cell>
          <cell r="AE209">
            <v>403.58514131240372</v>
          </cell>
        </row>
        <row r="210">
          <cell r="AA210" t="str">
            <v>Pin Maritime_F1_Classique_GS Pineraies des plaines du Centre et du Nord Ouest_27_</v>
          </cell>
          <cell r="AB210">
            <v>27</v>
          </cell>
          <cell r="AC210">
            <v>442.02298709837549</v>
          </cell>
          <cell r="AD210">
            <v>2062.0004078616221</v>
          </cell>
          <cell r="AE210">
            <v>403.58514131240372</v>
          </cell>
        </row>
        <row r="211">
          <cell r="AA211" t="str">
            <v>Pin Maritime_F1_Classique_GS Pineraies des plaines du Centre et du Nord Ouest_27_</v>
          </cell>
          <cell r="AB211">
            <v>27</v>
          </cell>
          <cell r="AC211">
            <v>341.42696956725422</v>
          </cell>
          <cell r="AD211">
            <v>0</v>
          </cell>
          <cell r="AE211">
            <v>403.58514131240372</v>
          </cell>
        </row>
        <row r="212">
          <cell r="AA212" t="str">
            <v>Pin Maritime_F1_Classique_GS Pineraies des plaines du Centre et du Nord Ouest_30_</v>
          </cell>
          <cell r="AB212">
            <v>30</v>
          </cell>
          <cell r="AC212">
            <v>431.22537065950428</v>
          </cell>
          <cell r="AD212">
            <v>1158.9785103401377</v>
          </cell>
          <cell r="AE212">
            <v>403.58514131240372</v>
          </cell>
        </row>
        <row r="213">
          <cell r="AA213" t="str">
            <v>Pin Maritime_F1_Classique_GS Pineraies des plaines du Centre et du Nord Ouest_35_</v>
          </cell>
          <cell r="AB213">
            <v>35</v>
          </cell>
          <cell r="AC213">
            <v>580.03291566489906</v>
          </cell>
          <cell r="AD213">
            <v>2528.1457158110084</v>
          </cell>
          <cell r="AE213">
            <v>403.58514131240372</v>
          </cell>
        </row>
        <row r="214">
          <cell r="AA214" t="str">
            <v>Pin Maritime_F1_Classique_GS Pineraies des plaines du Centre et du Nord Ouest_35_</v>
          </cell>
          <cell r="AB214">
            <v>35</v>
          </cell>
          <cell r="AC214">
            <v>468.67554303581255</v>
          </cell>
          <cell r="AD214">
            <v>0</v>
          </cell>
          <cell r="AE214">
            <v>403.58514131240372</v>
          </cell>
        </row>
        <row r="215">
          <cell r="AA215" t="str">
            <v>Pin Maritime_F1_Classique_GS Pineraies des plaines du Centre et du Nord Ouest_43_</v>
          </cell>
          <cell r="AB215">
            <v>43</v>
          </cell>
          <cell r="AC215">
            <v>684.65157093676407</v>
          </cell>
          <cell r="AD215">
            <v>4613.3084558903065</v>
          </cell>
          <cell r="AE215">
            <v>403.58514131240372</v>
          </cell>
        </row>
        <row r="216">
          <cell r="AA216" t="str">
            <v>Pin Maritime_F1_Classique_GS Pineraies des plaines du Centre et du Nord Ouest_43_</v>
          </cell>
          <cell r="AB216">
            <v>43</v>
          </cell>
          <cell r="AC216">
            <v>572.4557025151031</v>
          </cell>
          <cell r="AD216">
            <v>0</v>
          </cell>
          <cell r="AE216">
            <v>403.58514131240372</v>
          </cell>
        </row>
        <row r="217">
          <cell r="AA217" t="str">
            <v>Pin Maritime_F1_Classique_GS Pineraies des plaines du Centre et du Nord Ouest_51_</v>
          </cell>
          <cell r="AB217">
            <v>51</v>
          </cell>
          <cell r="AC217">
            <v>704.77951465231536</v>
          </cell>
          <cell r="AD217">
            <v>5108.9408686696734</v>
          </cell>
          <cell r="AE217">
            <v>403.58514131240372</v>
          </cell>
        </row>
        <row r="218">
          <cell r="AA218" t="str">
            <v>Pin Maritime_F1_Classique_GS Pineraies des plaines du Centre et du Nord Ouest_51_</v>
          </cell>
          <cell r="AB218">
            <v>51</v>
          </cell>
          <cell r="AC218">
            <v>596.4431696582451</v>
          </cell>
          <cell r="AD218">
            <v>0</v>
          </cell>
          <cell r="AE218">
            <v>403.58514131240372</v>
          </cell>
        </row>
        <row r="219">
          <cell r="AA219" t="str">
            <v>Pin Maritime_F1_Classique_GS Pineraies des plaines du Centre et du Nord Ouest_56_</v>
          </cell>
          <cell r="AB219">
            <v>56</v>
          </cell>
          <cell r="AC219">
            <v>701.00643205718552</v>
          </cell>
          <cell r="AD219">
            <v>3243.6240042885765</v>
          </cell>
          <cell r="AE219">
            <v>403.58514131240372</v>
          </cell>
        </row>
        <row r="220">
          <cell r="AA220" t="str">
            <v>Pin Maritime_F1_Classique_GS Pineraies des plaines du Centre et du Nord Ouest_56_</v>
          </cell>
          <cell r="AB220">
            <v>56</v>
          </cell>
          <cell r="AC220">
            <v>701.00643205718552</v>
          </cell>
          <cell r="AD220">
            <v>0</v>
          </cell>
          <cell r="AE220">
            <v>403.58514131240372</v>
          </cell>
        </row>
        <row r="221">
          <cell r="AA221" t="str">
            <v>Pin Maritime_F1_Classique_GS Pineraies des plaines du Centre et du Nord Ouest_60_</v>
          </cell>
          <cell r="AB221">
            <v>60</v>
          </cell>
          <cell r="AC221">
            <v>736.20603773738048</v>
          </cell>
          <cell r="AD221">
            <v>2874.424939589132</v>
          </cell>
          <cell r="AE221">
            <v>403.58514131240372</v>
          </cell>
        </row>
        <row r="222">
          <cell r="AA222" t="str">
            <v>Pin Maritime_F1_Classique_GS Pineraies des plaines du Centre et du Nord Ouest_60_</v>
          </cell>
          <cell r="AB222">
            <v>60</v>
          </cell>
          <cell r="AC222">
            <v>0</v>
          </cell>
          <cell r="AD222">
            <v>0</v>
          </cell>
          <cell r="AE222">
            <v>403.58514131240372</v>
          </cell>
        </row>
        <row r="223">
          <cell r="AA223" t="str">
            <v>Pin Laricio bis_F2_Classique_GS Pineraies des plaines du Centre et du Nord Ouest_20_</v>
          </cell>
          <cell r="AB223">
            <v>20</v>
          </cell>
          <cell r="AC223" t="e">
            <v>#N/A</v>
          </cell>
          <cell r="AD223" t="e">
            <v>#N/A</v>
          </cell>
        </row>
        <row r="224">
          <cell r="AA224" t="str">
            <v>Pin Laricio bis_F2_Classique_GS Pineraies des plaines du Centre et du Nord Ouest_20_</v>
          </cell>
          <cell r="AB224">
            <v>20</v>
          </cell>
          <cell r="AC224" t="e">
            <v>#N/A</v>
          </cell>
          <cell r="AD224" t="e">
            <v>#N/A</v>
          </cell>
        </row>
        <row r="225">
          <cell r="AA225" t="str">
            <v>Pin Laricio bis_F2_Classique_GS Pineraies des plaines du Centre et du Nord Ouest_21_</v>
          </cell>
          <cell r="AB225">
            <v>21</v>
          </cell>
          <cell r="AC225" t="e">
            <v>#N/A</v>
          </cell>
          <cell r="AD225" t="e">
            <v>#N/A</v>
          </cell>
        </row>
        <row r="226">
          <cell r="AA226" t="str">
            <v>Pin Laricio bis_F2_Classique_GS Pineraies des plaines du Centre et du Nord Ouest_21_</v>
          </cell>
          <cell r="AB226">
            <v>21</v>
          </cell>
          <cell r="AC226" t="e">
            <v>#N/A</v>
          </cell>
          <cell r="AD226" t="e">
            <v>#N/A</v>
          </cell>
        </row>
        <row r="227">
          <cell r="AA227" t="str">
            <v>Pin Laricio bis_F2_Classique_GS Pineraies des plaines du Centre et du Nord Ouest_27_</v>
          </cell>
          <cell r="AB227">
            <v>27</v>
          </cell>
          <cell r="AC227" t="e">
            <v>#N/A</v>
          </cell>
          <cell r="AD227" t="e">
            <v>#N/A</v>
          </cell>
        </row>
        <row r="228">
          <cell r="AA228" t="str">
            <v>Pin Laricio bis_F2_Classique_GS Pineraies des plaines du Centre et du Nord Ouest_27_</v>
          </cell>
          <cell r="AB228">
            <v>27</v>
          </cell>
          <cell r="AC228" t="e">
            <v>#N/A</v>
          </cell>
          <cell r="AD228" t="e">
            <v>#N/A</v>
          </cell>
        </row>
        <row r="229">
          <cell r="AA229" t="str">
            <v>Pin Laricio bis_F2_Classique_GS Pineraies des plaines du Centre et du Nord Ouest_34_</v>
          </cell>
          <cell r="AB229">
            <v>34</v>
          </cell>
          <cell r="AC229" t="e">
            <v>#N/A</v>
          </cell>
          <cell r="AD229" t="e">
            <v>#N/A</v>
          </cell>
        </row>
        <row r="230">
          <cell r="AA230" t="str">
            <v>Pin Laricio bis_F2_Classique_GS Pineraies des plaines du Centre et du Nord Ouest_34_</v>
          </cell>
          <cell r="AB230">
            <v>34</v>
          </cell>
          <cell r="AC230" t="e">
            <v>#N/A</v>
          </cell>
          <cell r="AD230" t="e">
            <v>#N/A</v>
          </cell>
        </row>
        <row r="231">
          <cell r="AA231" t="str">
            <v>Pin Laricio bis_F2_Classique_GS Pineraies des plaines du Centre et du Nord Ouest_42_</v>
          </cell>
          <cell r="AB231">
            <v>42</v>
          </cell>
          <cell r="AC231" t="e">
            <v>#N/A</v>
          </cell>
          <cell r="AD231" t="e">
            <v>#N/A</v>
          </cell>
        </row>
        <row r="232">
          <cell r="AA232" t="str">
            <v>Pin Laricio bis_F2_Classique_GS Pineraies des plaines du Centre et du Nord Ouest_42_</v>
          </cell>
          <cell r="AB232">
            <v>42</v>
          </cell>
          <cell r="AC232" t="e">
            <v>#N/A</v>
          </cell>
          <cell r="AD232" t="e">
            <v>#N/A</v>
          </cell>
        </row>
        <row r="233">
          <cell r="AA233" t="str">
            <v>Pin Laricio bis_F2_Classique_GS Pineraies des plaines du Centre et du Nord Ouest_52_</v>
          </cell>
          <cell r="AB233">
            <v>52</v>
          </cell>
          <cell r="AC233" t="e">
            <v>#N/A</v>
          </cell>
          <cell r="AD233" t="e">
            <v>#N/A</v>
          </cell>
        </row>
        <row r="234">
          <cell r="AA234" t="str">
            <v>Pin Laricio bis_F2_Classique_GS Pineraies des plaines du Centre et du Nord Ouest_52_</v>
          </cell>
          <cell r="AB234">
            <v>52</v>
          </cell>
          <cell r="AC234" t="e">
            <v>#N/A</v>
          </cell>
          <cell r="AD234" t="e">
            <v>#N/A</v>
          </cell>
        </row>
        <row r="235">
          <cell r="AA235" t="str">
            <v>Pin Laricio bis_F2_Classique_GS Pineraies des plaines du Centre et du Nord Ouest_62_</v>
          </cell>
          <cell r="AB235">
            <v>62</v>
          </cell>
          <cell r="AC235" t="e">
            <v>#N/A</v>
          </cell>
          <cell r="AD235" t="e">
            <v>#N/A</v>
          </cell>
        </row>
        <row r="236">
          <cell r="AA236" t="str">
            <v>Pin Laricio bis_F2_Classique_GS Pineraies des plaines du Centre et du Nord Ouest_62_</v>
          </cell>
          <cell r="AB236">
            <v>62</v>
          </cell>
          <cell r="AC236" t="e">
            <v>#N/A</v>
          </cell>
          <cell r="AD236" t="e">
            <v>#N/A</v>
          </cell>
        </row>
        <row r="237">
          <cell r="AA237" t="str">
            <v>Pin Laricio bis_F2_Classique_GS Pineraies des plaines du Centre et du Nord Ouest_72_</v>
          </cell>
          <cell r="AB237">
            <v>72</v>
          </cell>
          <cell r="AC237" t="e">
            <v>#N/A</v>
          </cell>
          <cell r="AD237" t="e">
            <v>#N/A</v>
          </cell>
        </row>
        <row r="238">
          <cell r="AA238" t="str">
            <v>Pin Laricio bis_F2_Classique_GS Pineraies des plaines du Centre et du Nord Ouest_72_</v>
          </cell>
          <cell r="AB238">
            <v>72</v>
          </cell>
          <cell r="AC238" t="e">
            <v>#N/A</v>
          </cell>
          <cell r="AD238" t="e">
            <v>#N/A</v>
          </cell>
        </row>
        <row r="239">
          <cell r="AA239" t="str">
            <v>Pin Laricio bis_F2_Classique_GS Pineraies des plaines du Centre et du Nord Ouest_80_</v>
          </cell>
          <cell r="AB239">
            <v>80</v>
          </cell>
          <cell r="AC239" t="e">
            <v>#N/A</v>
          </cell>
          <cell r="AD239" t="e">
            <v>#N/A</v>
          </cell>
        </row>
        <row r="240">
          <cell r="AA240" t="str">
            <v>Pin Laricio bis_F2_Classique_GS Pineraies des plaines du Centre et du Nord Ouest_80_</v>
          </cell>
          <cell r="AB240">
            <v>80</v>
          </cell>
          <cell r="AC240" t="e">
            <v>#N/A</v>
          </cell>
          <cell r="AD240" t="e">
            <v>#N/A</v>
          </cell>
        </row>
        <row r="241">
          <cell r="AA241" t="str">
            <v>Pin Laricio bis_F2_Classique_GS Pineraies des plaines du Centre et du Nord Ouest_90_</v>
          </cell>
          <cell r="AB241">
            <v>90</v>
          </cell>
          <cell r="AC241" t="e">
            <v>#N/A</v>
          </cell>
          <cell r="AD241" t="e">
            <v>#N/A</v>
          </cell>
        </row>
        <row r="242">
          <cell r="AA242" t="str">
            <v>Pin Laricio bis_F2_Classique_GS Pineraies des plaines du Centre et du Nord Ouest_90_</v>
          </cell>
          <cell r="AB242">
            <v>90</v>
          </cell>
          <cell r="AC242" t="e">
            <v>#N/A</v>
          </cell>
          <cell r="AD242" t="e">
            <v>#N/A</v>
          </cell>
        </row>
        <row r="243">
          <cell r="AA243" t="str">
            <v>Hêtre commun_F1_Entree 19-20m_GS Hêtraies et hêtraies sapinières des Pyrénées_0_</v>
          </cell>
          <cell r="AB243">
            <v>0</v>
          </cell>
          <cell r="AC243">
            <v>0</v>
          </cell>
          <cell r="AD243">
            <v>0</v>
          </cell>
          <cell r="AE243">
            <v>382.7551119057016</v>
          </cell>
        </row>
        <row r="244">
          <cell r="AA244" t="str">
            <v>Hêtre commun_F1_Entree 19-20m_GS Hêtraies et hêtraies sapinières des Pyrénées_30_</v>
          </cell>
          <cell r="AB244">
            <v>30</v>
          </cell>
          <cell r="AC244">
            <v>295.97585966669948</v>
          </cell>
          <cell r="AD244">
            <v>4439.6378950004919</v>
          </cell>
          <cell r="AE244">
            <v>382.7551119057016</v>
          </cell>
        </row>
        <row r="245">
          <cell r="AA245" t="str">
            <v>Hêtre commun_F1_Entree 19-20m_GS Hêtraies et hêtraies sapinières des Pyrénées_42_</v>
          </cell>
          <cell r="AB245">
            <v>42</v>
          </cell>
          <cell r="AC245">
            <v>411.07809777850667</v>
          </cell>
          <cell r="AD245">
            <v>4242.3237446712374</v>
          </cell>
          <cell r="AE245">
            <v>382.7551119057016</v>
          </cell>
        </row>
        <row r="246">
          <cell r="AA246" t="str">
            <v>Hêtre commun_F1_Entree 19-20m_GS Hêtraies et hêtraies sapinières des Pyrénées_42_</v>
          </cell>
          <cell r="AB246">
            <v>42</v>
          </cell>
          <cell r="AC246">
            <v>249.67282178538542</v>
          </cell>
          <cell r="AD246">
            <v>0</v>
          </cell>
          <cell r="AE246">
            <v>382.7551119057016</v>
          </cell>
        </row>
        <row r="247">
          <cell r="AA247" t="str">
            <v>Hêtre commun_F1_Entree 19-20m_GS Hêtraies et hêtraies sapinières des Pyrénées_48_</v>
          </cell>
          <cell r="AB247">
            <v>48</v>
          </cell>
          <cell r="AC247">
            <v>387.33822121677053</v>
          </cell>
          <cell r="AD247">
            <v>1911.0331290064678</v>
          </cell>
          <cell r="AE247">
            <v>382.7551119057016</v>
          </cell>
        </row>
        <row r="248">
          <cell r="AA248" t="str">
            <v>Hêtre commun_F1_Entree 19-20m_GS Hêtraies et hêtraies sapinières des Pyrénées_48_</v>
          </cell>
          <cell r="AB248">
            <v>48</v>
          </cell>
          <cell r="AC248">
            <v>301.22679191692964</v>
          </cell>
          <cell r="AD248">
            <v>0</v>
          </cell>
          <cell r="AE248">
            <v>382.7551119057016</v>
          </cell>
        </row>
        <row r="249">
          <cell r="AA249" t="str">
            <v>Hêtre commun_F1_Entree 19-20m_GS Hêtraies et hêtraies sapinières des Pyrénées_54_</v>
          </cell>
          <cell r="AB249">
            <v>54</v>
          </cell>
          <cell r="AC249">
            <v>425.67242592235567</v>
          </cell>
          <cell r="AD249">
            <v>2180.6976535178555</v>
          </cell>
          <cell r="AE249">
            <v>382.7551119057016</v>
          </cell>
        </row>
        <row r="250">
          <cell r="AA250" t="str">
            <v>Hêtre commun_F1_Entree 19-20m_GS Hêtraies et hêtraies sapinières des Pyrénées_54_</v>
          </cell>
          <cell r="AB250">
            <v>54</v>
          </cell>
          <cell r="AC250">
            <v>334.26236393050573</v>
          </cell>
          <cell r="AD250">
            <v>0</v>
          </cell>
          <cell r="AE250">
            <v>382.7551119057016</v>
          </cell>
        </row>
        <row r="251">
          <cell r="AA251" t="str">
            <v>Hêtre commun_F1_Entree 19-20m_GS Hêtraies et hêtraies sapinières des Pyrénées_63_</v>
          </cell>
          <cell r="AB251">
            <v>63</v>
          </cell>
          <cell r="AC251">
            <v>520.29011176051063</v>
          </cell>
          <cell r="AD251">
            <v>3845.4861406095733</v>
          </cell>
          <cell r="AE251">
            <v>382.7551119057016</v>
          </cell>
        </row>
        <row r="252">
          <cell r="AA252" t="str">
            <v>Hêtre commun_F1_Entree 19-20m_GS Hêtraies et hêtraies sapinières des Pyrénées_63_</v>
          </cell>
          <cell r="AB252">
            <v>63</v>
          </cell>
          <cell r="AC252">
            <v>385.51079352962591</v>
          </cell>
          <cell r="AD252">
            <v>0</v>
          </cell>
          <cell r="AE252">
            <v>382.7551119057016</v>
          </cell>
        </row>
        <row r="253">
          <cell r="AA253" t="str">
            <v>Hêtre commun_F1_Entree 19-20m_GS Hêtraies et hêtraies sapinières des Pyrénées_72_</v>
          </cell>
          <cell r="AB253">
            <v>72</v>
          </cell>
          <cell r="AC253">
            <v>562.01987230741088</v>
          </cell>
          <cell r="AD253">
            <v>4263.8879962666661</v>
          </cell>
          <cell r="AE253">
            <v>382.7551119057016</v>
          </cell>
        </row>
        <row r="254">
          <cell r="AA254" t="str">
            <v>Hêtre commun_F1_Entree 19-20m_GS Hêtraies et hêtraies sapinières des Pyrénées_72_</v>
          </cell>
          <cell r="AB254">
            <v>72</v>
          </cell>
          <cell r="AC254">
            <v>423.84873204810714</v>
          </cell>
          <cell r="AD254">
            <v>0</v>
          </cell>
          <cell r="AE254">
            <v>382.7551119057016</v>
          </cell>
        </row>
        <row r="255">
          <cell r="AA255" t="str">
            <v>Hêtre commun_F1_Entree 19-20m_GS Hêtraies et hêtraies sapinières des Pyrénées_81_</v>
          </cell>
          <cell r="AB255">
            <v>81</v>
          </cell>
          <cell r="AC255">
            <v>594.63247075242339</v>
          </cell>
          <cell r="AD255">
            <v>4583.1654126023877</v>
          </cell>
          <cell r="AE255">
            <v>382.7551119057016</v>
          </cell>
        </row>
        <row r="256">
          <cell r="AA256" t="str">
            <v>Hêtre commun_F1_Entree 19-20m_GS Hêtraies et hêtraies sapinières des Pyrénées_81_</v>
          </cell>
          <cell r="AB256">
            <v>81</v>
          </cell>
          <cell r="AC256">
            <v>460.291570199673</v>
          </cell>
          <cell r="AD256">
            <v>0</v>
          </cell>
          <cell r="AE256">
            <v>382.7551119057016</v>
          </cell>
        </row>
        <row r="257">
          <cell r="AA257" t="str">
            <v>Hêtre commun_F1_Entree 19-20m_GS Hêtraies et hêtraies sapinières des Pyrénées_90_</v>
          </cell>
          <cell r="AB257">
            <v>90</v>
          </cell>
          <cell r="AC257">
            <v>619.97199208161805</v>
          </cell>
          <cell r="AD257">
            <v>4861.1860302658097</v>
          </cell>
          <cell r="AE257">
            <v>382.7551119057016</v>
          </cell>
        </row>
        <row r="258">
          <cell r="AA258" t="str">
            <v>Hêtre commun_F1_Entree 19-20m_GS Hêtraies et hêtraies sapinières des Pyrénées_90_</v>
          </cell>
          <cell r="AB258">
            <v>90</v>
          </cell>
          <cell r="AC258">
            <v>487.58299820643714</v>
          </cell>
          <cell r="AD258">
            <v>0</v>
          </cell>
          <cell r="AE258">
            <v>382.7551119057016</v>
          </cell>
        </row>
        <row r="259">
          <cell r="AA259" t="str">
            <v>Hêtre commun_F1_Entree 19-20m_GS Hêtraies et hêtraies sapinières des Pyrénées_99_</v>
          </cell>
          <cell r="AB259">
            <v>99</v>
          </cell>
          <cell r="AC259">
            <v>636.250296103511</v>
          </cell>
          <cell r="AD259">
            <v>5057.2498243947666</v>
          </cell>
          <cell r="AE259">
            <v>382.7551119057016</v>
          </cell>
        </row>
        <row r="260">
          <cell r="AA260" t="str">
            <v>Hêtre commun_F1_Entree 19-20m_GS Hêtraies et hêtraies sapinières des Pyrénées_99_</v>
          </cell>
          <cell r="AB260">
            <v>99</v>
          </cell>
          <cell r="AC260">
            <v>498.49038104754032</v>
          </cell>
          <cell r="AD260">
            <v>0</v>
          </cell>
          <cell r="AE260">
            <v>382.7551119057016</v>
          </cell>
        </row>
        <row r="261">
          <cell r="AA261" t="str">
            <v>Hêtre commun_F1_Entree 19-20m_GS Hêtraies et hêtraies sapinières des Pyrénées_111_</v>
          </cell>
          <cell r="AB261">
            <v>111</v>
          </cell>
          <cell r="AC261">
            <v>685.03455148539763</v>
          </cell>
          <cell r="AD261">
            <v>7101.1495951976285</v>
          </cell>
          <cell r="AE261">
            <v>382.7551119057016</v>
          </cell>
        </row>
        <row r="262">
          <cell r="AA262" t="str">
            <v>Hêtre commun_F1_Entree 19-20m_GS Hêtraies et hêtraies sapinières des Pyrénées_111_</v>
          </cell>
          <cell r="AB262">
            <v>111</v>
          </cell>
          <cell r="AC262">
            <v>0</v>
          </cell>
          <cell r="AD262">
            <v>0</v>
          </cell>
          <cell r="AE262">
            <v>382.7551119057016</v>
          </cell>
        </row>
        <row r="263">
          <cell r="AA263" t="str">
            <v>Hêtre commun_F2_Entree 19-20m_GS Hêtraies et hêtraies sapinières des Pyrénées_0_</v>
          </cell>
          <cell r="AB263">
            <v>0</v>
          </cell>
          <cell r="AC263">
            <v>0</v>
          </cell>
          <cell r="AD263">
            <v>0</v>
          </cell>
          <cell r="AE263">
            <v>388.66856558899315</v>
          </cell>
        </row>
        <row r="264">
          <cell r="AA264" t="str">
            <v>Hêtre commun_F2_Entree 19-20m_GS Hêtraies et hêtraies sapinières des Pyrénées_30_</v>
          </cell>
          <cell r="AB264">
            <v>30</v>
          </cell>
          <cell r="AC264">
            <v>407.75965962237683</v>
          </cell>
          <cell r="AD264">
            <v>6116.3948943356527</v>
          </cell>
          <cell r="AE264">
            <v>388.66856558899315</v>
          </cell>
        </row>
        <row r="265">
          <cell r="AA265" t="str">
            <v>Hêtre commun_F2_Entree 19-20m_GS Hêtraies et hêtraies sapinières des Pyrénées_57_</v>
          </cell>
          <cell r="AB265">
            <v>57</v>
          </cell>
          <cell r="AC265">
            <v>447.54386995067085</v>
          </cell>
          <cell r="AD265">
            <v>11546.597649236142</v>
          </cell>
          <cell r="AE265">
            <v>388.66856558899315</v>
          </cell>
        </row>
        <row r="266">
          <cell r="AA266" t="str">
            <v>Hêtre commun_F2_Entree 19-20m_GS Hêtraies et hêtraies sapinières des Pyrénées_57_</v>
          </cell>
          <cell r="AB266">
            <v>57</v>
          </cell>
          <cell r="AC266">
            <v>271.79410793232609</v>
          </cell>
          <cell r="AD266">
            <v>0</v>
          </cell>
          <cell r="AE266">
            <v>388.66856558899315</v>
          </cell>
        </row>
        <row r="267">
          <cell r="AA267" t="str">
            <v>Hêtre commun_F2_Entree 19-20m_GS Hêtraies et hêtraies sapinières des Pyrénées_66_</v>
          </cell>
          <cell r="AB267">
            <v>66</v>
          </cell>
          <cell r="AC267">
            <v>420.20083669504356</v>
          </cell>
          <cell r="AD267">
            <v>3113.9772508231636</v>
          </cell>
          <cell r="AE267">
            <v>388.66856558899315</v>
          </cell>
        </row>
        <row r="268">
          <cell r="AA268" t="str">
            <v>Hêtre commun_F2_Entree 19-20m_GS Hêtraies et hêtraies sapinières des Pyrénées_66_</v>
          </cell>
          <cell r="AB268">
            <v>66</v>
          </cell>
          <cell r="AC268">
            <v>303.06413469570208</v>
          </cell>
          <cell r="AD268">
            <v>0</v>
          </cell>
          <cell r="AE268">
            <v>388.66856558899315</v>
          </cell>
        </row>
        <row r="269">
          <cell r="AA269" t="str">
            <v>Hêtre commun_F2_Entree 19-20m_GS Hêtraies et hêtraies sapinières des Pyrénées_75_</v>
          </cell>
          <cell r="AB269">
            <v>75</v>
          </cell>
          <cell r="AC269">
            <v>449.36544039116228</v>
          </cell>
          <cell r="AD269">
            <v>3385.9330878908895</v>
          </cell>
          <cell r="AE269">
            <v>388.66856558899315</v>
          </cell>
        </row>
        <row r="270">
          <cell r="AA270" t="str">
            <v>Hêtre commun_F2_Entree 19-20m_GS Hêtraies et hêtraies sapinières des Pyrénées_75_</v>
          </cell>
          <cell r="AB270">
            <v>75</v>
          </cell>
          <cell r="AC270">
            <v>326.92763310831191</v>
          </cell>
          <cell r="AD270">
            <v>0</v>
          </cell>
          <cell r="AE270">
            <v>388.66856558899315</v>
          </cell>
        </row>
        <row r="271">
          <cell r="AA271" t="str">
            <v>Hêtre commun_F2_Entree 19-20m_GS Hêtraies et hêtraies sapinières des Pyrénées_84_</v>
          </cell>
          <cell r="AB271">
            <v>84</v>
          </cell>
          <cell r="AC271">
            <v>469.39244410483224</v>
          </cell>
          <cell r="AD271">
            <v>3583.4403474591486</v>
          </cell>
          <cell r="AE271">
            <v>388.66856558899315</v>
          </cell>
        </row>
        <row r="272">
          <cell r="AA272" t="str">
            <v>Hêtre commun_F2_Entree 19-20m_GS Hêtraies et hêtraies sapinières des Pyrénées_84_</v>
          </cell>
          <cell r="AB272">
            <v>84</v>
          </cell>
          <cell r="AC272">
            <v>365.39643285792198</v>
          </cell>
          <cell r="AD272">
            <v>0</v>
          </cell>
          <cell r="AE272">
            <v>388.66856558899315</v>
          </cell>
        </row>
        <row r="273">
          <cell r="AA273" t="str">
            <v>Hêtre commun_F2_Entree 19-20m_GS Hêtraies et hêtraies sapinières des Pyrénées_93_</v>
          </cell>
          <cell r="AB273">
            <v>93</v>
          </cell>
          <cell r="AC273">
            <v>500.30778354060618</v>
          </cell>
          <cell r="AD273">
            <v>3895.6689737933766</v>
          </cell>
          <cell r="AE273">
            <v>388.66856558899315</v>
          </cell>
        </row>
        <row r="274">
          <cell r="AA274" t="str">
            <v>Hêtre commun_F2_Entree 19-20m_GS Hêtraies et hêtraies sapinières des Pyrénées_93_</v>
          </cell>
          <cell r="AB274">
            <v>93</v>
          </cell>
          <cell r="AC274">
            <v>396.47257093559023</v>
          </cell>
          <cell r="AD274">
            <v>0</v>
          </cell>
          <cell r="AE274">
            <v>388.66856558899315</v>
          </cell>
        </row>
        <row r="275">
          <cell r="AA275" t="str">
            <v>Hêtre commun_F2_Entree 19-20m_GS Hêtraies et hêtraies sapinières des Pyrénées_105_</v>
          </cell>
          <cell r="AB275">
            <v>105</v>
          </cell>
          <cell r="AC275">
            <v>569.27045308826928</v>
          </cell>
          <cell r="AD275">
            <v>5794.4581441431574</v>
          </cell>
          <cell r="AE275">
            <v>388.66856558899315</v>
          </cell>
        </row>
        <row r="276">
          <cell r="AA276" t="str">
            <v>Hêtre commun_F2_Entree 19-20m_GS Hêtraies et hêtraies sapinières des Pyrénées_105_</v>
          </cell>
          <cell r="AB276">
            <v>105</v>
          </cell>
          <cell r="AC276">
            <v>432.96552861089231</v>
          </cell>
          <cell r="AD276">
            <v>0</v>
          </cell>
          <cell r="AE276">
            <v>388.66856558899315</v>
          </cell>
        </row>
        <row r="277">
          <cell r="AA277" t="str">
            <v>Hêtre commun_F2_Entree 19-20m_GS Hêtraies et hêtraies sapinières des Pyrénées_117_</v>
          </cell>
          <cell r="AB277">
            <v>117</v>
          </cell>
          <cell r="AC277">
            <v>594.63247075242339</v>
          </cell>
          <cell r="AD277">
            <v>6165.5879961798946</v>
          </cell>
          <cell r="AE277">
            <v>388.66856558899315</v>
          </cell>
        </row>
        <row r="278">
          <cell r="AA278" t="str">
            <v>Hêtre commun_F2_Entree 19-20m_GS Hêtraies et hêtraies sapinières des Pyrénées_117_</v>
          </cell>
          <cell r="AB278">
            <v>117</v>
          </cell>
          <cell r="AC278">
            <v>469.39244410483224</v>
          </cell>
          <cell r="AD278">
            <v>0</v>
          </cell>
          <cell r="AE278">
            <v>388.66856558899315</v>
          </cell>
        </row>
        <row r="279">
          <cell r="AA279" t="str">
            <v>Hêtre commun_F2_Entree 19-20m_GS Hêtraies et hêtraies sapinières des Pyrénées_129_</v>
          </cell>
          <cell r="AB279">
            <v>129</v>
          </cell>
          <cell r="AC279">
            <v>619.97199208161805</v>
          </cell>
          <cell r="AD279">
            <v>6536.1866171187021</v>
          </cell>
          <cell r="AE279">
            <v>388.66856558899315</v>
          </cell>
        </row>
        <row r="280">
          <cell r="AA280" t="str">
            <v>Sapin pectiné_F1_Normal_GS Sapinières du Massif Central_47_</v>
          </cell>
          <cell r="AB280">
            <v>47</v>
          </cell>
          <cell r="AC280" t="e">
            <v>#NUM!</v>
          </cell>
          <cell r="AD280" t="e">
            <v>#NUM!</v>
          </cell>
        </row>
        <row r="281">
          <cell r="AA281" t="str">
            <v>Sapin pectiné_F1_Normal_GS Sapinières du Massif Central_53_</v>
          </cell>
          <cell r="AB281">
            <v>53</v>
          </cell>
          <cell r="AC281" t="e">
            <v>#NUM!</v>
          </cell>
          <cell r="AD281" t="e">
            <v>#NUM!</v>
          </cell>
        </row>
        <row r="282">
          <cell r="AA282" t="str">
            <v>Sapin pectiné_F1_Normal_GS Sapinières du Massif Central_60_</v>
          </cell>
          <cell r="AB282">
            <v>60</v>
          </cell>
          <cell r="AC282" t="e">
            <v>#NUM!</v>
          </cell>
          <cell r="AD282" t="e">
            <v>#NUM!</v>
          </cell>
        </row>
        <row r="283">
          <cell r="AA283" t="str">
            <v>Sapin pectiné_F1_Normal_GS Sapinières du Massif Central_68_</v>
          </cell>
          <cell r="AB283">
            <v>68</v>
          </cell>
          <cell r="AC283" t="e">
            <v>#NUM!</v>
          </cell>
          <cell r="AD283" t="e">
            <v>#NUM!</v>
          </cell>
        </row>
        <row r="284">
          <cell r="AA284" t="str">
            <v>Sapin pectiné_F1_Normal_GS Sapinières du Massif Central_76_</v>
          </cell>
          <cell r="AB284">
            <v>76</v>
          </cell>
          <cell r="AC284" t="e">
            <v>#NUM!</v>
          </cell>
          <cell r="AD284" t="e">
            <v>#NUM!</v>
          </cell>
        </row>
        <row r="285">
          <cell r="AA285" t="str">
            <v>Sapin pectiné_F1_Normal_GS Sapinières du Massif Central_84_</v>
          </cell>
          <cell r="AB285">
            <v>84</v>
          </cell>
          <cell r="AC285" t="e">
            <v>#NUM!</v>
          </cell>
          <cell r="AD285" t="e">
            <v>#NUM!</v>
          </cell>
        </row>
        <row r="286">
          <cell r="AA286" t="str">
            <v>Sapin pectiné_F1_Normal_GS Sapinières du Massif Central_89_</v>
          </cell>
          <cell r="AB286">
            <v>89</v>
          </cell>
          <cell r="AC286" t="e">
            <v>#NUM!</v>
          </cell>
          <cell r="AD286" t="e">
            <v>#NUM!</v>
          </cell>
        </row>
        <row r="287">
          <cell r="AA287" t="str">
            <v>Sapin pectiné_F1_Normal_GS Sapinières du Massif Central_94_</v>
          </cell>
          <cell r="AB287">
            <v>94</v>
          </cell>
          <cell r="AC287" t="e">
            <v>#NUM!</v>
          </cell>
          <cell r="AD287" t="e">
            <v>#NUM!</v>
          </cell>
        </row>
        <row r="288">
          <cell r="AA288" t="str">
            <v>Sapin pectiné_F2_Normal_GS Sapinières du Massif Central_57_</v>
          </cell>
          <cell r="AB288">
            <v>57</v>
          </cell>
          <cell r="AC288" t="e">
            <v>#NUM!</v>
          </cell>
          <cell r="AD288" t="e">
            <v>#NUM!</v>
          </cell>
        </row>
        <row r="289">
          <cell r="AA289" t="str">
            <v>Sapin pectiné_F2_Normal_GS Sapinières du Massif Central_64_</v>
          </cell>
          <cell r="AB289">
            <v>64</v>
          </cell>
          <cell r="AC289" t="e">
            <v>#NUM!</v>
          </cell>
          <cell r="AD289" t="e">
            <v>#NUM!</v>
          </cell>
        </row>
        <row r="290">
          <cell r="AA290" t="str">
            <v>Sapin pectiné_F2_Normal_GS Sapinières du Massif Central_72_</v>
          </cell>
          <cell r="AB290">
            <v>72</v>
          </cell>
          <cell r="AC290" t="e">
            <v>#NUM!</v>
          </cell>
          <cell r="AD290" t="e">
            <v>#NUM!</v>
          </cell>
        </row>
        <row r="291">
          <cell r="AA291" t="str">
            <v>Sapin pectiné_F2_Normal_GS Sapinières du Massif Central_80_</v>
          </cell>
          <cell r="AB291">
            <v>80</v>
          </cell>
          <cell r="AC291" t="e">
            <v>#NUM!</v>
          </cell>
          <cell r="AD291" t="e">
            <v>#NUM!</v>
          </cell>
        </row>
        <row r="292">
          <cell r="AA292" t="str">
            <v>Sapin pectiné_F2_Normal_GS Sapinières du Massif Central_88_</v>
          </cell>
          <cell r="AB292">
            <v>88</v>
          </cell>
          <cell r="AC292" t="e">
            <v>#NUM!</v>
          </cell>
          <cell r="AD292" t="e">
            <v>#NUM!</v>
          </cell>
        </row>
        <row r="293">
          <cell r="AA293" t="str">
            <v>Sapin pectiné_F2_Normal_GS Sapinières du Massif Central_96_</v>
          </cell>
          <cell r="AB293">
            <v>96</v>
          </cell>
          <cell r="AC293" t="e">
            <v>#NUM!</v>
          </cell>
          <cell r="AD293" t="e">
            <v>#NUM!</v>
          </cell>
        </row>
        <row r="294">
          <cell r="AA294" t="str">
            <v>Sapin pectiné_F2_Normal_GS Sapinières du Massif Central_101_</v>
          </cell>
          <cell r="AB294">
            <v>101</v>
          </cell>
          <cell r="AC294" t="e">
            <v>#NUM!</v>
          </cell>
          <cell r="AD294" t="e">
            <v>#NUM!</v>
          </cell>
        </row>
        <row r="295">
          <cell r="AA295" t="str">
            <v>Sapin pectiné_F2_Normal_GS Sapinières du Massif Central_106_</v>
          </cell>
          <cell r="AB295">
            <v>106</v>
          </cell>
          <cell r="AC295" t="e">
            <v>#NUM!</v>
          </cell>
          <cell r="AD295" t="e">
            <v>#NUM!</v>
          </cell>
        </row>
        <row r="296">
          <cell r="AA296" t="str">
            <v>Sapin pectiné_F3_Normal_GS Sapinières du Massif Central_67_</v>
          </cell>
          <cell r="AB296">
            <v>67</v>
          </cell>
          <cell r="AC296" t="e">
            <v>#NUM!</v>
          </cell>
          <cell r="AD296" t="e">
            <v>#NUM!</v>
          </cell>
        </row>
        <row r="297">
          <cell r="AA297" t="str">
            <v>Sapin pectiné_F3_Normal_GS Sapinières du Massif Central_77_</v>
          </cell>
          <cell r="AB297">
            <v>77</v>
          </cell>
          <cell r="AC297" t="e">
            <v>#NUM!</v>
          </cell>
          <cell r="AD297" t="e">
            <v>#NUM!</v>
          </cell>
        </row>
        <row r="298">
          <cell r="AA298" t="str">
            <v>Sapin pectiné_F3_Normal_GS Sapinières du Massif Central_87_</v>
          </cell>
          <cell r="AB298">
            <v>87</v>
          </cell>
          <cell r="AC298" t="e">
            <v>#NUM!</v>
          </cell>
          <cell r="AD298" t="e">
            <v>#NUM!</v>
          </cell>
        </row>
        <row r="299">
          <cell r="AA299" t="str">
            <v>Sapin pectiné_F3_Normal_GS Sapinières du Massif Central_97_</v>
          </cell>
          <cell r="AB299">
            <v>97</v>
          </cell>
          <cell r="AC299" t="e">
            <v>#NUM!</v>
          </cell>
          <cell r="AD299" t="e">
            <v>#NUM!</v>
          </cell>
        </row>
        <row r="300">
          <cell r="AA300" t="str">
            <v>Sapin pectiné_F3_Normal_GS Sapinières du Massif Central_107_</v>
          </cell>
          <cell r="AB300">
            <v>107</v>
          </cell>
          <cell r="AC300" t="e">
            <v>#NUM!</v>
          </cell>
          <cell r="AD300" t="e">
            <v>#NUM!</v>
          </cell>
        </row>
        <row r="301">
          <cell r="AA301" t="str">
            <v>Sapin pectiné_F3_Normal_GS Sapinières du Massif Central_117_</v>
          </cell>
          <cell r="AB301">
            <v>117</v>
          </cell>
          <cell r="AC301" t="e">
            <v>#NUM!</v>
          </cell>
          <cell r="AD301" t="e">
            <v>#NUM!</v>
          </cell>
        </row>
        <row r="302">
          <cell r="AA302" t="str">
            <v>Sapin pectiné_F3_Normal_GS Sapinières du Massif Central_122_</v>
          </cell>
          <cell r="AB302">
            <v>122</v>
          </cell>
          <cell r="AC302" t="e">
            <v>#NUM!</v>
          </cell>
          <cell r="AD302" t="e">
            <v>#NUM!</v>
          </cell>
        </row>
        <row r="303">
          <cell r="AA303" t="str">
            <v>Sapin pectiné_F3_Normal_GS Sapinières du Massif Central_127_</v>
          </cell>
          <cell r="AB303">
            <v>127</v>
          </cell>
          <cell r="AC303" t="e">
            <v>#NUM!</v>
          </cell>
          <cell r="AD303" t="e">
            <v>#NUM!</v>
          </cell>
        </row>
        <row r="304">
          <cell r="AA304" t="str">
            <v>Cèdre de l'Atlas_F1_CA1_d5_GSM Alpes du Sud_12_</v>
          </cell>
          <cell r="AB304">
            <v>12</v>
          </cell>
          <cell r="AC304" t="e">
            <v>#NUM!</v>
          </cell>
          <cell r="AD304" t="e">
            <v>#NUM!</v>
          </cell>
        </row>
        <row r="305">
          <cell r="AA305" t="str">
            <v>Cèdre de l'Atlas_F1_CA1_d5_GSM Alpes du Sud_40_</v>
          </cell>
          <cell r="AB305">
            <v>40</v>
          </cell>
          <cell r="AC305" t="e">
            <v>#NUM!</v>
          </cell>
          <cell r="AD305" t="e">
            <v>#NUM!</v>
          </cell>
        </row>
        <row r="306">
          <cell r="AA306" t="str">
            <v>Cèdre de l'Atlas_F1_CA1_d5_GSM Alpes du Sud_50_</v>
          </cell>
          <cell r="AB306">
            <v>50</v>
          </cell>
          <cell r="AC306" t="e">
            <v>#NUM!</v>
          </cell>
          <cell r="AD306" t="e">
            <v>#NUM!</v>
          </cell>
        </row>
        <row r="307">
          <cell r="AA307" t="str">
            <v>Cèdre de l'Atlas_F1_CA1_d5_GSM Alpes du Sud_60_</v>
          </cell>
          <cell r="AB307">
            <v>60</v>
          </cell>
          <cell r="AC307" t="e">
            <v>#NUM!</v>
          </cell>
          <cell r="AD307" t="e">
            <v>#NUM!</v>
          </cell>
        </row>
        <row r="308">
          <cell r="AA308" t="str">
            <v>Cèdre de l'Atlas_F1_CA1_d5_GSM Alpes du Sud_70_</v>
          </cell>
          <cell r="AB308">
            <v>70</v>
          </cell>
          <cell r="AC308" t="e">
            <v>#NUM!</v>
          </cell>
          <cell r="AD308" t="e">
            <v>#NUM!</v>
          </cell>
        </row>
        <row r="309">
          <cell r="AA309" t="str">
            <v>Cèdre de l'Atlas_F1_CA1_d5_GSM Alpes du Sud_80_</v>
          </cell>
          <cell r="AB309">
            <v>80</v>
          </cell>
          <cell r="AC309" t="e">
            <v>#NUM!</v>
          </cell>
          <cell r="AD309" t="e">
            <v>#NUM!</v>
          </cell>
        </row>
        <row r="310">
          <cell r="AA310" t="str">
            <v>Cèdre de l'Atlas_F1_CA1_d5_GSM Alpes du Sud_95_</v>
          </cell>
          <cell r="AB310">
            <v>95</v>
          </cell>
          <cell r="AC310" t="e">
            <v>#NUM!</v>
          </cell>
          <cell r="AD310" t="e">
            <v>#NUM!</v>
          </cell>
        </row>
        <row r="311">
          <cell r="AA311" t="str">
            <v>Cèdre de l'Atlas_F1_CA1_d5_GSM Alpes du Sud_105_</v>
          </cell>
          <cell r="AB311">
            <v>105</v>
          </cell>
          <cell r="AC311" t="e">
            <v>#NUM!</v>
          </cell>
          <cell r="AD311" t="e">
            <v>#NUM!</v>
          </cell>
        </row>
        <row r="312">
          <cell r="AA312" t="str">
            <v>Cèdre de l'Atlas_F2_CA2_d5_GSM Alpes du Sud_15_</v>
          </cell>
          <cell r="AB312">
            <v>15</v>
          </cell>
          <cell r="AC312" t="e">
            <v>#NUM!</v>
          </cell>
          <cell r="AD312" t="e">
            <v>#NUM!</v>
          </cell>
        </row>
        <row r="313">
          <cell r="AA313" t="str">
            <v>Cèdre de l'Atlas_F2_CA2_d5_GSM Alpes du Sud_45_</v>
          </cell>
          <cell r="AB313">
            <v>45</v>
          </cell>
          <cell r="AC313" t="e">
            <v>#NUM!</v>
          </cell>
          <cell r="AD313" t="e">
            <v>#NUM!</v>
          </cell>
        </row>
        <row r="314">
          <cell r="AA314" t="str">
            <v>Cèdre de l'Atlas_F2_CA2_d5_GSM Alpes du Sud_55_</v>
          </cell>
          <cell r="AB314">
            <v>55</v>
          </cell>
          <cell r="AC314" t="e">
            <v>#NUM!</v>
          </cell>
          <cell r="AD314" t="e">
            <v>#NUM!</v>
          </cell>
        </row>
        <row r="315">
          <cell r="AA315" t="str">
            <v>Cèdre de l'Atlas_F2_CA2_d5_GSM Alpes du Sud_65_</v>
          </cell>
          <cell r="AB315">
            <v>65</v>
          </cell>
          <cell r="AC315" t="e">
            <v>#NUM!</v>
          </cell>
          <cell r="AD315" t="e">
            <v>#NUM!</v>
          </cell>
        </row>
        <row r="316">
          <cell r="AA316" t="str">
            <v>Cèdre de l'Atlas_F2_CA2_d5_GSM Alpes du Sud_75_</v>
          </cell>
          <cell r="AB316">
            <v>75</v>
          </cell>
          <cell r="AC316" t="e">
            <v>#NUM!</v>
          </cell>
          <cell r="AD316" t="e">
            <v>#NUM!</v>
          </cell>
        </row>
        <row r="317">
          <cell r="AA317" t="str">
            <v>Cèdre de l'Atlas_F2_CA2_d5_GSM Alpes du Sud_90_</v>
          </cell>
          <cell r="AB317">
            <v>90</v>
          </cell>
          <cell r="AC317" t="e">
            <v>#NUM!</v>
          </cell>
          <cell r="AD317" t="e">
            <v>#NUM!</v>
          </cell>
        </row>
        <row r="318">
          <cell r="AA318" t="str">
            <v>Cèdre de l'Atlas_F2_CA2_d5_GSM Alpes du Sud_105_</v>
          </cell>
          <cell r="AB318">
            <v>105</v>
          </cell>
          <cell r="AC318" t="e">
            <v>#NUM!</v>
          </cell>
          <cell r="AD318" t="e">
            <v>#NUM!</v>
          </cell>
        </row>
        <row r="319">
          <cell r="AA319" t="str">
            <v>Cèdre de l'Atlas_F2_CA2_d5_GSM Alpes du Sud_115_</v>
          </cell>
          <cell r="AB319">
            <v>115</v>
          </cell>
          <cell r="AC319" t="e">
            <v>#NUM!</v>
          </cell>
          <cell r="AD319" t="e">
            <v>#NUM!</v>
          </cell>
        </row>
        <row r="320">
          <cell r="AA320" t="str">
            <v>Cèdre de l'Atlas_F3_CA3_d5_GSM Alpes du Sud_17_</v>
          </cell>
          <cell r="AB320">
            <v>17</v>
          </cell>
          <cell r="AC320" t="e">
            <v>#NUM!</v>
          </cell>
          <cell r="AD320" t="e">
            <v>#NUM!</v>
          </cell>
        </row>
        <row r="321">
          <cell r="AA321" t="str">
            <v>Cèdre de l'Atlas_F3_CA3_d5_GSM Alpes du Sud_50_</v>
          </cell>
          <cell r="AB321">
            <v>50</v>
          </cell>
          <cell r="AC321" t="e">
            <v>#NUM!</v>
          </cell>
          <cell r="AD321" t="e">
            <v>#NUM!</v>
          </cell>
        </row>
        <row r="322">
          <cell r="AA322" t="str">
            <v>Cèdre de l'Atlas_F3_CA3_d5_GSM Alpes du Sud_60_</v>
          </cell>
          <cell r="AB322">
            <v>60</v>
          </cell>
          <cell r="AC322" t="e">
            <v>#NUM!</v>
          </cell>
          <cell r="AD322" t="e">
            <v>#NUM!</v>
          </cell>
        </row>
        <row r="323">
          <cell r="AA323" t="str">
            <v>Cèdre de l'Atlas_F3_CA3_d5_GSM Alpes du Sud_75_</v>
          </cell>
          <cell r="AB323">
            <v>75</v>
          </cell>
          <cell r="AC323" t="e">
            <v>#NUM!</v>
          </cell>
          <cell r="AD323" t="e">
            <v>#NUM!</v>
          </cell>
        </row>
        <row r="324">
          <cell r="AA324" t="str">
            <v>Cèdre de l'Atlas_F3_CA3_d5_GSM Alpes du Sud_90_</v>
          </cell>
          <cell r="AB324">
            <v>90</v>
          </cell>
          <cell r="AC324" t="e">
            <v>#NUM!</v>
          </cell>
          <cell r="AD324" t="e">
            <v>#NUM!</v>
          </cell>
        </row>
        <row r="325">
          <cell r="AA325" t="str">
            <v>Cèdre de l'Atlas_F3_CA3_d5_GSM Alpes du Sud_105_</v>
          </cell>
          <cell r="AB325">
            <v>105</v>
          </cell>
          <cell r="AC325" t="e">
            <v>#NUM!</v>
          </cell>
          <cell r="AD325" t="e">
            <v>#NUM!</v>
          </cell>
        </row>
        <row r="326">
          <cell r="AA326" t="str">
            <v>Cèdre de l'Atlas_F3_CA3_d5_GSM Alpes du Sud_120_</v>
          </cell>
          <cell r="AB326">
            <v>120</v>
          </cell>
          <cell r="AC326" t="e">
            <v>#NUM!</v>
          </cell>
          <cell r="AD326" t="e">
            <v>#NUM!</v>
          </cell>
        </row>
        <row r="327">
          <cell r="AA327" t="str">
            <v>Cèdre de l'Atlas_F3_CA3_d5_GSM Alpes du Sud_130_</v>
          </cell>
          <cell r="AB327">
            <v>130</v>
          </cell>
          <cell r="AC327" t="e">
            <v>#NUM!</v>
          </cell>
          <cell r="AD327" t="e">
            <v>#NUM!</v>
          </cell>
        </row>
        <row r="328">
          <cell r="AA328" t="str">
            <v>Mélèze d'Europe_F1_ME1_d5_GSM Alpes du Sud__</v>
          </cell>
          <cell r="AC328">
            <v>0</v>
          </cell>
          <cell r="AD328">
            <v>0</v>
          </cell>
        </row>
        <row r="329">
          <cell r="AA329" t="str">
            <v>Mélèze d'Europe_F1_ME1_d5_GSM Alpes du Sud_30_</v>
          </cell>
          <cell r="AB329">
            <v>30</v>
          </cell>
          <cell r="AC329">
            <v>195.7536843422815</v>
          </cell>
          <cell r="AD329">
            <v>2936.3052651342227</v>
          </cell>
          <cell r="AE329">
            <v>358.80627918049646</v>
          </cell>
        </row>
        <row r="330">
          <cell r="AA330" t="str">
            <v>Mélèze d'Europe_F1_ME1_d5_GSM Alpes du Sud_35_</v>
          </cell>
          <cell r="AB330">
            <v>35</v>
          </cell>
          <cell r="AC330">
            <v>227.50690659831912</v>
          </cell>
          <cell r="AD330">
            <v>1058.1514773515016</v>
          </cell>
        </row>
        <row r="331">
          <cell r="AA331" t="str">
            <v>Mélèze d'Europe_F1_ME1_d5_GSM Alpes du Sud_50_</v>
          </cell>
          <cell r="AB331">
            <v>50</v>
          </cell>
          <cell r="AC331">
            <v>359.90655706035301</v>
          </cell>
          <cell r="AD331">
            <v>4405.6009774400409</v>
          </cell>
        </row>
        <row r="332">
          <cell r="AA332" t="str">
            <v>Mélèze d'Europe_F1_ME1_d5_GSM Alpes du Sud_65_</v>
          </cell>
          <cell r="AB332">
            <v>65</v>
          </cell>
          <cell r="AC332">
            <v>436.94246952460418</v>
          </cell>
          <cell r="AD332">
            <v>5976.3676993871786</v>
          </cell>
        </row>
        <row r="333">
          <cell r="AA333" t="str">
            <v>Mélèze d'Europe_F1_ME1_d5_GSM Alpes du Sud_80_</v>
          </cell>
          <cell r="AB333">
            <v>80</v>
          </cell>
          <cell r="AC333">
            <v>518.96947327099531</v>
          </cell>
          <cell r="AD333">
            <v>7169.3395709669967</v>
          </cell>
        </row>
        <row r="334">
          <cell r="AA334" t="str">
            <v>Mélèze d'Europe_F1_ME1_d5_GSM Alpes du Sud_100_</v>
          </cell>
          <cell r="AB334">
            <v>100</v>
          </cell>
          <cell r="AC334">
            <v>487.25239122557053</v>
          </cell>
          <cell r="AD334">
            <v>10062.218644965658</v>
          </cell>
        </row>
        <row r="335">
          <cell r="AA335" t="str">
            <v>Mélèze d'Europe_F1_ME1_d5_GSM Alpes du Sud_120_</v>
          </cell>
          <cell r="AB335">
            <v>120</v>
          </cell>
          <cell r="AC335">
            <v>516.98838254757857</v>
          </cell>
          <cell r="AD335">
            <v>10042.407737731492</v>
          </cell>
        </row>
        <row r="336">
          <cell r="AA336" t="str">
            <v>Mélèze d'Europe_F1_ME1_d5_GSM Alpes du Sud_140_</v>
          </cell>
          <cell r="AB336">
            <v>140</v>
          </cell>
          <cell r="AC336">
            <v>341.26038868166296</v>
          </cell>
          <cell r="AD336">
            <v>8582.4877122924154</v>
          </cell>
        </row>
        <row r="337">
          <cell r="AA337" t="str">
            <v>Mélèze d'Europe_F2_ME2_d6_GSM Alpes du Sud__</v>
          </cell>
          <cell r="AC337">
            <v>0</v>
          </cell>
          <cell r="AD337">
            <v>0</v>
          </cell>
        </row>
        <row r="338">
          <cell r="AA338" t="str">
            <v>Mélèze d'Europe_F2_ME2_d6_GSM Alpes du Sud_30_</v>
          </cell>
          <cell r="AB338">
            <v>30</v>
          </cell>
          <cell r="AC338">
            <v>119.87566335807644</v>
          </cell>
          <cell r="AD338">
            <v>1798.1349503711465</v>
          </cell>
          <cell r="AE338">
            <v>328.73363148746614</v>
          </cell>
        </row>
        <row r="339">
          <cell r="AA339" t="str">
            <v>Mélèze d'Europe_F2_ME2_d6_GSM Alpes du Sud_50_</v>
          </cell>
          <cell r="AB339">
            <v>50</v>
          </cell>
          <cell r="AC339">
            <v>197.19946337106242</v>
          </cell>
          <cell r="AD339">
            <v>4929.9865842765603</v>
          </cell>
        </row>
        <row r="340">
          <cell r="AA340" t="str">
            <v>Mélèze d'Europe_F2_ME2_d6_GSM Alpes du Sud_70_</v>
          </cell>
          <cell r="AB340">
            <v>70</v>
          </cell>
          <cell r="AC340">
            <v>359.90655706035301</v>
          </cell>
          <cell r="AD340">
            <v>5571.0602043141544</v>
          </cell>
        </row>
        <row r="341">
          <cell r="AA341" t="str">
            <v>Mélèze d'Europe_F2_ME2_d6_GSM Alpes du Sud_90_</v>
          </cell>
          <cell r="AB341">
            <v>90</v>
          </cell>
          <cell r="AC341">
            <v>362.81051934505996</v>
          </cell>
          <cell r="AD341">
            <v>7227.1707640541299</v>
          </cell>
        </row>
        <row r="342">
          <cell r="AA342" t="str">
            <v>Mélèze d'Europe_F2_ME2_d6_GSM Alpes du Sud_110_</v>
          </cell>
          <cell r="AB342">
            <v>110</v>
          </cell>
          <cell r="AC342">
            <v>356.53409053152114</v>
          </cell>
          <cell r="AD342">
            <v>7193.4460987658113</v>
          </cell>
        </row>
        <row r="343">
          <cell r="AA343" t="str">
            <v>Mélèze d'Europe_F2_ME2_d6_GSM Alpes du Sud_130_</v>
          </cell>
          <cell r="AB343">
            <v>130</v>
          </cell>
          <cell r="AC343">
            <v>443.80990635522721</v>
          </cell>
          <cell r="AD343">
            <v>8003.439968867483</v>
          </cell>
        </row>
        <row r="344">
          <cell r="AA344" t="str">
            <v>Mélèze d'Europe_F2_ME2_d6_GSM Alpes du Sud_150_</v>
          </cell>
          <cell r="AB344">
            <v>150</v>
          </cell>
          <cell r="AC344">
            <v>487.25239122557053</v>
          </cell>
          <cell r="AD344">
            <v>9310.6229758079789</v>
          </cell>
        </row>
        <row r="345">
          <cell r="AA345" t="str">
            <v>Mélèze d'Europe_F2_ME2_d6_GSM Alpes du Sud_170_</v>
          </cell>
          <cell r="AB345">
            <v>170</v>
          </cell>
          <cell r="AC345">
            <v>513.6862083092177</v>
          </cell>
          <cell r="AD345">
            <v>10009.385995347882</v>
          </cell>
        </row>
        <row r="346">
          <cell r="AA346" t="str">
            <v>Mélèze d'Europe_F2_ME2_d6_GSM Alpes du Sud_190_</v>
          </cell>
          <cell r="AB346">
            <v>190</v>
          </cell>
          <cell r="AC346">
            <v>327.92803577212442</v>
          </cell>
          <cell r="AD346">
            <v>8416.1424408134208</v>
          </cell>
        </row>
        <row r="347">
          <cell r="AA347" t="str">
            <v>Pin Maritime_F2_Classique_GS Pineraies des plaines du Centre et du Nord Ouest_0_</v>
          </cell>
          <cell r="AB347">
            <v>0</v>
          </cell>
          <cell r="AC347">
            <v>0</v>
          </cell>
          <cell r="AD347">
            <v>0</v>
          </cell>
          <cell r="AE347">
            <v>484.32967082766908</v>
          </cell>
        </row>
        <row r="348">
          <cell r="AA348" t="str">
            <v>Pin Maritime_F2_Classique_GS Pineraies des plaines du Centre et du Nord Ouest_20_</v>
          </cell>
          <cell r="AB348">
            <v>20</v>
          </cell>
          <cell r="AC348">
            <v>137.8784585019167</v>
          </cell>
          <cell r="AD348">
            <v>1378.784585019167</v>
          </cell>
          <cell r="AE348">
            <v>484.32967082766908</v>
          </cell>
        </row>
        <row r="349">
          <cell r="AA349" t="str">
            <v>Pin Maritime_F2_Classique_GS Pineraies des plaines du Centre et du Nord Ouest_21_</v>
          </cell>
          <cell r="AB349">
            <v>21</v>
          </cell>
          <cell r="AC349">
            <v>169.09664015835344</v>
          </cell>
          <cell r="AD349">
            <v>153.48754933013507</v>
          </cell>
          <cell r="AE349">
            <v>484.32967082766908</v>
          </cell>
        </row>
        <row r="350">
          <cell r="AA350" t="str">
            <v>Pin Maritime_F2_Classique_GS Pineraies des plaines du Centre et du Nord Ouest_21_</v>
          </cell>
          <cell r="AB350">
            <v>21</v>
          </cell>
          <cell r="AC350">
            <v>110.42257421573156</v>
          </cell>
          <cell r="AD350">
            <v>0</v>
          </cell>
          <cell r="AE350">
            <v>484.32967082766908</v>
          </cell>
        </row>
        <row r="351">
          <cell r="AA351" t="str">
            <v>Pin Maritime_F2_Classique_GS Pineraies des plaines du Centre et du Nord Ouest_27_</v>
          </cell>
          <cell r="AB351">
            <v>27</v>
          </cell>
          <cell r="AC351">
            <v>254.31290079767027</v>
          </cell>
          <cell r="AD351">
            <v>1094.2064250402054</v>
          </cell>
          <cell r="AE351">
            <v>484.32967082766908</v>
          </cell>
        </row>
        <row r="352">
          <cell r="AA352" t="str">
            <v>Pin Maritime_F2_Classique_GS Pineraies des plaines du Centre et du Nord Ouest_27_</v>
          </cell>
          <cell r="AB352">
            <v>27</v>
          </cell>
          <cell r="AC352">
            <v>189.83141075244791</v>
          </cell>
          <cell r="AD352">
            <v>0</v>
          </cell>
          <cell r="AE352">
            <v>484.32967082766908</v>
          </cell>
        </row>
        <row r="353">
          <cell r="AA353" t="str">
            <v>Pin Maritime_F2_Classique_GS Pineraies des plaines du Centre et du Nord Ouest_30_</v>
          </cell>
          <cell r="AB353">
            <v>30</v>
          </cell>
          <cell r="AC353">
            <v>268.26166858712742</v>
          </cell>
          <cell r="AD353">
            <v>687.13961900936295</v>
          </cell>
          <cell r="AE353">
            <v>484.32967082766908</v>
          </cell>
        </row>
        <row r="354">
          <cell r="AA354" t="str">
            <v>Pin Maritime_F2_Classique_GS Pineraies des plaines du Centre et du Nord Ouest_34_</v>
          </cell>
          <cell r="AB354">
            <v>34</v>
          </cell>
          <cell r="AC354">
            <v>372.04841549558</v>
          </cell>
          <cell r="AD354">
            <v>1280.6201681654147</v>
          </cell>
          <cell r="AE354">
            <v>484.32967082766908</v>
          </cell>
        </row>
        <row r="355">
          <cell r="AA355" t="str">
            <v>Pin Maritime_F2_Classique_GS Pineraies des plaines du Centre et du Nord Ouest_34_</v>
          </cell>
          <cell r="AB355">
            <v>34</v>
          </cell>
          <cell r="AC355">
            <v>274.86322161173609</v>
          </cell>
          <cell r="AD355">
            <v>0</v>
          </cell>
          <cell r="AE355">
            <v>484.32967082766908</v>
          </cell>
        </row>
        <row r="356">
          <cell r="AA356" t="str">
            <v>Pin Maritime_F2_Classique_GS Pineraies des plaines du Centre et du Nord Ouest_42_</v>
          </cell>
          <cell r="AB356">
            <v>42</v>
          </cell>
          <cell r="AC356">
            <v>485.15843628013255</v>
          </cell>
          <cell r="AD356">
            <v>3040.0866315674748</v>
          </cell>
          <cell r="AE356">
            <v>484.32967082766908</v>
          </cell>
        </row>
        <row r="357">
          <cell r="AA357" t="str">
            <v>Pin Maritime_F2_Classique_GS Pineraies des plaines du Centre et du Nord Ouest_42_</v>
          </cell>
          <cell r="AB357">
            <v>42</v>
          </cell>
          <cell r="AC357">
            <v>378.42079852394363</v>
          </cell>
          <cell r="AD357">
            <v>0</v>
          </cell>
          <cell r="AE357">
            <v>484.32967082766908</v>
          </cell>
        </row>
        <row r="358">
          <cell r="AA358" t="str">
            <v>Pin Maritime_F2_Classique_GS Pineraies des plaines du Centre et du Nord Ouest_52_</v>
          </cell>
          <cell r="AB358">
            <v>52</v>
          </cell>
          <cell r="AC358">
            <v>614.10526034533029</v>
          </cell>
          <cell r="AD358">
            <v>4962.6302943463697</v>
          </cell>
          <cell r="AE358">
            <v>484.32967082766908</v>
          </cell>
        </row>
        <row r="359">
          <cell r="AA359" t="str">
            <v>Pin Maritime_F2_Classique_GS Pineraies des plaines du Centre et du Nord Ouest_52_</v>
          </cell>
          <cell r="AB359">
            <v>52</v>
          </cell>
          <cell r="AC359">
            <v>502.89596414017223</v>
          </cell>
          <cell r="AD359">
            <v>0</v>
          </cell>
          <cell r="AE359">
            <v>484.32967082766908</v>
          </cell>
        </row>
        <row r="360">
          <cell r="AA360" t="str">
            <v>Pin Maritime_F2_Classique_GS Pineraies des plaines du Centre et du Nord Ouest_62_</v>
          </cell>
          <cell r="AB360">
            <v>62</v>
          </cell>
          <cell r="AC360">
            <v>783.92248313614789</v>
          </cell>
          <cell r="AD360">
            <v>6434.0922363816007</v>
          </cell>
          <cell r="AE360">
            <v>484.32967082766908</v>
          </cell>
        </row>
        <row r="361">
          <cell r="AA361" t="str">
            <v>Pin Maritime_F2_Classique_GS Pineraies des plaines du Centre et du Nord Ouest_62_</v>
          </cell>
          <cell r="AB361">
            <v>62</v>
          </cell>
          <cell r="AC361">
            <v>664.5114785564914</v>
          </cell>
          <cell r="AD361">
            <v>0</v>
          </cell>
          <cell r="AE361">
            <v>484.32967082766908</v>
          </cell>
        </row>
        <row r="362">
          <cell r="AA362" t="str">
            <v>Pin Maritime_F2_Classique_GS Pineraies des plaines du Centre et du Nord Ouest_72_</v>
          </cell>
          <cell r="AB362">
            <v>72</v>
          </cell>
          <cell r="AC362">
            <v>914.22555299691237</v>
          </cell>
          <cell r="AD362">
            <v>7893.6851577670186</v>
          </cell>
          <cell r="AE362">
            <v>484.32967082766908</v>
          </cell>
        </row>
        <row r="363">
          <cell r="AA363" t="str">
            <v>Pin Maritime_F2_Classique_GS Pineraies des plaines du Centre et du Nord Ouest_72_</v>
          </cell>
          <cell r="AB363">
            <v>72</v>
          </cell>
          <cell r="AC363">
            <v>797.72399560352324</v>
          </cell>
          <cell r="AD363">
            <v>0</v>
          </cell>
          <cell r="AE363">
            <v>484.32967082766908</v>
          </cell>
        </row>
        <row r="364">
          <cell r="AA364" t="str">
            <v>Pin Maritime_F2_Classique_GS Pineraies des plaines du Centre et du Nord Ouest_80_</v>
          </cell>
          <cell r="AB364">
            <v>80</v>
          </cell>
          <cell r="AC364">
            <v>926.73421949056228</v>
          </cell>
          <cell r="AD364">
            <v>6897.8328603763421</v>
          </cell>
          <cell r="AE364">
            <v>484.32967082766908</v>
          </cell>
        </row>
        <row r="365">
          <cell r="AA365" t="str">
            <v>Pin Maritime_F2_Classique_GS Pineraies des plaines du Centre et du Nord Ouest_90_</v>
          </cell>
          <cell r="AB365">
            <v>90</v>
          </cell>
          <cell r="AC365">
            <v>1026.6867500068627</v>
          </cell>
          <cell r="AD365">
            <v>9767.1048474871241</v>
          </cell>
          <cell r="AE365">
            <v>484.32967082766908</v>
          </cell>
        </row>
        <row r="366">
          <cell r="AA366" t="str">
            <v>Chêne sessile_F1_Classique_Guide chênaie atlantique_0_</v>
          </cell>
          <cell r="AB366">
            <v>0</v>
          </cell>
          <cell r="AC366">
            <v>0</v>
          </cell>
          <cell r="AD366">
            <v>0</v>
          </cell>
          <cell r="AE366">
            <v>387.26639397599007</v>
          </cell>
        </row>
        <row r="367">
          <cell r="AA367" t="str">
            <v>Chêne sessile_F1_Classique_Guide chênaie atlantique_29_</v>
          </cell>
          <cell r="AB367">
            <v>29</v>
          </cell>
          <cell r="AC367">
            <v>156.11865514263965</v>
          </cell>
          <cell r="AD367">
            <v>2263.720499568275</v>
          </cell>
          <cell r="AE367">
            <v>387.26639397599007</v>
          </cell>
        </row>
        <row r="368">
          <cell r="AA368" t="str">
            <v>Chêne sessile_F1_Classique_Guide chênaie atlantique_29_</v>
          </cell>
          <cell r="AB368">
            <v>29</v>
          </cell>
          <cell r="AC368">
            <v>156.11865514263965</v>
          </cell>
          <cell r="AD368">
            <v>0</v>
          </cell>
          <cell r="AE368">
            <v>387.26639397599007</v>
          </cell>
        </row>
        <row r="369">
          <cell r="AA369" t="str">
            <v>Chêne sessile_F1_Classique_Guide chênaie atlantique_30_</v>
          </cell>
          <cell r="AB369">
            <v>30</v>
          </cell>
          <cell r="AC369">
            <v>161.362507950626</v>
          </cell>
          <cell r="AD369">
            <v>158.74058154663282</v>
          </cell>
          <cell r="AE369">
            <v>387.26639397599007</v>
          </cell>
        </row>
        <row r="370">
          <cell r="AA370" t="str">
            <v>Chêne sessile_F1_Classique_Guide chênaie atlantique_37_</v>
          </cell>
          <cell r="AB370">
            <v>37</v>
          </cell>
          <cell r="AC370">
            <v>197.96402019269192</v>
          </cell>
          <cell r="AD370">
            <v>1257.6428485016127</v>
          </cell>
          <cell r="AE370">
            <v>387.26639397599007</v>
          </cell>
        </row>
        <row r="371">
          <cell r="AA371" t="str">
            <v>Chêne sessile_F1_Classique_Guide chênaie atlantique_37_</v>
          </cell>
          <cell r="AB371">
            <v>37</v>
          </cell>
          <cell r="AC371">
            <v>197.96402019269192</v>
          </cell>
          <cell r="AD371">
            <v>0</v>
          </cell>
          <cell r="AE371">
            <v>387.26639397599007</v>
          </cell>
        </row>
        <row r="372">
          <cell r="AA372" t="str">
            <v>Chêne sessile_F1_Classique_Guide chênaie atlantique_45_</v>
          </cell>
          <cell r="AB372">
            <v>45</v>
          </cell>
          <cell r="AC372">
            <v>239.60321698163875</v>
          </cell>
          <cell r="AD372">
            <v>1750.2689486973227</v>
          </cell>
          <cell r="AE372">
            <v>387.26639397599007</v>
          </cell>
        </row>
        <row r="373">
          <cell r="AA373" t="str">
            <v>Chêne sessile_F1_Classique_Guide chênaie atlantique_45_</v>
          </cell>
          <cell r="AB373">
            <v>45</v>
          </cell>
          <cell r="AC373">
            <v>174.45480497972014</v>
          </cell>
          <cell r="AD373">
            <v>0</v>
          </cell>
          <cell r="AE373">
            <v>387.26639397599007</v>
          </cell>
        </row>
        <row r="374">
          <cell r="AA374" t="str">
            <v>Chêne sessile_F1_Classique_Guide chênaie atlantique_53_</v>
          </cell>
          <cell r="AB374">
            <v>53</v>
          </cell>
          <cell r="AC374">
            <v>283.34116086908551</v>
          </cell>
          <cell r="AD374">
            <v>1831.1838633952225</v>
          </cell>
          <cell r="AE374">
            <v>387.26639397599007</v>
          </cell>
        </row>
        <row r="375">
          <cell r="AA375" t="str">
            <v>Chêne sessile_F1_Classique_Guide chênaie atlantique_53_</v>
          </cell>
          <cell r="AB375">
            <v>53</v>
          </cell>
          <cell r="AC375">
            <v>218.48112927884986</v>
          </cell>
          <cell r="AD375">
            <v>0</v>
          </cell>
          <cell r="AE375">
            <v>387.26639397599007</v>
          </cell>
        </row>
        <row r="376">
          <cell r="AA376" t="str">
            <v>Chêne sessile_F1_Classique_Guide chênaie atlantique_61_</v>
          </cell>
          <cell r="AB376">
            <v>61</v>
          </cell>
          <cell r="AC376">
            <v>325.31573091182673</v>
          </cell>
          <cell r="AD376">
            <v>2175.1874407627065</v>
          </cell>
          <cell r="AE376">
            <v>387.26639397599007</v>
          </cell>
        </row>
        <row r="377">
          <cell r="AA377" t="str">
            <v>Chêne sessile_F1_Classique_Guide chênaie atlantique_61_</v>
          </cell>
          <cell r="AB377">
            <v>61</v>
          </cell>
          <cell r="AC377">
            <v>257.44247122807025</v>
          </cell>
          <cell r="AD377">
            <v>0</v>
          </cell>
          <cell r="AE377">
            <v>387.26639397599007</v>
          </cell>
        </row>
        <row r="378">
          <cell r="AA378" t="str">
            <v>Chêne sessile_F1_Classique_Guide chênaie atlantique_69_</v>
          </cell>
          <cell r="AB378">
            <v>69</v>
          </cell>
          <cell r="AC378">
            <v>359.1300638004584</v>
          </cell>
          <cell r="AD378">
            <v>2466.2901401141144</v>
          </cell>
          <cell r="AE378">
            <v>387.26639397599007</v>
          </cell>
        </row>
        <row r="379">
          <cell r="AA379" t="str">
            <v>Chêne sessile_F1_Classique_Guide chênaie atlantique_69_</v>
          </cell>
          <cell r="AB379">
            <v>69</v>
          </cell>
          <cell r="AC379">
            <v>293.03920769154757</v>
          </cell>
          <cell r="AD379">
            <v>0</v>
          </cell>
          <cell r="AE379">
            <v>387.26639397599007</v>
          </cell>
        </row>
        <row r="380">
          <cell r="AA380" t="str">
            <v>Chêne sessile_F1_Classique_Guide chênaie atlantique_77_</v>
          </cell>
          <cell r="AB380">
            <v>77</v>
          </cell>
          <cell r="AC380">
            <v>391.2693260739656</v>
          </cell>
          <cell r="AD380">
            <v>2737.2341350620527</v>
          </cell>
          <cell r="AE380">
            <v>387.26639397599007</v>
          </cell>
        </row>
        <row r="381">
          <cell r="AA381" t="str">
            <v>Chêne sessile_F1_Classique_Guide chênaie atlantique_77_</v>
          </cell>
          <cell r="AB381">
            <v>77</v>
          </cell>
          <cell r="AC381">
            <v>320.47896107712586</v>
          </cell>
          <cell r="AD381">
            <v>0</v>
          </cell>
          <cell r="AE381">
            <v>387.26639397599007</v>
          </cell>
        </row>
        <row r="382">
          <cell r="AA382" t="str">
            <v>Chêne sessile_F1_Classique_Guide chênaie atlantique_85_</v>
          </cell>
          <cell r="AB382">
            <v>85</v>
          </cell>
          <cell r="AC382">
            <v>412.12881571495791</v>
          </cell>
          <cell r="AD382">
            <v>2930.4311071683351</v>
          </cell>
          <cell r="AE382">
            <v>387.26639397599007</v>
          </cell>
        </row>
        <row r="383">
          <cell r="AA383" t="str">
            <v>Chêne sessile_F1_Classique_Guide chênaie atlantique_85_</v>
          </cell>
          <cell r="AB383">
            <v>85</v>
          </cell>
          <cell r="AC383">
            <v>357.52149648783256</v>
          </cell>
          <cell r="AD383">
            <v>0</v>
          </cell>
          <cell r="AE383">
            <v>387.26639397599007</v>
          </cell>
        </row>
        <row r="384">
          <cell r="AA384" t="str">
            <v>Chêne sessile_F1_Classique_Guide chênaie atlantique_95_</v>
          </cell>
          <cell r="AB384">
            <v>95</v>
          </cell>
          <cell r="AC384">
            <v>469.77845809201079</v>
          </cell>
          <cell r="AD384">
            <v>4136.4997728992166</v>
          </cell>
          <cell r="AE384">
            <v>387.26639397599007</v>
          </cell>
        </row>
        <row r="385">
          <cell r="AA385" t="str">
            <v>Chêne sessile_F1_Classique_Guide chênaie atlantique_95_</v>
          </cell>
          <cell r="AB385">
            <v>95</v>
          </cell>
          <cell r="AC385">
            <v>418.54247726149293</v>
          </cell>
          <cell r="AD385">
            <v>0</v>
          </cell>
          <cell r="AE385">
            <v>387.26639397599007</v>
          </cell>
        </row>
        <row r="386">
          <cell r="AA386" t="str">
            <v>Chêne sessile_F1_Classique_Guide chênaie atlantique_105_</v>
          </cell>
          <cell r="AB386">
            <v>105</v>
          </cell>
          <cell r="AC386">
            <v>527.27731856526111</v>
          </cell>
          <cell r="AD386">
            <v>4729.0989791337697</v>
          </cell>
          <cell r="AE386">
            <v>387.26639397599007</v>
          </cell>
        </row>
        <row r="387">
          <cell r="AA387" t="str">
            <v>Chêne sessile_F1_Classique_Guide chênaie atlantique_105_</v>
          </cell>
          <cell r="AB387">
            <v>105</v>
          </cell>
          <cell r="AC387">
            <v>458.58128278367047</v>
          </cell>
          <cell r="AD387">
            <v>0</v>
          </cell>
          <cell r="AE387">
            <v>387.26639397599007</v>
          </cell>
        </row>
        <row r="388">
          <cell r="AA388" t="str">
            <v>Chêne sessile_F1_Classique_Guide chênaie atlantique_115_</v>
          </cell>
          <cell r="AB388">
            <v>115</v>
          </cell>
          <cell r="AC388">
            <v>567.12843812854373</v>
          </cell>
          <cell r="AD388">
            <v>5128.5486045610705</v>
          </cell>
          <cell r="AE388">
            <v>387.26639397599007</v>
          </cell>
        </row>
        <row r="389">
          <cell r="AA389" t="str">
            <v>Chêne sessile_F1_Classique_Guide chênaie atlantique_115_</v>
          </cell>
          <cell r="AB389">
            <v>115</v>
          </cell>
          <cell r="AC389">
            <v>498.54545590936385</v>
          </cell>
          <cell r="AD389">
            <v>0</v>
          </cell>
          <cell r="AE389">
            <v>387.26639397599007</v>
          </cell>
        </row>
        <row r="390">
          <cell r="AA390" t="str">
            <v>Chêne sessile_F1_Classique_Guide chênaie atlantique_125_</v>
          </cell>
          <cell r="AB390">
            <v>125</v>
          </cell>
          <cell r="AC390">
            <v>605.33040427327262</v>
          </cell>
          <cell r="AD390">
            <v>5519.3793009131823</v>
          </cell>
          <cell r="AE390">
            <v>387.26639397599007</v>
          </cell>
        </row>
        <row r="391">
          <cell r="AA391" t="str">
            <v>Chêne sessile_F1_Classique_Guide chênaie atlantique_125_</v>
          </cell>
          <cell r="AB391">
            <v>125</v>
          </cell>
          <cell r="AC391">
            <v>532.06270335879185</v>
          </cell>
          <cell r="AD391">
            <v>0</v>
          </cell>
          <cell r="AE391">
            <v>387.26639397599007</v>
          </cell>
        </row>
        <row r="392">
          <cell r="AA392" t="str">
            <v>Chêne sessile_F1_Classique_Guide chênaie atlantique_135_</v>
          </cell>
          <cell r="AB392">
            <v>135</v>
          </cell>
          <cell r="AC392">
            <v>638.71594906430062</v>
          </cell>
          <cell r="AD392">
            <v>5853.8932621154618</v>
          </cell>
          <cell r="AE392">
            <v>387.26639397599007</v>
          </cell>
        </row>
        <row r="393">
          <cell r="AA393" t="str">
            <v>Chêne sessile_F1_Classique_Guide chênaie atlantique_135_</v>
          </cell>
          <cell r="AB393">
            <v>135</v>
          </cell>
          <cell r="AC393">
            <v>559.16304692441395</v>
          </cell>
          <cell r="AD393">
            <v>0</v>
          </cell>
          <cell r="AE393">
            <v>387.26639397599007</v>
          </cell>
        </row>
        <row r="394">
          <cell r="AA394" t="str">
            <v>Chêne sessile_F1_Classique_Guide chênaie atlantique_145_</v>
          </cell>
          <cell r="AB394">
            <v>145</v>
          </cell>
          <cell r="AC394">
            <v>667.30337314053259</v>
          </cell>
          <cell r="AD394">
            <v>6132.3321003247329</v>
          </cell>
          <cell r="AE394">
            <v>387.26639397599007</v>
          </cell>
        </row>
        <row r="395">
          <cell r="AA395" t="str">
            <v>Chêne sessile_F1_Classique_Guide chênaie atlantique_145_</v>
          </cell>
          <cell r="AB395">
            <v>145</v>
          </cell>
          <cell r="AC395">
            <v>597.3759092963154</v>
          </cell>
          <cell r="AD395">
            <v>0</v>
          </cell>
          <cell r="AE395">
            <v>387.26639397599007</v>
          </cell>
        </row>
        <row r="396">
          <cell r="AA396" t="str">
            <v>Chêne sessile_F1_Classique_Guide chênaie atlantique_155_</v>
          </cell>
          <cell r="AB396">
            <v>155</v>
          </cell>
          <cell r="AC396">
            <v>705.38098232722302</v>
          </cell>
          <cell r="AD396">
            <v>6513.7844581176923</v>
          </cell>
          <cell r="AE396">
            <v>387.26639397599007</v>
          </cell>
        </row>
        <row r="397">
          <cell r="AA397" t="str">
            <v>Chêne sessile_F1_Classique_Guide chênaie atlantique_155_</v>
          </cell>
          <cell r="AB397">
            <v>155</v>
          </cell>
          <cell r="AC397">
            <v>624.41239729750225</v>
          </cell>
          <cell r="AD397">
            <v>0</v>
          </cell>
          <cell r="AE397">
            <v>387.26639397599007</v>
          </cell>
        </row>
        <row r="398">
          <cell r="AA398" t="str">
            <v>Chêne sessile_F1_Classique_Guide chênaie atlantique_165_</v>
          </cell>
          <cell r="AB398">
            <v>165</v>
          </cell>
          <cell r="AC398">
            <v>732.32705004287584</v>
          </cell>
          <cell r="AD398">
            <v>6783.6972367018907</v>
          </cell>
          <cell r="AE398">
            <v>387.26639397599007</v>
          </cell>
        </row>
        <row r="399">
          <cell r="AA399" t="str">
            <v>Chêne sessile_F1_Classique_Guide chênaie atlantique_165_</v>
          </cell>
          <cell r="AB399">
            <v>165</v>
          </cell>
          <cell r="AC399">
            <v>660.95283151568913</v>
          </cell>
          <cell r="AD399">
            <v>0</v>
          </cell>
          <cell r="AE399">
            <v>387.26639397599007</v>
          </cell>
        </row>
        <row r="400">
          <cell r="AA400" t="str">
            <v>Chêne sessile_F1_Classique_Guide chênaie atlantique_170_</v>
          </cell>
          <cell r="AB400">
            <v>170</v>
          </cell>
          <cell r="AC400">
            <v>725.98864701832156</v>
          </cell>
          <cell r="AD400">
            <v>3467.3536963350266</v>
          </cell>
          <cell r="AE400">
            <v>387.26639397599007</v>
          </cell>
        </row>
        <row r="401">
          <cell r="AA401" t="str">
            <v>Chêne sessile_F2_Classique_Guide chênaie atlantique_0_</v>
          </cell>
          <cell r="AB401">
            <v>0</v>
          </cell>
          <cell r="AC401">
            <v>0</v>
          </cell>
          <cell r="AD401">
            <v>0</v>
          </cell>
          <cell r="AE401">
            <v>322.9899998590148</v>
          </cell>
        </row>
        <row r="402">
          <cell r="AA402" t="str">
            <v>Chêne sessile_F2_Classique_Guide chênaie atlantique_30_</v>
          </cell>
          <cell r="AB402">
            <v>30</v>
          </cell>
          <cell r="AC402">
            <v>124.01596725292983</v>
          </cell>
          <cell r="AD402">
            <v>1860.2395087939474</v>
          </cell>
          <cell r="AE402">
            <v>322.9899998590148</v>
          </cell>
        </row>
        <row r="403">
          <cell r="AA403" t="str">
            <v>Chêne sessile_F2_Classique_Guide chênaie atlantique_36_</v>
          </cell>
          <cell r="AB403">
            <v>36</v>
          </cell>
          <cell r="AC403">
            <v>148.11870733449055</v>
          </cell>
          <cell r="AD403">
            <v>816.40402376226109</v>
          </cell>
          <cell r="AE403">
            <v>322.9899998590148</v>
          </cell>
        </row>
        <row r="404">
          <cell r="AA404" t="str">
            <v>Chêne sessile_F2_Classique_Guide chênaie atlantique_36_</v>
          </cell>
          <cell r="AB404">
            <v>36</v>
          </cell>
          <cell r="AC404">
            <v>148.11870733449055</v>
          </cell>
          <cell r="AD404">
            <v>0</v>
          </cell>
          <cell r="AE404">
            <v>322.9899998590148</v>
          </cell>
        </row>
        <row r="405">
          <cell r="AA405" t="str">
            <v>Chêne sessile_F2_Classique_Guide chênaie atlantique_44_</v>
          </cell>
          <cell r="AB405">
            <v>44</v>
          </cell>
          <cell r="AC405">
            <v>180.11247301231137</v>
          </cell>
          <cell r="AD405">
            <v>1312.9247213872077</v>
          </cell>
          <cell r="AE405">
            <v>322.9899998590148</v>
          </cell>
        </row>
        <row r="406">
          <cell r="AA406" t="str">
            <v>Chêne sessile_F2_Classique_Guide chênaie atlantique_44_</v>
          </cell>
          <cell r="AB406">
            <v>44</v>
          </cell>
          <cell r="AC406">
            <v>180.11247301231137</v>
          </cell>
          <cell r="AD406">
            <v>0</v>
          </cell>
          <cell r="AE406">
            <v>322.9899998590148</v>
          </cell>
        </row>
        <row r="407">
          <cell r="AA407" t="str">
            <v>Chêne sessile_F2_Classique_Guide chênaie atlantique_52_</v>
          </cell>
          <cell r="AB407">
            <v>52</v>
          </cell>
          <cell r="AC407">
            <v>211.9727885535317</v>
          </cell>
          <cell r="AD407">
            <v>1568.3410462633724</v>
          </cell>
          <cell r="AE407">
            <v>322.9899998590148</v>
          </cell>
        </row>
        <row r="408">
          <cell r="AA408" t="str">
            <v>Chêne sessile_F2_Classique_Guide chênaie atlantique_52_</v>
          </cell>
          <cell r="AB408">
            <v>52</v>
          </cell>
          <cell r="AC408">
            <v>164.6378579061095</v>
          </cell>
          <cell r="AD408">
            <v>0</v>
          </cell>
          <cell r="AE408">
            <v>322.9899998590148</v>
          </cell>
        </row>
        <row r="409">
          <cell r="AA409" t="str">
            <v>Chêne sessile_F2_Classique_Guide chênaie atlantique_60_</v>
          </cell>
          <cell r="AB409">
            <v>60</v>
          </cell>
          <cell r="AC409">
            <v>244.4713696055087</v>
          </cell>
          <cell r="AD409">
            <v>1636.4369100464728</v>
          </cell>
          <cell r="AE409">
            <v>322.9899998590148</v>
          </cell>
        </row>
        <row r="410">
          <cell r="AA410" t="str">
            <v>Chêne sessile_F2_Classique_Guide chênaie atlantique_60_</v>
          </cell>
          <cell r="AB410">
            <v>60</v>
          </cell>
          <cell r="AC410">
            <v>195.68138889273428</v>
          </cell>
          <cell r="AD410">
            <v>0</v>
          </cell>
          <cell r="AE410">
            <v>322.9899998590148</v>
          </cell>
        </row>
        <row r="411">
          <cell r="AA411" t="str">
            <v>Chêne sessile_F2_Classique_Guide chênaie atlantique_68_</v>
          </cell>
          <cell r="AB411">
            <v>68</v>
          </cell>
          <cell r="AC411">
            <v>273.63566909164439</v>
          </cell>
          <cell r="AD411">
            <v>1877.2682319375147</v>
          </cell>
          <cell r="AE411">
            <v>322.9899998590148</v>
          </cell>
        </row>
        <row r="412">
          <cell r="AA412" t="str">
            <v>Chêne sessile_F2_Classique_Guide chênaie atlantique_68_</v>
          </cell>
          <cell r="AB412">
            <v>68</v>
          </cell>
          <cell r="AC412">
            <v>224.98501498915439</v>
          </cell>
          <cell r="AD412">
            <v>0</v>
          </cell>
          <cell r="AE412">
            <v>322.9899998590148</v>
          </cell>
        </row>
        <row r="413">
          <cell r="AA413" t="str">
            <v>Chêne sessile_F2_Classique_Guide chênaie atlantique_78_</v>
          </cell>
          <cell r="AB413">
            <v>78</v>
          </cell>
          <cell r="AC413">
            <v>320.47896107712586</v>
          </cell>
          <cell r="AD413">
            <v>2727.3198803314012</v>
          </cell>
          <cell r="AE413">
            <v>322.9899998590148</v>
          </cell>
        </row>
        <row r="414">
          <cell r="AA414" t="str">
            <v>Chêne sessile_F2_Classique_Guide chênaie atlantique_78_</v>
          </cell>
          <cell r="AB414">
            <v>78</v>
          </cell>
          <cell r="AC414">
            <v>268.78003756948306</v>
          </cell>
          <cell r="AD414">
            <v>0</v>
          </cell>
          <cell r="AE414">
            <v>322.9899998590148</v>
          </cell>
        </row>
        <row r="415">
          <cell r="AA415" t="str">
            <v>Chêne sessile_F2_Classique_Guide chênaie atlantique_88_</v>
          </cell>
          <cell r="AB415">
            <v>88</v>
          </cell>
          <cell r="AC415">
            <v>360.73847345360645</v>
          </cell>
          <cell r="AD415">
            <v>3147.5925551154478</v>
          </cell>
          <cell r="AE415">
            <v>322.9899998590148</v>
          </cell>
        </row>
        <row r="416">
          <cell r="AA416" t="str">
            <v>Chêne sessile_F2_Classique_Guide chênaie atlantique_88_</v>
          </cell>
          <cell r="AB416">
            <v>88</v>
          </cell>
          <cell r="AC416">
            <v>304.34456023906205</v>
          </cell>
          <cell r="AD416">
            <v>0</v>
          </cell>
          <cell r="AE416">
            <v>322.9899998590148</v>
          </cell>
        </row>
        <row r="417">
          <cell r="AA417" t="str">
            <v>Chêne sessile_F2_Classique_Guide chênaie atlantique_98_</v>
          </cell>
          <cell r="AB417">
            <v>98</v>
          </cell>
          <cell r="AC417">
            <v>396.08514650948513</v>
          </cell>
          <cell r="AD417">
            <v>3502.1485337427362</v>
          </cell>
          <cell r="AE417">
            <v>322.9899998590148</v>
          </cell>
        </row>
        <row r="418">
          <cell r="AA418" t="str">
            <v>Chêne sessile_F2_Classique_Guide chênaie atlantique_98_</v>
          </cell>
          <cell r="AB418">
            <v>98</v>
          </cell>
          <cell r="AC418">
            <v>341.42696956725416</v>
          </cell>
          <cell r="AD418">
            <v>0</v>
          </cell>
          <cell r="AE418">
            <v>322.9899998590148</v>
          </cell>
        </row>
        <row r="419">
          <cell r="AA419" t="str">
            <v>Chêne sessile_F2_Classique_Guide chênaie atlantique_108_</v>
          </cell>
          <cell r="AB419">
            <v>108</v>
          </cell>
          <cell r="AC419">
            <v>431.36348393749171</v>
          </cell>
          <cell r="AD419">
            <v>3863.9522675237295</v>
          </cell>
          <cell r="AE419">
            <v>322.9899998590148</v>
          </cell>
        </row>
        <row r="420">
          <cell r="AA420" t="str">
            <v>Chêne sessile_F2_Classique_Guide chênaie atlantique_108_</v>
          </cell>
          <cell r="AB420">
            <v>108</v>
          </cell>
          <cell r="AC420">
            <v>370.38566498431504</v>
          </cell>
          <cell r="AD420">
            <v>0</v>
          </cell>
          <cell r="AE420">
            <v>322.9899998590148</v>
          </cell>
        </row>
        <row r="421">
          <cell r="AA421" t="str">
            <v>Chêne sessile_F2_Classique_Guide chênaie atlantique_118_</v>
          </cell>
          <cell r="AB421">
            <v>118</v>
          </cell>
          <cell r="AC421">
            <v>460.18123317596252</v>
          </cell>
          <cell r="AD421">
            <v>4152.8344908013878</v>
          </cell>
          <cell r="AE421">
            <v>322.9899998590148</v>
          </cell>
        </row>
        <row r="422">
          <cell r="AA422" t="str">
            <v>Chêne sessile_F2_Classique_Guide chênaie atlantique_118_</v>
          </cell>
          <cell r="AB422">
            <v>118</v>
          </cell>
          <cell r="AC422">
            <v>396.08514650948513</v>
          </cell>
          <cell r="AD422">
            <v>0</v>
          </cell>
          <cell r="AE422">
            <v>322.9899998590148</v>
          </cell>
        </row>
        <row r="423">
          <cell r="AA423" t="str">
            <v>Chêne sessile_F2_Classique_Guide chênaie atlantique_128_</v>
          </cell>
          <cell r="AB423">
            <v>128</v>
          </cell>
          <cell r="AC423">
            <v>485.76460083050716</v>
          </cell>
          <cell r="AD423">
            <v>4409.2487366999612</v>
          </cell>
          <cell r="AE423">
            <v>322.9899998590148</v>
          </cell>
        </row>
        <row r="424">
          <cell r="AA424" t="str">
            <v>Chêne sessile_F2_Classique_Guide chênaie atlantique_128_</v>
          </cell>
          <cell r="AB424">
            <v>128</v>
          </cell>
          <cell r="AC424">
            <v>423.35133170920335</v>
          </cell>
          <cell r="AD424">
            <v>0</v>
          </cell>
          <cell r="AE424">
            <v>322.9899998590148</v>
          </cell>
        </row>
        <row r="425">
          <cell r="AA425" t="str">
            <v>Chêne sessile_F2_Classique_Guide chênaie atlantique_138_</v>
          </cell>
          <cell r="AB425">
            <v>138</v>
          </cell>
          <cell r="AC425">
            <v>514.5117937679878</v>
          </cell>
          <cell r="AD425">
            <v>4689.3156273859558</v>
          </cell>
          <cell r="AE425">
            <v>322.9899998590148</v>
          </cell>
        </row>
        <row r="426">
          <cell r="AA426" t="str">
            <v>Chêne sessile_F2_Classique_Guide chênaie atlantique_138_</v>
          </cell>
          <cell r="AB426">
            <v>138</v>
          </cell>
          <cell r="AC426">
            <v>452.18028418105388</v>
          </cell>
          <cell r="AD426">
            <v>0</v>
          </cell>
          <cell r="AE426">
            <v>322.9899998590148</v>
          </cell>
        </row>
        <row r="427">
          <cell r="AA427" t="str">
            <v>Chêne sessile_F2_Classique_Guide chênaie atlantique_148_</v>
          </cell>
          <cell r="AB427">
            <v>148</v>
          </cell>
          <cell r="AC427">
            <v>543.22509591168171</v>
          </cell>
          <cell r="AD427">
            <v>4977.0269004636784</v>
          </cell>
          <cell r="AE427">
            <v>322.9899998590148</v>
          </cell>
        </row>
        <row r="428">
          <cell r="AA428" t="str">
            <v>Chêne sessile_F2_Classique_Guide chênaie atlantique_148_</v>
          </cell>
          <cell r="AB428">
            <v>148</v>
          </cell>
          <cell r="AC428">
            <v>479.37150728542679</v>
          </cell>
          <cell r="AD428">
            <v>0</v>
          </cell>
          <cell r="AE428">
            <v>322.9899998590148</v>
          </cell>
        </row>
        <row r="429">
          <cell r="AA429" t="str">
            <v>Chêne sessile_F2_Classique_Guide chênaie atlantique_158_</v>
          </cell>
          <cell r="AB429">
            <v>158</v>
          </cell>
          <cell r="AC429">
            <v>571.90654805285931</v>
          </cell>
          <cell r="AD429">
            <v>5256.3902766914307</v>
          </cell>
          <cell r="AE429">
            <v>322.9899998590148</v>
          </cell>
        </row>
        <row r="430">
          <cell r="AA430" t="str">
            <v>Chêne sessile_F2_Classique_Guide chênaie atlantique_158_</v>
          </cell>
          <cell r="AB430">
            <v>158</v>
          </cell>
          <cell r="AC430">
            <v>506.5299551312869</v>
          </cell>
          <cell r="AD430">
            <v>0</v>
          </cell>
          <cell r="AE430">
            <v>322.9899998590148</v>
          </cell>
        </row>
        <row r="431">
          <cell r="AA431" t="str">
            <v>Chêne sessile_F2_Classique_Guide chênaie atlantique_168_</v>
          </cell>
          <cell r="AB431">
            <v>168</v>
          </cell>
          <cell r="AC431">
            <v>600.55796984815822</v>
          </cell>
          <cell r="AD431">
            <v>5535.4396248972262</v>
          </cell>
          <cell r="AE431">
            <v>322.9899998590148</v>
          </cell>
        </row>
        <row r="432">
          <cell r="AA432" t="str">
            <v>Chêne sessile_F2_Classique_Guide chênaie atlantique_168_</v>
          </cell>
          <cell r="AB432">
            <v>168</v>
          </cell>
          <cell r="AC432">
            <v>535.25245628736718</v>
          </cell>
          <cell r="AD432">
            <v>0</v>
          </cell>
          <cell r="AE432">
            <v>322.9899998590148</v>
          </cell>
        </row>
        <row r="433">
          <cell r="AA433" t="str">
            <v>Chêne sessile_F2_Classique_Guide chênaie atlantique_180_</v>
          </cell>
          <cell r="AB433">
            <v>180</v>
          </cell>
          <cell r="AC433">
            <v>598.96698350911981</v>
          </cell>
          <cell r="AD433">
            <v>6805.3166387789224</v>
          </cell>
          <cell r="AE433">
            <v>322.9899998590148</v>
          </cell>
        </row>
        <row r="434">
          <cell r="AA434" t="str">
            <v>Cèdre de l'Atlas_F2_Classique_INRA_0_</v>
          </cell>
          <cell r="AB434">
            <v>0</v>
          </cell>
          <cell r="AC434">
            <v>0</v>
          </cell>
          <cell r="AD434">
            <v>0</v>
          </cell>
          <cell r="AE434">
            <v>307.81205601511681</v>
          </cell>
        </row>
        <row r="435">
          <cell r="AA435" t="str">
            <v>Cèdre de l'Atlas_F2_Classique_INRA_1_</v>
          </cell>
          <cell r="AB435">
            <v>1</v>
          </cell>
          <cell r="AC435">
            <v>8.161483021514135</v>
          </cell>
          <cell r="AD435">
            <v>4.0807415107570675</v>
          </cell>
          <cell r="AE435">
            <v>307.81205601511681</v>
          </cell>
        </row>
        <row r="436">
          <cell r="AA436" t="str">
            <v>Cèdre de l'Atlas_F2_Classique_INRA_2_</v>
          </cell>
          <cell r="AB436">
            <v>2</v>
          </cell>
          <cell r="AC436">
            <v>15.961208629457587</v>
          </cell>
          <cell r="AD436">
            <v>12.061345825485862</v>
          </cell>
          <cell r="AE436">
            <v>307.81205601511681</v>
          </cell>
        </row>
        <row r="437">
          <cell r="AA437" t="str">
            <v>Cèdre de l'Atlas_F2_Classique_INRA_3_</v>
          </cell>
          <cell r="AB437">
            <v>3</v>
          </cell>
          <cell r="AC437">
            <v>23.64410475190391</v>
          </cell>
          <cell r="AD437">
            <v>19.802656690680749</v>
          </cell>
          <cell r="AE437">
            <v>307.81205601511681</v>
          </cell>
        </row>
        <row r="438">
          <cell r="AA438" t="str">
            <v>Cèdre de l'Atlas_F2_Classique_INRA_4_</v>
          </cell>
          <cell r="AB438">
            <v>4</v>
          </cell>
          <cell r="AC438">
            <v>31.254984461167542</v>
          </cell>
          <cell r="AD438">
            <v>27.449544606535724</v>
          </cell>
          <cell r="AE438">
            <v>307.81205601511681</v>
          </cell>
        </row>
        <row r="439">
          <cell r="AA439" t="str">
            <v>Cèdre de l'Atlas_F2_Classique_INRA_5_</v>
          </cell>
          <cell r="AB439">
            <v>5</v>
          </cell>
          <cell r="AC439">
            <v>38.814158510691023</v>
          </cell>
          <cell r="AD439">
            <v>35.034571485929284</v>
          </cell>
          <cell r="AE439">
            <v>307.81205601511681</v>
          </cell>
        </row>
        <row r="440">
          <cell r="AA440" t="str">
            <v>Cèdre de l'Atlas_F2_Classique_INRA_6_</v>
          </cell>
          <cell r="AB440">
            <v>6</v>
          </cell>
          <cell r="AC440">
            <v>46.333213002235645</v>
          </cell>
          <cell r="AD440">
            <v>42.573685756463334</v>
          </cell>
          <cell r="AE440">
            <v>307.81205601511681</v>
          </cell>
        </row>
        <row r="441">
          <cell r="AA441" t="str">
            <v>Cèdre de l'Atlas_F2_Classique_INRA_7_</v>
          </cell>
          <cell r="AB441">
            <v>7</v>
          </cell>
          <cell r="AC441">
            <v>53.819617047623723</v>
          </cell>
          <cell r="AD441">
            <v>50.076415024929688</v>
          </cell>
          <cell r="AE441">
            <v>307.81205601511681</v>
          </cell>
        </row>
        <row r="442">
          <cell r="AA442" t="str">
            <v>Cèdre de l'Atlas_F2_Classique_INRA_8_</v>
          </cell>
          <cell r="AB442">
            <v>8</v>
          </cell>
          <cell r="AC442">
            <v>61.278573178119878</v>
          </cell>
          <cell r="AD442">
            <v>57.549095112871797</v>
          </cell>
          <cell r="AE442">
            <v>307.81205601511681</v>
          </cell>
        </row>
        <row r="443">
          <cell r="AA443" t="str">
            <v>Cèdre de l'Atlas_F2_Classique_INRA_9_</v>
          </cell>
          <cell r="AB443">
            <v>9</v>
          </cell>
          <cell r="AC443">
            <v>68.713905320385138</v>
          </cell>
          <cell r="AD443">
            <v>64.996239249252511</v>
          </cell>
          <cell r="AE443">
            <v>307.81205601511681</v>
          </cell>
        </row>
        <row r="444">
          <cell r="AA444" t="str">
            <v>Cèdre de l'Atlas_F2_Classique_INRA_10_</v>
          </cell>
          <cell r="AB444">
            <v>10</v>
          </cell>
          <cell r="AC444">
            <v>76.128537788232222</v>
          </cell>
          <cell r="AD444">
            <v>72.421221554308687</v>
          </cell>
          <cell r="AE444">
            <v>307.81205601511681</v>
          </cell>
        </row>
        <row r="445">
          <cell r="AA445" t="str">
            <v>Cèdre de l'Atlas_F2_Classique_INRA_11_</v>
          </cell>
          <cell r="AB445">
            <v>11</v>
          </cell>
          <cell r="AC445">
            <v>83.524776188266486</v>
          </cell>
          <cell r="AD445">
            <v>79.826656988249354</v>
          </cell>
          <cell r="AE445">
            <v>307.81205601511681</v>
          </cell>
        </row>
        <row r="446">
          <cell r="AA446" t="str">
            <v>Cèdre de l'Atlas_F2_Classique_INRA_12_</v>
          </cell>
          <cell r="AB446">
            <v>12</v>
          </cell>
          <cell r="AC446">
            <v>90.90448288189036</v>
          </cell>
          <cell r="AD446">
            <v>87.214629535078416</v>
          </cell>
          <cell r="AE446">
            <v>307.81205601511681</v>
          </cell>
        </row>
        <row r="447">
          <cell r="AA447" t="str">
            <v>Cèdre de l'Atlas_F2_Classique_INRA_13_</v>
          </cell>
          <cell r="AB447">
            <v>13</v>
          </cell>
          <cell r="AC447">
            <v>98.269192136988366</v>
          </cell>
          <cell r="AD447">
            <v>94.586837509439363</v>
          </cell>
          <cell r="AE447">
            <v>307.81205601511681</v>
          </cell>
        </row>
        <row r="448">
          <cell r="AA448" t="str">
            <v>Cèdre de l'Atlas_F2_Classique_INRA_14_</v>
          </cell>
          <cell r="AB448">
            <v>14</v>
          </cell>
          <cell r="AC448">
            <v>105.62018877157233</v>
          </cell>
          <cell r="AD448">
            <v>101.94469045428035</v>
          </cell>
          <cell r="AE448">
            <v>307.81205601511681</v>
          </cell>
        </row>
        <row r="449">
          <cell r="AA449" t="str">
            <v>Cèdre de l'Atlas_F2_Classique_INRA_15_</v>
          </cell>
          <cell r="AB449">
            <v>15</v>
          </cell>
          <cell r="AC449">
            <v>112.95856365767406</v>
          </cell>
          <cell r="AD449">
            <v>109.28937621462319</v>
          </cell>
          <cell r="AE449">
            <v>307.81205601511681</v>
          </cell>
        </row>
        <row r="450">
          <cell r="AA450" t="str">
            <v>Cèdre de l'Atlas_F2_Classique_INRA_16_</v>
          </cell>
          <cell r="AB450">
            <v>16</v>
          </cell>
          <cell r="AC450">
            <v>120.28525398896561</v>
          </cell>
          <cell r="AD450">
            <v>116.62190882331984</v>
          </cell>
          <cell r="AE450">
            <v>307.81205601511681</v>
          </cell>
        </row>
        <row r="451">
          <cell r="AA451" t="str">
            <v>Cèdre de l'Atlas_F2_Classique_INRA_17_</v>
          </cell>
          <cell r="AB451">
            <v>17</v>
          </cell>
          <cell r="AC451">
            <v>127.6010731886152</v>
          </cell>
          <cell r="AD451">
            <v>123.94316358879041</v>
          </cell>
          <cell r="AE451">
            <v>307.81205601511681</v>
          </cell>
        </row>
        <row r="452">
          <cell r="AA452" t="str">
            <v>Cèdre de l'Atlas_F2_Classique_INRA_18_</v>
          </cell>
          <cell r="AB452">
            <v>18</v>
          </cell>
          <cell r="AC452">
            <v>134.90673357696349</v>
          </cell>
          <cell r="AD452">
            <v>131.25390338278936</v>
          </cell>
          <cell r="AE452">
            <v>307.81205601511681</v>
          </cell>
        </row>
        <row r="453">
          <cell r="AA453" t="str">
            <v>Cèdre de l'Atlas_F2_Classique_INRA_19_</v>
          </cell>
          <cell r="AB453">
            <v>19</v>
          </cell>
          <cell r="AC453">
            <v>142.20286385752405</v>
          </cell>
          <cell r="AD453">
            <v>138.55479871724378</v>
          </cell>
          <cell r="AE453">
            <v>307.81205601511681</v>
          </cell>
        </row>
        <row r="454">
          <cell r="AA454" t="str">
            <v>Cèdre de l'Atlas_F2_Classique_INRA_20_</v>
          </cell>
          <cell r="AB454">
            <v>20</v>
          </cell>
          <cell r="AC454">
            <v>149.49002281670283</v>
          </cell>
          <cell r="AD454">
            <v>145.84644333711344</v>
          </cell>
          <cell r="AE454">
            <v>307.81205601511681</v>
          </cell>
        </row>
        <row r="455">
          <cell r="AA455" t="str">
            <v>Cèdre de l'Atlas_F2_Classique_INRA_21_</v>
          </cell>
          <cell r="AB455">
            <v>21</v>
          </cell>
          <cell r="AC455">
            <v>156.76871020570911</v>
          </cell>
          <cell r="AD455">
            <v>153.12936651120597</v>
          </cell>
          <cell r="AE455">
            <v>307.81205601511681</v>
          </cell>
        </row>
        <row r="456">
          <cell r="AA456" t="str">
            <v>Cèdre de l'Atlas_F2_Classique_INRA_22_</v>
          </cell>
          <cell r="AB456">
            <v>22</v>
          </cell>
          <cell r="AC456">
            <v>164.03937549099325</v>
          </cell>
          <cell r="AD456">
            <v>160.4040428483512</v>
          </cell>
          <cell r="AE456">
            <v>307.81205601511681</v>
          </cell>
        </row>
        <row r="457">
          <cell r="AA457" t="str">
            <v>Cèdre de l'Atlas_F2_Classique_INRA_23_</v>
          </cell>
          <cell r="AB457">
            <v>23</v>
          </cell>
          <cell r="AC457">
            <v>171.3024249687227</v>
          </cell>
          <cell r="AD457">
            <v>167.67090022985798</v>
          </cell>
          <cell r="AE457">
            <v>307.81205601511681</v>
          </cell>
        </row>
        <row r="458">
          <cell r="AA458" t="str">
            <v>Cèdre de l'Atlas_F2_Classique_INRA_24_</v>
          </cell>
          <cell r="AB458">
            <v>24</v>
          </cell>
          <cell r="AC458">
            <v>178.55822760704453</v>
          </cell>
          <cell r="AD458">
            <v>174.93032628788362</v>
          </cell>
          <cell r="AE458">
            <v>307.81205601511681</v>
          </cell>
        </row>
        <row r="459">
          <cell r="AA459" t="str">
            <v>Cèdre de l'Atlas_F2_Classique_INRA_25_</v>
          </cell>
          <cell r="AB459">
            <v>25</v>
          </cell>
          <cell r="AC459">
            <v>185.80711988720063</v>
          </cell>
          <cell r="AD459">
            <v>182.18267374712258</v>
          </cell>
          <cell r="AE459">
            <v>307.81205601511681</v>
          </cell>
        </row>
        <row r="460">
          <cell r="AA460" t="str">
            <v>Cèdre de l'Atlas_F2_Classique_INRA_26_</v>
          </cell>
          <cell r="AB460">
            <v>26</v>
          </cell>
          <cell r="AC460">
            <v>193.04940984826024</v>
          </cell>
          <cell r="AD460">
            <v>189.42826486773043</v>
          </cell>
          <cell r="AE460">
            <v>307.81205601511681</v>
          </cell>
        </row>
        <row r="461">
          <cell r="AA461" t="str">
            <v>Cèdre de l'Atlas_F2_Classique_INRA_27_</v>
          </cell>
          <cell r="AB461">
            <v>27</v>
          </cell>
          <cell r="AC461">
            <v>200.28538049208433</v>
          </cell>
          <cell r="AD461">
            <v>196.66739517017228</v>
          </cell>
          <cell r="AE461">
            <v>307.81205601511681</v>
          </cell>
        </row>
        <row r="462">
          <cell r="AA462" t="str">
            <v>Cèdre de l'Atlas_F2_Classique_INRA_28_</v>
          </cell>
          <cell r="AB462">
            <v>28</v>
          </cell>
          <cell r="AC462">
            <v>207.51529266966921</v>
          </cell>
          <cell r="AD462">
            <v>203.90033658087677</v>
          </cell>
          <cell r="AE462">
            <v>307.81205601511681</v>
          </cell>
        </row>
        <row r="463">
          <cell r="AA463" t="str">
            <v>Cèdre de l'Atlas_F2_Classique_INRA_29_</v>
          </cell>
          <cell r="AB463">
            <v>29</v>
          </cell>
          <cell r="AC463">
            <v>214.73938754356871</v>
          </cell>
          <cell r="AD463">
            <v>211.12734010661896</v>
          </cell>
          <cell r="AE463">
            <v>307.81205601511681</v>
          </cell>
        </row>
        <row r="464">
          <cell r="AA464" t="str">
            <v>Cèdre de l'Atlas_F2_Classique_INRA_30_</v>
          </cell>
          <cell r="AB464">
            <v>30</v>
          </cell>
          <cell r="AC464">
            <v>221.95788870113009</v>
          </cell>
          <cell r="AD464">
            <v>218.3486381223494</v>
          </cell>
          <cell r="AE464">
            <v>307.81205601511681</v>
          </cell>
        </row>
        <row r="465">
          <cell r="AA465" t="str">
            <v>Cèdre de l'Atlas_F2_Classique_INRA_31_</v>
          </cell>
          <cell r="AB465">
            <v>31</v>
          </cell>
          <cell r="AC465">
            <v>230.39788847154807</v>
          </cell>
          <cell r="AD465">
            <v>226.17788858633907</v>
          </cell>
          <cell r="AE465">
            <v>307.81205601511681</v>
          </cell>
        </row>
        <row r="466">
          <cell r="AA466" t="str">
            <v>Cèdre de l'Atlas_F2_Classique_INRA_32_</v>
          </cell>
          <cell r="AB466">
            <v>32</v>
          </cell>
          <cell r="AC466">
            <v>238.83082143933814</v>
          </cell>
          <cell r="AD466">
            <v>234.6143549554431</v>
          </cell>
          <cell r="AE466">
            <v>307.81205601511681</v>
          </cell>
        </row>
        <row r="467">
          <cell r="AA467" t="str">
            <v>Cèdre de l'Atlas_F2_Classique_INRA_33_</v>
          </cell>
          <cell r="AB467">
            <v>33</v>
          </cell>
          <cell r="AC467">
            <v>247.25697259040024</v>
          </cell>
          <cell r="AD467">
            <v>243.04389701486917</v>
          </cell>
          <cell r="AE467">
            <v>307.81205601511681</v>
          </cell>
        </row>
        <row r="468">
          <cell r="AA468" t="str">
            <v>Cèdre de l'Atlas_F2_Classique_INRA_34_</v>
          </cell>
          <cell r="AB468">
            <v>34</v>
          </cell>
          <cell r="AC468">
            <v>255.67660587898322</v>
          </cell>
          <cell r="AD468">
            <v>251.46678923469173</v>
          </cell>
          <cell r="AE468">
            <v>307.81205601511681</v>
          </cell>
        </row>
        <row r="469">
          <cell r="AA469" t="str">
            <v>Cèdre de l'Atlas_F2_Classique_INRA_35_</v>
          </cell>
          <cell r="AB469">
            <v>35</v>
          </cell>
          <cell r="AC469">
            <v>264.0899664365561</v>
          </cell>
          <cell r="AD469">
            <v>259.88328615776965</v>
          </cell>
          <cell r="AE469">
            <v>307.81205601511681</v>
          </cell>
        </row>
        <row r="470">
          <cell r="AA470" t="str">
            <v>Cèdre de l'Atlas_F2_Classique_INRA_36_</v>
          </cell>
          <cell r="AB470">
            <v>36</v>
          </cell>
          <cell r="AC470">
            <v>272.49728248418893</v>
          </cell>
          <cell r="AD470">
            <v>268.29362446037248</v>
          </cell>
          <cell r="AE470">
            <v>307.81205601511681</v>
          </cell>
        </row>
        <row r="471">
          <cell r="AA471" t="str">
            <v>Cèdre de l'Atlas_F2_Classique_INRA_37_</v>
          </cell>
          <cell r="AB471">
            <v>37</v>
          </cell>
          <cell r="AC471">
            <v>280.89876699635607</v>
          </cell>
          <cell r="AD471">
            <v>276.6980247402725</v>
          </cell>
          <cell r="AE471">
            <v>307.81205601511681</v>
          </cell>
        </row>
        <row r="472">
          <cell r="AA472" t="str">
            <v>Cèdre de l'Atlas_F2_Classique_INRA_38_</v>
          </cell>
          <cell r="AB472">
            <v>38</v>
          </cell>
          <cell r="AC472">
            <v>289.29461915509631</v>
          </cell>
          <cell r="AD472">
            <v>285.09669307572619</v>
          </cell>
          <cell r="AE472">
            <v>307.81205601511681</v>
          </cell>
        </row>
        <row r="473">
          <cell r="AA473" t="str">
            <v>Cèdre de l'Atlas_F2_Classique_INRA_39_</v>
          </cell>
          <cell r="AB473">
            <v>39</v>
          </cell>
          <cell r="AC473">
            <v>297.68502562639242</v>
          </cell>
          <cell r="AD473">
            <v>293.48982239074439</v>
          </cell>
          <cell r="AE473">
            <v>307.81205601511681</v>
          </cell>
        </row>
        <row r="474">
          <cell r="AA474" t="str">
            <v>Cèdre de l'Atlas_F2_Classique_INRA_40_</v>
          </cell>
          <cell r="AB474">
            <v>40</v>
          </cell>
          <cell r="AC474">
            <v>306.07016168500996</v>
          </cell>
          <cell r="AD474">
            <v>301.87759365570116</v>
          </cell>
          <cell r="AE474">
            <v>307.81205601511681</v>
          </cell>
        </row>
        <row r="475">
          <cell r="AA475" t="str">
            <v>Cèdre de l'Atlas_F2_Classique_INRA_41_</v>
          </cell>
          <cell r="AB475">
            <v>41</v>
          </cell>
          <cell r="AC475">
            <v>314.45019220953321</v>
          </cell>
          <cell r="AD475">
            <v>310.26017694727159</v>
          </cell>
          <cell r="AE475">
            <v>307.81205601511681</v>
          </cell>
        </row>
        <row r="476">
          <cell r="AA476" t="str">
            <v>Cèdre de l'Atlas_F2_Classique_INRA_42_</v>
          </cell>
          <cell r="AB476">
            <v>42</v>
          </cell>
          <cell r="AC476">
            <v>322.82527256570944</v>
          </cell>
          <cell r="AD476">
            <v>318.63773238762133</v>
          </cell>
          <cell r="AE476">
            <v>307.81205601511681</v>
          </cell>
        </row>
        <row r="477">
          <cell r="AA477" t="str">
            <v>Cèdre de l'Atlas_F2_Classique_INRA_43_</v>
          </cell>
          <cell r="AB477">
            <v>43</v>
          </cell>
          <cell r="AC477">
            <v>331.19554939327537</v>
          </cell>
          <cell r="AD477">
            <v>327.01041097949241</v>
          </cell>
          <cell r="AE477">
            <v>307.81205601511681</v>
          </cell>
        </row>
        <row r="478">
          <cell r="AA478" t="str">
            <v>Cèdre de l'Atlas_F2_Classique_INRA_44_</v>
          </cell>
          <cell r="AB478">
            <v>44</v>
          </cell>
          <cell r="AC478">
            <v>339.56116130903234</v>
          </cell>
          <cell r="AD478">
            <v>335.37835535115386</v>
          </cell>
          <cell r="AE478">
            <v>307.81205601511681</v>
          </cell>
        </row>
        <row r="479">
          <cell r="AA479" t="str">
            <v>Cèdre de l'Atlas_F2_Classique_INRA_45_</v>
          </cell>
          <cell r="AB479">
            <v>45</v>
          </cell>
          <cell r="AC479">
            <v>347.92223953697521</v>
          </cell>
          <cell r="AD479">
            <v>343.74170042300375</v>
          </cell>
          <cell r="AE479">
            <v>307.81205601511681</v>
          </cell>
        </row>
        <row r="480">
          <cell r="AA480" t="str">
            <v>Cèdre de l'Atlas_F2_Classique_INRA_46_</v>
          </cell>
          <cell r="AB480">
            <v>46</v>
          </cell>
          <cell r="AC480">
            <v>233.5568505873855</v>
          </cell>
          <cell r="AD480">
            <v>290.73954506218035</v>
          </cell>
          <cell r="AE480">
            <v>307.81205601511681</v>
          </cell>
        </row>
        <row r="481">
          <cell r="AA481" t="str">
            <v>Cèdre de l'Atlas_F2_Classique_INRA_47_</v>
          </cell>
          <cell r="AB481">
            <v>47</v>
          </cell>
          <cell r="AC481">
            <v>244.19165087076001</v>
          </cell>
          <cell r="AD481">
            <v>238.87425072907274</v>
          </cell>
          <cell r="AE481">
            <v>307.81205601511681</v>
          </cell>
        </row>
        <row r="482">
          <cell r="AA482" t="str">
            <v>Cèdre de l'Atlas_F2_Classique_INRA_48_</v>
          </cell>
          <cell r="AB482">
            <v>48</v>
          </cell>
          <cell r="AC482">
            <v>254.81592599617738</v>
          </cell>
          <cell r="AD482">
            <v>249.50378843346869</v>
          </cell>
          <cell r="AE482">
            <v>307.81205601511681</v>
          </cell>
        </row>
        <row r="483">
          <cell r="AA483" t="str">
            <v>Cèdre de l'Atlas_F2_Classique_INRA_49_</v>
          </cell>
          <cell r="AB483">
            <v>49</v>
          </cell>
          <cell r="AC483">
            <v>265.43017695199092</v>
          </cell>
          <cell r="AD483">
            <v>260.12305147408415</v>
          </cell>
          <cell r="AE483">
            <v>307.81205601511681</v>
          </cell>
        </row>
        <row r="484">
          <cell r="AA484" t="str">
            <v>Cèdre de l'Atlas_F2_Classique_INRA_50_</v>
          </cell>
          <cell r="AB484">
            <v>50</v>
          </cell>
          <cell r="AC484">
            <v>276.03486135692128</v>
          </cell>
          <cell r="AD484">
            <v>270.7325191544561</v>
          </cell>
          <cell r="AE484">
            <v>307.81205601511681</v>
          </cell>
        </row>
        <row r="485">
          <cell r="AA485" t="str">
            <v>Cèdre de l'Atlas_F2_Classique_INRA_51_</v>
          </cell>
          <cell r="AB485">
            <v>51</v>
          </cell>
          <cell r="AC485">
            <v>286.63039877249713</v>
          </cell>
          <cell r="AD485">
            <v>281.33263006470918</v>
          </cell>
          <cell r="AE485">
            <v>307.81205601511681</v>
          </cell>
        </row>
        <row r="486">
          <cell r="AA486" t="str">
            <v>Cèdre de l'Atlas_F2_Classique_INRA_52_</v>
          </cell>
          <cell r="AB486">
            <v>52</v>
          </cell>
          <cell r="AC486">
            <v>297.21717518827541</v>
          </cell>
          <cell r="AD486">
            <v>291.92378698038624</v>
          </cell>
          <cell r="AE486">
            <v>307.81205601511681</v>
          </cell>
        </row>
        <row r="487">
          <cell r="AA487" t="str">
            <v>Cèdre de l'Atlas_F2_Classique_INRA_53_</v>
          </cell>
          <cell r="AB487">
            <v>53</v>
          </cell>
          <cell r="AC487">
            <v>307.79554683413977</v>
          </cell>
          <cell r="AD487">
            <v>302.50636101120756</v>
          </cell>
          <cell r="AE487">
            <v>307.81205601511681</v>
          </cell>
        </row>
        <row r="488">
          <cell r="AA488" t="str">
            <v>Cèdre de l'Atlas_F2_Classique_INRA_54_</v>
          </cell>
          <cell r="AB488">
            <v>54</v>
          </cell>
          <cell r="AC488">
            <v>318.3658434407742</v>
          </cell>
          <cell r="AD488">
            <v>313.08069513745698</v>
          </cell>
          <cell r="AE488">
            <v>307.81205601511681</v>
          </cell>
        </row>
        <row r="489">
          <cell r="AA489" t="str">
            <v>Cèdre de l'Atlas_F2_Classique_INRA_55_</v>
          </cell>
          <cell r="AB489">
            <v>55</v>
          </cell>
          <cell r="AC489">
            <v>328.92837104423438</v>
          </cell>
          <cell r="AD489">
            <v>323.64710724250426</v>
          </cell>
          <cell r="AE489">
            <v>307.81205601511681</v>
          </cell>
        </row>
        <row r="490">
          <cell r="AA490" t="str">
            <v>Cèdre de l'Atlas_F2_Classique_INRA_56_</v>
          </cell>
          <cell r="AB490">
            <v>56</v>
          </cell>
          <cell r="AC490">
            <v>265.76520570407024</v>
          </cell>
          <cell r="AD490">
            <v>297.34678837415231</v>
          </cell>
          <cell r="AE490">
            <v>307.81205601511681</v>
          </cell>
        </row>
        <row r="491">
          <cell r="AA491" t="str">
            <v>Cèdre de l'Atlas_F2_Classique_INRA_57_</v>
          </cell>
          <cell r="AB491">
            <v>57</v>
          </cell>
          <cell r="AC491">
            <v>278.04312704494663</v>
          </cell>
          <cell r="AD491">
            <v>271.90416637450846</v>
          </cell>
          <cell r="AE491">
            <v>307.81205601511681</v>
          </cell>
        </row>
        <row r="492">
          <cell r="AA492" t="str">
            <v>Cèdre de l'Atlas_F2_Classique_INRA_58_</v>
          </cell>
          <cell r="AB492">
            <v>58</v>
          </cell>
          <cell r="AC492">
            <v>290.30888492835771</v>
          </cell>
          <cell r="AD492">
            <v>284.17600598665217</v>
          </cell>
          <cell r="AE492">
            <v>307.81205601511681</v>
          </cell>
        </row>
        <row r="493">
          <cell r="AA493" t="str">
            <v>Cèdre de l'Atlas_F2_Classique_INRA_59_</v>
          </cell>
          <cell r="AB493">
            <v>59</v>
          </cell>
          <cell r="AC493">
            <v>302.56306586704619</v>
          </cell>
          <cell r="AD493">
            <v>296.43597539770195</v>
          </cell>
          <cell r="AE493">
            <v>307.81205601511681</v>
          </cell>
        </row>
        <row r="494">
          <cell r="AA494" t="str">
            <v>Cèdre de l'Atlas_F2_Classique_INRA_60_</v>
          </cell>
          <cell r="AB494">
            <v>60</v>
          </cell>
          <cell r="AC494">
            <v>314.80620496601284</v>
          </cell>
          <cell r="AD494">
            <v>308.68463541652955</v>
          </cell>
          <cell r="AE494">
            <v>307.81205601511681</v>
          </cell>
        </row>
        <row r="495">
          <cell r="AA495" t="str">
            <v>Cèdre de l'Atlas_F2_Classique_INRA_61_</v>
          </cell>
          <cell r="AB495">
            <v>61</v>
          </cell>
          <cell r="AC495">
            <v>327.03879229515297</v>
          </cell>
          <cell r="AD495">
            <v>320.92249863058294</v>
          </cell>
          <cell r="AE495">
            <v>307.81205601511681</v>
          </cell>
        </row>
        <row r="496">
          <cell r="AA496" t="str">
            <v>Cèdre de l'Atlas_F2_Classique_INRA_62_</v>
          </cell>
          <cell r="AB496">
            <v>62</v>
          </cell>
          <cell r="AC496">
            <v>339.26127825812586</v>
          </cell>
          <cell r="AD496">
            <v>333.15003527663941</v>
          </cell>
          <cell r="AE496">
            <v>307.81205601511681</v>
          </cell>
        </row>
        <row r="497">
          <cell r="AA497" t="str">
            <v>Cèdre de l'Atlas_F2_Classique_INRA_63_</v>
          </cell>
          <cell r="AB497">
            <v>63</v>
          </cell>
          <cell r="AC497">
            <v>351.47407814676626</v>
          </cell>
          <cell r="AD497">
            <v>345.36767820244609</v>
          </cell>
          <cell r="AE497">
            <v>307.81205601511681</v>
          </cell>
        </row>
        <row r="498">
          <cell r="AA498" t="str">
            <v>Cèdre de l'Atlas_F2_Classique_INRA_64_</v>
          </cell>
          <cell r="AB498">
            <v>64</v>
          </cell>
          <cell r="AC498">
            <v>363.6775760291809</v>
          </cell>
          <cell r="AD498">
            <v>357.57582708797361</v>
          </cell>
          <cell r="AE498">
            <v>307.81205601511681</v>
          </cell>
        </row>
        <row r="499">
          <cell r="AA499" t="str">
            <v>Cèdre de l'Atlas_F2_Classique_INRA_65_</v>
          </cell>
          <cell r="AB499">
            <v>65</v>
          </cell>
          <cell r="AC499">
            <v>375.87212808855401</v>
          </cell>
          <cell r="AD499">
            <v>369.77485205886745</v>
          </cell>
          <cell r="AE499">
            <v>307.81205601511681</v>
          </cell>
        </row>
        <row r="500">
          <cell r="AA500" t="str">
            <v>Cèdre de l'Atlas_F2_Classique_INRA_66_</v>
          </cell>
          <cell r="AB500">
            <v>66</v>
          </cell>
          <cell r="AC500">
            <v>302.89711380319795</v>
          </cell>
          <cell r="AD500">
            <v>339.38462094587601</v>
          </cell>
          <cell r="AE500">
            <v>307.81205601511681</v>
          </cell>
        </row>
        <row r="501">
          <cell r="AA501" t="str">
            <v>Cèdre de l'Atlas_F2_Classique_INRA_67_</v>
          </cell>
          <cell r="AB501">
            <v>67</v>
          </cell>
          <cell r="AC501">
            <v>315.91868734548365</v>
          </cell>
          <cell r="AD501">
            <v>309.40790057434083</v>
          </cell>
          <cell r="AE501">
            <v>307.81205601511681</v>
          </cell>
        </row>
        <row r="502">
          <cell r="AA502" t="str">
            <v>Cèdre de l'Atlas_F2_Classique_INRA_68_</v>
          </cell>
          <cell r="AB502">
            <v>68</v>
          </cell>
          <cell r="AC502">
            <v>328.92837104423438</v>
          </cell>
          <cell r="AD502">
            <v>322.42352919485904</v>
          </cell>
          <cell r="AE502">
            <v>307.81205601511681</v>
          </cell>
        </row>
        <row r="503">
          <cell r="AA503" t="str">
            <v>Cèdre de l'Atlas_F2_Classique_INRA_69_</v>
          </cell>
          <cell r="AB503">
            <v>69</v>
          </cell>
          <cell r="AC503">
            <v>341.92670150246289</v>
          </cell>
          <cell r="AD503">
            <v>335.42753627334866</v>
          </cell>
          <cell r="AE503">
            <v>307.81205601511681</v>
          </cell>
        </row>
        <row r="504">
          <cell r="AA504" t="str">
            <v>Cèdre de l'Atlas_F2_Classique_INRA_70_</v>
          </cell>
          <cell r="AB504">
            <v>70</v>
          </cell>
          <cell r="AC504">
            <v>354.91417118648002</v>
          </cell>
          <cell r="AD504">
            <v>348.42043634447145</v>
          </cell>
          <cell r="AE504">
            <v>307.81205601511681</v>
          </cell>
        </row>
        <row r="505">
          <cell r="AA505" t="str">
            <v>Cèdre de l'Atlas_F2_Classique_INRA_71_</v>
          </cell>
          <cell r="AB505">
            <v>71</v>
          </cell>
          <cell r="AC505">
            <v>367.89123357271274</v>
          </cell>
          <cell r="AD505">
            <v>361.40270237959635</v>
          </cell>
          <cell r="AE505">
            <v>307.81205601511681</v>
          </cell>
        </row>
        <row r="506">
          <cell r="AA506" t="str">
            <v>Cèdre de l'Atlas_F2_Classique_INRA_72_</v>
          </cell>
          <cell r="AB506">
            <v>72</v>
          </cell>
          <cell r="AC506">
            <v>380.85830753019781</v>
          </cell>
          <cell r="AD506">
            <v>374.3747705514553</v>
          </cell>
          <cell r="AE506">
            <v>307.81205601511681</v>
          </cell>
        </row>
        <row r="507">
          <cell r="AA507" t="str">
            <v>Cèdre de l'Atlas_F2_Classique_INRA_73_</v>
          </cell>
          <cell r="AB507">
            <v>73</v>
          </cell>
          <cell r="AC507">
            <v>393.81578107494573</v>
          </cell>
          <cell r="AD507">
            <v>387.33704430257177</v>
          </cell>
          <cell r="AE507">
            <v>307.81205601511681</v>
          </cell>
        </row>
        <row r="508">
          <cell r="AA508" t="str">
            <v>Cèdre de l'Atlas_F2_Classique_INRA_74_</v>
          </cell>
          <cell r="AB508">
            <v>74</v>
          </cell>
          <cell r="AC508">
            <v>406.764014604328</v>
          </cell>
          <cell r="AD508">
            <v>400.28989783963686</v>
          </cell>
          <cell r="AE508">
            <v>307.81205601511681</v>
          </cell>
        </row>
        <row r="509">
          <cell r="AA509" t="str">
            <v>Cèdre de l'Atlas_F2_Classique_INRA_75_</v>
          </cell>
          <cell r="AB509">
            <v>75</v>
          </cell>
          <cell r="AC509">
            <v>419.70334369809893</v>
          </cell>
          <cell r="AD509">
            <v>413.23367915121344</v>
          </cell>
          <cell r="AE509">
            <v>307.81205601511681</v>
          </cell>
        </row>
        <row r="510">
          <cell r="AA510" t="str">
            <v>Cèdre de l'Atlas_F2_Classique_INRA_76_</v>
          </cell>
          <cell r="AB510">
            <v>76</v>
          </cell>
          <cell r="AC510">
            <v>341.92670150246289</v>
          </cell>
          <cell r="AD510">
            <v>380.81502260028094</v>
          </cell>
          <cell r="AE510">
            <v>307.81205601511681</v>
          </cell>
        </row>
        <row r="511">
          <cell r="AA511" t="str">
            <v>Cèdre de l'Atlas_F2_Classique_INRA_77_</v>
          </cell>
          <cell r="AB511">
            <v>77</v>
          </cell>
          <cell r="AC511">
            <v>356.62601849108142</v>
          </cell>
          <cell r="AD511">
            <v>349.27635999677216</v>
          </cell>
          <cell r="AE511">
            <v>307.81205601511681</v>
          </cell>
        </row>
        <row r="512">
          <cell r="AA512" t="str">
            <v>Cèdre de l'Atlas_F2_Classique_INRA_78_</v>
          </cell>
          <cell r="AB512">
            <v>78</v>
          </cell>
          <cell r="AC512">
            <v>371.31207459433944</v>
          </cell>
          <cell r="AD512">
            <v>363.96904654271043</v>
          </cell>
          <cell r="AE512">
            <v>307.81205601511681</v>
          </cell>
        </row>
        <row r="513">
          <cell r="AA513" t="str">
            <v>Cèdre de l'Atlas_F2_Classique_INRA_79_</v>
          </cell>
          <cell r="AB513">
            <v>79</v>
          </cell>
          <cell r="AC513">
            <v>385.98546812935791</v>
          </cell>
          <cell r="AD513">
            <v>378.64877136184867</v>
          </cell>
          <cell r="AE513">
            <v>307.81205601511681</v>
          </cell>
        </row>
        <row r="514">
          <cell r="AA514" t="str">
            <v>Cèdre de l'Atlas_F2_Classique_INRA_80_</v>
          </cell>
          <cell r="AB514">
            <v>80</v>
          </cell>
          <cell r="AC514">
            <v>400.64674821330715</v>
          </cell>
          <cell r="AD514">
            <v>393.31610817133253</v>
          </cell>
          <cell r="AE514">
            <v>307.81205601511681</v>
          </cell>
        </row>
        <row r="515">
          <cell r="AA515" t="str">
            <v>Cèdre de l'Atlas_F2_Classique_INRA_81_</v>
          </cell>
          <cell r="AB515">
            <v>81</v>
          </cell>
          <cell r="AC515">
            <v>415.29642049920841</v>
          </cell>
          <cell r="AD515">
            <v>407.97158435625778</v>
          </cell>
          <cell r="AE515">
            <v>307.81205601511681</v>
          </cell>
        </row>
        <row r="516">
          <cell r="AA516" t="str">
            <v>Cèdre de l'Atlas_F2_Classique_INRA_82_</v>
          </cell>
          <cell r="AB516">
            <v>82</v>
          </cell>
          <cell r="AC516">
            <v>429.93495206015473</v>
          </cell>
          <cell r="AD516">
            <v>422.61568627968154</v>
          </cell>
          <cell r="AE516">
            <v>307.81205601511681</v>
          </cell>
        </row>
        <row r="517">
          <cell r="AA517" t="str">
            <v>Cèdre de l'Atlas_F2_Classique_INRA_83_</v>
          </cell>
          <cell r="AB517">
            <v>83</v>
          </cell>
          <cell r="AC517">
            <v>444.5627755736532</v>
          </cell>
          <cell r="AD517">
            <v>437.24886381690396</v>
          </cell>
          <cell r="AE517">
            <v>307.81205601511681</v>
          </cell>
        </row>
        <row r="518">
          <cell r="AA518" t="str">
            <v>Cèdre de l'Atlas_F2_Classique_INRA_84_</v>
          </cell>
          <cell r="AB518">
            <v>84</v>
          </cell>
          <cell r="AC518">
            <v>459.1802929265703</v>
          </cell>
          <cell r="AD518">
            <v>451.87153425011172</v>
          </cell>
          <cell r="AE518">
            <v>307.81205601511681</v>
          </cell>
        </row>
        <row r="519">
          <cell r="AA519" t="str">
            <v>Cèdre de l'Atlas_F2_Classique_INRA_85_</v>
          </cell>
          <cell r="AB519">
            <v>85</v>
          </cell>
          <cell r="AC519">
            <v>473.78787833716757</v>
          </cell>
          <cell r="AD519">
            <v>466.48408563186894</v>
          </cell>
          <cell r="AE519">
            <v>307.81205601511681</v>
          </cell>
        </row>
        <row r="520">
          <cell r="AA520" t="str">
            <v>Cèdre de l'Atlas_F2_Classique_INRA_86_</v>
          </cell>
          <cell r="AB520">
            <v>86</v>
          </cell>
          <cell r="AC520">
            <v>488.38588107211064</v>
          </cell>
          <cell r="AD520">
            <v>481.0868797046391</v>
          </cell>
          <cell r="AE520">
            <v>307.81205601511681</v>
          </cell>
        </row>
        <row r="521">
          <cell r="AA521" t="str">
            <v>Cèdre de l'Atlas_F2_Classique_INRA_87_</v>
          </cell>
          <cell r="AB521">
            <v>87</v>
          </cell>
          <cell r="AC521">
            <v>502.97462782177485</v>
          </cell>
          <cell r="AD521">
            <v>495.68025444694274</v>
          </cell>
          <cell r="AE521">
            <v>307.81205601511681</v>
          </cell>
        </row>
        <row r="522">
          <cell r="AA522" t="str">
            <v>Cèdre de l'Atlas_F2_Classique_INRA_88_</v>
          </cell>
          <cell r="AB522">
            <v>88</v>
          </cell>
          <cell r="AC522">
            <v>517.55442478568432</v>
          </cell>
          <cell r="AD522">
            <v>510.26452630372955</v>
          </cell>
          <cell r="AE522">
            <v>307.81205601511681</v>
          </cell>
        </row>
        <row r="523">
          <cell r="AA523" t="str">
            <v>Cèdre de l'Atlas_F2_Classique_INRA_89_</v>
          </cell>
          <cell r="AB523">
            <v>89</v>
          </cell>
          <cell r="AC523">
            <v>532.12555951079321</v>
          </cell>
          <cell r="AD523">
            <v>524.83999214823871</v>
          </cell>
          <cell r="AE523">
            <v>307.81205601511681</v>
          </cell>
        </row>
        <row r="524">
          <cell r="AA524" t="str">
            <v>Cèdre de l'Atlas_F2_Classique_INRA_90_</v>
          </cell>
          <cell r="AB524">
            <v>90</v>
          </cell>
          <cell r="AC524">
            <v>546.68830251799852</v>
          </cell>
          <cell r="AD524">
            <v>539.40693101439592</v>
          </cell>
          <cell r="AE524">
            <v>307.81205601511681</v>
          </cell>
        </row>
        <row r="525">
          <cell r="AA525" t="str">
            <v>Cèdre de l'Atlas_F2_Classique_INRA_91_</v>
          </cell>
          <cell r="AB525">
            <v>91</v>
          </cell>
          <cell r="AC525">
            <v>409.75079221165839</v>
          </cell>
          <cell r="AD525">
            <v>478.21954736482849</v>
          </cell>
          <cell r="AE525">
            <v>307.81205601511681</v>
          </cell>
        </row>
        <row r="526">
          <cell r="AA526" t="str">
            <v>Cèdre de l'Atlas_F2_Classique_INRA_92_</v>
          </cell>
          <cell r="AB526">
            <v>92</v>
          </cell>
          <cell r="AC526">
            <v>422.83023214528106</v>
          </cell>
          <cell r="AD526">
            <v>416.29051217846973</v>
          </cell>
          <cell r="AE526">
            <v>307.81205601511681</v>
          </cell>
        </row>
        <row r="527">
          <cell r="AA527" t="str">
            <v>Cèdre de l'Atlas_F2_Classique_INRA_93_</v>
          </cell>
          <cell r="AB527">
            <v>93</v>
          </cell>
          <cell r="AC527">
            <v>435.90096515860819</v>
          </cell>
          <cell r="AD527">
            <v>429.36559865194465</v>
          </cell>
          <cell r="AE527">
            <v>307.81205601511681</v>
          </cell>
        </row>
        <row r="528">
          <cell r="AA528" t="str">
            <v>Cèdre de l'Atlas_F2_Classique_INRA_94_</v>
          </cell>
          <cell r="AB528">
            <v>94</v>
          </cell>
          <cell r="AC528">
            <v>448.96328910566535</v>
          </cell>
          <cell r="AD528">
            <v>442.43212713213677</v>
          </cell>
          <cell r="AE528">
            <v>307.81205601511681</v>
          </cell>
        </row>
        <row r="529">
          <cell r="AA529" t="str">
            <v>Cèdre de l'Atlas_F2_Classique_INRA_95_</v>
          </cell>
          <cell r="AB529">
            <v>95</v>
          </cell>
          <cell r="AC529">
            <v>462.01748309602863</v>
          </cell>
          <cell r="AD529">
            <v>455.49038610084699</v>
          </cell>
          <cell r="AE529">
            <v>307.81205601511681</v>
          </cell>
        </row>
        <row r="530">
          <cell r="AA530" t="str">
            <v>Cèdre de l'Atlas_F2_Classique_INRA_96_</v>
          </cell>
          <cell r="AB530">
            <v>96</v>
          </cell>
          <cell r="AC530">
            <v>475.06380918187824</v>
          </cell>
          <cell r="AD530">
            <v>468.54064613895343</v>
          </cell>
          <cell r="AE530">
            <v>307.81205601511681</v>
          </cell>
        </row>
        <row r="531">
          <cell r="AA531" t="str">
            <v>Cèdre de l'Atlas_F2_Classique_INRA_97_</v>
          </cell>
          <cell r="AB531">
            <v>97</v>
          </cell>
          <cell r="AC531">
            <v>488.10251385009451</v>
          </cell>
          <cell r="AD531">
            <v>481.58316151598638</v>
          </cell>
          <cell r="AE531">
            <v>307.81205601511681</v>
          </cell>
        </row>
        <row r="532">
          <cell r="AA532" t="str">
            <v>Cèdre de l'Atlas_F2_Classique_INRA_98_</v>
          </cell>
          <cell r="AB532">
            <v>98</v>
          </cell>
          <cell r="AC532">
            <v>501.13382934663679</v>
          </cell>
          <cell r="AD532">
            <v>494.61817159836562</v>
          </cell>
          <cell r="AE532">
            <v>307.81205601511681</v>
          </cell>
        </row>
        <row r="533">
          <cell r="AA533" t="str">
            <v>Cèdre de l'Atlas_F2_Classique_INRA_99_</v>
          </cell>
          <cell r="AB533">
            <v>99</v>
          </cell>
          <cell r="AC533">
            <v>514.15797485602104</v>
          </cell>
          <cell r="AD533">
            <v>507.64590210132894</v>
          </cell>
          <cell r="AE533">
            <v>307.81205601511681</v>
          </cell>
        </row>
        <row r="534">
          <cell r="AA534" t="str">
            <v>Cèdre de l'Atlas_F2_Classique_INRA_100_</v>
          </cell>
          <cell r="AB534">
            <v>100</v>
          </cell>
          <cell r="AC534">
            <v>527.17515755508725</v>
          </cell>
          <cell r="AD534">
            <v>520.66656620555409</v>
          </cell>
          <cell r="AE534">
            <v>307.81205601511681</v>
          </cell>
        </row>
        <row r="535">
          <cell r="AA535" t="str">
            <v>Cèdre de l'Atlas_F2_Classique_INRA_101_</v>
          </cell>
          <cell r="AB535">
            <v>101</v>
          </cell>
          <cell r="AC535">
            <v>540.18557355729649</v>
          </cell>
          <cell r="AD535">
            <v>533.68036555619187</v>
          </cell>
          <cell r="AE535">
            <v>307.81205601511681</v>
          </cell>
        </row>
        <row r="536">
          <cell r="AA536" t="str">
            <v>Cèdre de l'Atlas_F2_Classique_INRA_102_</v>
          </cell>
          <cell r="AB536">
            <v>102</v>
          </cell>
          <cell r="AC536">
            <v>553.18940876134127</v>
          </cell>
          <cell r="AD536">
            <v>546.68749115931882</v>
          </cell>
          <cell r="AE536">
            <v>307.81205601511681</v>
          </cell>
        </row>
        <row r="537">
          <cell r="AA537" t="str">
            <v>Cèdre de l'Atlas_F2_Classique_INRA_103_</v>
          </cell>
          <cell r="AB537">
            <v>103</v>
          </cell>
          <cell r="AC537">
            <v>566.18683961583758</v>
          </cell>
          <cell r="AD537">
            <v>559.68812418858943</v>
          </cell>
          <cell r="AE537">
            <v>307.81205601511681</v>
          </cell>
        </row>
        <row r="538">
          <cell r="AA538" t="str">
            <v>Cèdre de l'Atlas_F2_Classique_INRA_104_</v>
          </cell>
          <cell r="AB538">
            <v>104</v>
          </cell>
          <cell r="AC538">
            <v>579.17803381016518</v>
          </cell>
          <cell r="AD538">
            <v>572.68243671300138</v>
          </cell>
          <cell r="AE538">
            <v>307.81205601511681</v>
          </cell>
        </row>
        <row r="539">
          <cell r="AA539" t="str">
            <v>Cèdre de l'Atlas_F2_Classique_INRA_105_</v>
          </cell>
          <cell r="AB539">
            <v>105</v>
          </cell>
          <cell r="AC539">
            <v>592.16315090012722</v>
          </cell>
          <cell r="AD539">
            <v>585.67059235514625</v>
          </cell>
          <cell r="AE539">
            <v>307.81205601511681</v>
          </cell>
        </row>
        <row r="540">
          <cell r="AA540" t="str">
            <v>Cèdre de l'Atlas_F2_Classique_INRA_106_</v>
          </cell>
          <cell r="AB540">
            <v>106</v>
          </cell>
          <cell r="AC540">
            <v>471.37758697768658</v>
          </cell>
          <cell r="AD540">
            <v>531.77036893890693</v>
          </cell>
          <cell r="AE540">
            <v>307.81205601511681</v>
          </cell>
        </row>
        <row r="541">
          <cell r="AA541" t="str">
            <v>Cèdre de l'Atlas_F2_Classique_INRA_107_</v>
          </cell>
          <cell r="AB541">
            <v>107</v>
          </cell>
          <cell r="AC541">
            <v>483.53273369749394</v>
          </cell>
          <cell r="AD541">
            <v>477.45516033759026</v>
          </cell>
          <cell r="AE541">
            <v>307.81205601511681</v>
          </cell>
        </row>
        <row r="542">
          <cell r="AA542" t="str">
            <v>Cèdre de l'Atlas_F2_Classique_INRA_108_</v>
          </cell>
          <cell r="AB542">
            <v>108</v>
          </cell>
          <cell r="AC542">
            <v>495.68139185003378</v>
          </cell>
          <cell r="AD542">
            <v>489.60706277376386</v>
          </cell>
          <cell r="AE542">
            <v>307.81205601511681</v>
          </cell>
        </row>
        <row r="543">
          <cell r="AA543" t="str">
            <v>Cèdre de l'Atlas_F2_Classique_INRA_109_</v>
          </cell>
          <cell r="AB543">
            <v>109</v>
          </cell>
          <cell r="AC543">
            <v>507.82374286090709</v>
          </cell>
          <cell r="AD543">
            <v>501.75256735547043</v>
          </cell>
          <cell r="AE543">
            <v>307.81205601511681</v>
          </cell>
        </row>
        <row r="544">
          <cell r="AA544" t="str">
            <v>Cèdre de l'Atlas_F2_Classique_INRA_110_</v>
          </cell>
          <cell r="AB544">
            <v>110</v>
          </cell>
          <cell r="AC544">
            <v>519.9599587731019</v>
          </cell>
          <cell r="AD544">
            <v>513.89185081700452</v>
          </cell>
          <cell r="AE544">
            <v>307.81205601511681</v>
          </cell>
        </row>
        <row r="545">
          <cell r="AA545" t="str">
            <v>Pin d'Alep_F1_Classique_ONF 1993_0_</v>
          </cell>
          <cell r="AB545">
            <v>0</v>
          </cell>
          <cell r="AC545">
            <v>0</v>
          </cell>
          <cell r="AD545">
            <v>0</v>
          </cell>
          <cell r="AE545">
            <v>152.52304942019458</v>
          </cell>
        </row>
        <row r="546">
          <cell r="AA546" t="str">
            <v>Pin d'Alep_F1_Classique_ONF 1993_1_</v>
          </cell>
          <cell r="AB546">
            <v>1</v>
          </cell>
          <cell r="AC546">
            <v>1.3440209159667746</v>
          </cell>
          <cell r="AD546">
            <v>0.67201045798338732</v>
          </cell>
          <cell r="AE546">
            <v>152.52304942019458</v>
          </cell>
        </row>
        <row r="547">
          <cell r="AA547" t="str">
            <v>Pin d'Alep_F1_Classique_ONF 1993_2_</v>
          </cell>
          <cell r="AB547">
            <v>2</v>
          </cell>
          <cell r="AC547">
            <v>2.9993984457684157</v>
          </cell>
          <cell r="AD547">
            <v>2.1717096808675951</v>
          </cell>
          <cell r="AE547">
            <v>152.52304942019458</v>
          </cell>
        </row>
        <row r="548">
          <cell r="AA548" t="str">
            <v>Pin d'Alep_F1_Classique_ONF 1993_3_</v>
          </cell>
          <cell r="AB548">
            <v>3</v>
          </cell>
          <cell r="AC548">
            <v>4.9826653875727294</v>
          </cell>
          <cell r="AD548">
            <v>3.9910319166705728</v>
          </cell>
          <cell r="AE548">
            <v>152.52304942019458</v>
          </cell>
        </row>
        <row r="549">
          <cell r="AA549" t="str">
            <v>Pin d'Alep_F1_Classique_ONF 1993_4_</v>
          </cell>
          <cell r="AB549">
            <v>4</v>
          </cell>
          <cell r="AC549">
            <v>7.2830116545697372</v>
          </cell>
          <cell r="AD549">
            <v>6.1328385210712337</v>
          </cell>
          <cell r="AE549">
            <v>152.52304942019458</v>
          </cell>
        </row>
        <row r="550">
          <cell r="AA550" t="str">
            <v>Pin d'Alep_F1_Classique_ONF 1993_5_</v>
          </cell>
          <cell r="AB550">
            <v>5</v>
          </cell>
          <cell r="AC550">
            <v>9.8876326152016638</v>
          </cell>
          <cell r="AD550">
            <v>8.5853221348857005</v>
          </cell>
          <cell r="AE550">
            <v>152.52304942019458</v>
          </cell>
        </row>
        <row r="551">
          <cell r="AA551" t="str">
            <v>Pin d'Alep_F1_Classique_ONF 1993_6_</v>
          </cell>
          <cell r="AB551">
            <v>6</v>
          </cell>
          <cell r="AC551">
            <v>12.783423253154838</v>
          </cell>
          <cell r="AD551">
            <v>11.335527934178252</v>
          </cell>
          <cell r="AE551">
            <v>152.52304942019458</v>
          </cell>
        </row>
        <row r="552">
          <cell r="AA552" t="str">
            <v>Pin d'Alep_F1_Classique_ONF 1993_7_</v>
          </cell>
          <cell r="AB552">
            <v>7</v>
          </cell>
          <cell r="AC552">
            <v>15.95733792446422</v>
          </cell>
          <cell r="AD552">
            <v>14.370380588809528</v>
          </cell>
          <cell r="AE552">
            <v>152.52304942019458</v>
          </cell>
        </row>
        <row r="553">
          <cell r="AA553" t="str">
            <v>Pin d'Alep_F1_Classique_ONF 1993_8_</v>
          </cell>
          <cell r="AB553">
            <v>8</v>
          </cell>
          <cell r="AC553">
            <v>19.396478668871925</v>
          </cell>
          <cell r="AD553">
            <v>17.676908296668074</v>
          </cell>
          <cell r="AE553">
            <v>152.52304942019458</v>
          </cell>
        </row>
        <row r="554">
          <cell r="AA554" t="str">
            <v>Pin d'Alep_F1_Classique_ONF 1993_9_</v>
          </cell>
          <cell r="AB554">
            <v>9</v>
          </cell>
          <cell r="AC554">
            <v>23.088109446991737</v>
          </cell>
          <cell r="AD554">
            <v>21.242294057931829</v>
          </cell>
          <cell r="AE554">
            <v>152.52304942019458</v>
          </cell>
        </row>
        <row r="555">
          <cell r="AA555" t="str">
            <v>Pin d'Alep_F1_Classique_ONF 1993_10_</v>
          </cell>
          <cell r="AB555">
            <v>10</v>
          </cell>
          <cell r="AC555">
            <v>27.019648048823267</v>
          </cell>
          <cell r="AD555">
            <v>25.053878747907504</v>
          </cell>
          <cell r="AE555">
            <v>152.52304942019458</v>
          </cell>
        </row>
        <row r="556">
          <cell r="AA556" t="str">
            <v>Pin d'Alep_F1_Classique_ONF 1993_11_</v>
          </cell>
          <cell r="AB556">
            <v>11</v>
          </cell>
          <cell r="AC556">
            <v>31.178651793199219</v>
          </cell>
          <cell r="AD556">
            <v>29.099149921011243</v>
          </cell>
          <cell r="AE556">
            <v>152.52304942019458</v>
          </cell>
        </row>
        <row r="557">
          <cell r="AA557" t="str">
            <v>Pin d'Alep_F1_Classique_ONF 1993_12_</v>
          </cell>
          <cell r="AB557">
            <v>12</v>
          </cell>
          <cell r="AC557">
            <v>35.552802456433007</v>
          </cell>
          <cell r="AD557">
            <v>33.365727124816111</v>
          </cell>
          <cell r="AE557">
            <v>152.52304942019458</v>
          </cell>
        </row>
        <row r="558">
          <cell r="AA558" t="str">
            <v>Pin d'Alep_F1_Classique_ONF 1993_13_</v>
          </cell>
          <cell r="AB558">
            <v>13</v>
          </cell>
          <cell r="AC558">
            <v>40.129892250579729</v>
          </cell>
          <cell r="AD558">
            <v>37.841347353506364</v>
          </cell>
          <cell r="AE558">
            <v>152.52304942019458</v>
          </cell>
        </row>
        <row r="559">
          <cell r="AA559" t="str">
            <v>Pin d'Alep_F1_Classique_ONF 1993_14_</v>
          </cell>
          <cell r="AB559">
            <v>14</v>
          </cell>
          <cell r="AC559">
            <v>44.89781136047565</v>
          </cell>
          <cell r="AD559">
            <v>42.513851805527693</v>
          </cell>
          <cell r="AE559">
            <v>152.52304942019458</v>
          </cell>
        </row>
        <row r="560">
          <cell r="AA560" t="str">
            <v>Pin d'Alep_F1_Classique_ONF 1993_15_</v>
          </cell>
          <cell r="AB560">
            <v>15</v>
          </cell>
          <cell r="AC560">
            <v>49.844537065466113</v>
          </cell>
          <cell r="AD560">
            <v>47.371174212970885</v>
          </cell>
          <cell r="AE560">
            <v>152.52304942019458</v>
          </cell>
        </row>
        <row r="561">
          <cell r="AA561" t="str">
            <v>Pin d'Alep_F1_Classique_ONF 1993_16_</v>
          </cell>
          <cell r="AB561">
            <v>16</v>
          </cell>
          <cell r="AC561">
            <v>54.958124303819766</v>
          </cell>
          <cell r="AD561">
            <v>52.401330684642943</v>
          </cell>
          <cell r="AE561">
            <v>152.52304942019458</v>
          </cell>
        </row>
        <row r="562">
          <cell r="AA562" t="str">
            <v>Pin d'Alep_F1_Classique_ONF 1993_17_</v>
          </cell>
          <cell r="AB562">
            <v>17</v>
          </cell>
          <cell r="AC562">
            <v>60.226697493185554</v>
          </cell>
          <cell r="AD562">
            <v>57.592410898502663</v>
          </cell>
          <cell r="AE562">
            <v>152.52304942019458</v>
          </cell>
        </row>
        <row r="563">
          <cell r="AA563" t="str">
            <v>Pin d'Alep_F1_Classique_ONF 1993_18_</v>
          </cell>
          <cell r="AB563">
            <v>18</v>
          </cell>
          <cell r="AC563">
            <v>65.638443423217254</v>
          </cell>
          <cell r="AD563">
            <v>62.932570458201404</v>
          </cell>
          <cell r="AE563">
            <v>152.52304942019458</v>
          </cell>
        </row>
        <row r="564">
          <cell r="AA564" t="str">
            <v>Pin d'Alep_F1_Classique_ONF 1993_19_</v>
          </cell>
          <cell r="AB564">
            <v>19</v>
          </cell>
          <cell r="AC564">
            <v>71.181605055806145</v>
          </cell>
          <cell r="AD564">
            <v>68.410024239511699</v>
          </cell>
          <cell r="AE564">
            <v>152.52304942019458</v>
          </cell>
        </row>
        <row r="565">
          <cell r="AA565" t="str">
            <v>Pin d'Alep_F1_Classique_ONF 1993_20_</v>
          </cell>
          <cell r="AB565">
            <v>20</v>
          </cell>
          <cell r="AC565">
            <v>76.844476091640658</v>
          </cell>
          <cell r="AD565">
            <v>74.013040573723401</v>
          </cell>
          <cell r="AE565">
            <v>152.52304942019458</v>
          </cell>
        </row>
        <row r="566">
          <cell r="AA566" t="str">
            <v>Pin d'Alep_F1_Classique_ONF 1993_21_</v>
          </cell>
          <cell r="AB566">
            <v>21</v>
          </cell>
          <cell r="AC566">
            <v>82.615396184113948</v>
          </cell>
          <cell r="AD566">
            <v>79.729936137877303</v>
          </cell>
          <cell r="AE566">
            <v>152.52304942019458</v>
          </cell>
        </row>
        <row r="567">
          <cell r="AA567" t="str">
            <v>Pin d'Alep_F1_Classique_ONF 1993_22_</v>
          </cell>
          <cell r="AB567">
            <v>22</v>
          </cell>
          <cell r="AC567">
            <v>88.482746701232585</v>
          </cell>
          <cell r="AD567">
            <v>85.549071442673267</v>
          </cell>
          <cell r="AE567">
            <v>152.52304942019458</v>
          </cell>
        </row>
        <row r="568">
          <cell r="AA568" t="str">
            <v>Pin d'Alep_F1_Classique_ONF 1993_23_</v>
          </cell>
          <cell r="AB568">
            <v>23</v>
          </cell>
          <cell r="AC568">
            <v>94.434946952802079</v>
          </cell>
          <cell r="AD568">
            <v>91.458846827017339</v>
          </cell>
          <cell r="AE568">
            <v>152.52304942019458</v>
          </cell>
        </row>
        <row r="569">
          <cell r="AA569" t="str">
            <v>Pin d'Alep_F1_Classique_ONF 1993_24_</v>
          </cell>
          <cell r="AB569">
            <v>24</v>
          </cell>
          <cell r="AC569">
            <v>100.46045081397104</v>
          </cell>
          <cell r="AD569">
            <v>97.447698883386551</v>
          </cell>
          <cell r="AE569">
            <v>152.52304942019458</v>
          </cell>
        </row>
        <row r="570">
          <cell r="AA570" t="str">
            <v>Pin d'Alep_F1_Classique_ONF 1993_25_</v>
          </cell>
          <cell r="AB570">
            <v>25</v>
          </cell>
          <cell r="AC570">
            <v>106.54774368757525</v>
          </cell>
          <cell r="AD570">
            <v>103.50409725077314</v>
          </cell>
          <cell r="AE570">
            <v>152.52304942019458</v>
          </cell>
        </row>
        <row r="571">
          <cell r="AA571" t="str">
            <v>Pin d'Alep_F1_Classique_ONF 1993_26_</v>
          </cell>
          <cell r="AB571">
            <v>26</v>
          </cell>
          <cell r="AC571">
            <v>112.68533975703583</v>
          </cell>
          <cell r="AD571">
            <v>109.61654172230554</v>
          </cell>
          <cell r="AE571">
            <v>152.52304942019458</v>
          </cell>
        </row>
        <row r="572">
          <cell r="AA572" t="str">
            <v>Pin d'Alep_F1_Classique_ONF 1993_27_</v>
          </cell>
          <cell r="AB572">
            <v>27</v>
          </cell>
          <cell r="AC572">
            <v>118.86177948919014</v>
          </cell>
          <cell r="AD572">
            <v>115.77355962311299</v>
          </cell>
          <cell r="AE572">
            <v>152.52304942019458</v>
          </cell>
        </row>
        <row r="573">
          <cell r="AA573" t="str">
            <v>Pin d'Alep_F1_Classique_ONF 1993_28_</v>
          </cell>
          <cell r="AB573">
            <v>28</v>
          </cell>
          <cell r="AC573">
            <v>125.06562735268547</v>
          </cell>
          <cell r="AD573">
            <v>121.9637034209378</v>
          </cell>
          <cell r="AE573">
            <v>152.52304942019458</v>
          </cell>
        </row>
        <row r="574">
          <cell r="AA574" t="str">
            <v>Pin d'Alep_F1_Classique_ONF 1993_29_</v>
          </cell>
          <cell r="AB574">
            <v>29</v>
          </cell>
          <cell r="AC574">
            <v>131.28546972270053</v>
          </cell>
          <cell r="AD574">
            <v>128.175548537693</v>
          </cell>
          <cell r="AE574">
            <v>152.52304942019458</v>
          </cell>
        </row>
        <row r="575">
          <cell r="AA575" t="str">
            <v>Pin d'Alep_F1_Classique_ONF 1993_30_</v>
          </cell>
          <cell r="AB575">
            <v>30</v>
          </cell>
          <cell r="AC575">
            <v>137.5099129469848</v>
          </cell>
          <cell r="AD575">
            <v>134.39769133484265</v>
          </cell>
          <cell r="AE575">
            <v>152.52304942019458</v>
          </cell>
        </row>
        <row r="576">
          <cell r="AA576" t="str">
            <v>Pin d'Alep_F1_Classique_ONF 1993_31_</v>
          </cell>
          <cell r="AB576">
            <v>31</v>
          </cell>
          <cell r="AC576">
            <v>87.07037368643573</v>
          </cell>
          <cell r="AD576">
            <v>112.29014331671027</v>
          </cell>
          <cell r="AE576">
            <v>152.52304942019458</v>
          </cell>
        </row>
        <row r="577">
          <cell r="AA577" t="str">
            <v>Pin d'Alep_F1_Classique_ONF 1993_32_</v>
          </cell>
          <cell r="AB577">
            <v>32</v>
          </cell>
          <cell r="AC577">
            <v>96.948365355203165</v>
          </cell>
          <cell r="AD577">
            <v>92.009369520819448</v>
          </cell>
          <cell r="AE577">
            <v>152.52304942019458</v>
          </cell>
        </row>
        <row r="578">
          <cell r="AA578" t="str">
            <v>Pin d'Alep_F1_Classique_ONF 1993_33_</v>
          </cell>
          <cell r="AB578">
            <v>33</v>
          </cell>
          <cell r="AC578">
            <v>106.80131246670824</v>
          </cell>
          <cell r="AD578">
            <v>101.8748389109557</v>
          </cell>
          <cell r="AE578">
            <v>152.52304942019458</v>
          </cell>
        </row>
        <row r="579">
          <cell r="AA579" t="str">
            <v>Pin d'Alep_F1_Classique_ONF 1993_34_</v>
          </cell>
          <cell r="AB579">
            <v>34</v>
          </cell>
          <cell r="AC579">
            <v>116.63185516704182</v>
          </cell>
          <cell r="AD579">
            <v>111.71658381687503</v>
          </cell>
          <cell r="AE579">
            <v>152.52304942019458</v>
          </cell>
        </row>
        <row r="580">
          <cell r="AA580" t="str">
            <v>Pin d'Alep_F1_Classique_ONF 1993_35_</v>
          </cell>
          <cell r="AB580">
            <v>35</v>
          </cell>
          <cell r="AC580">
            <v>126.44215094212161</v>
          </cell>
          <cell r="AD580">
            <v>121.53700305458172</v>
          </cell>
          <cell r="AE580">
            <v>152.52304942019458</v>
          </cell>
        </row>
        <row r="581">
          <cell r="AA581" t="str">
            <v>Pin d'Alep_F1_Classique_ONF 1993_36_</v>
          </cell>
          <cell r="AB581">
            <v>36</v>
          </cell>
          <cell r="AC581">
            <v>136.23399433545896</v>
          </cell>
          <cell r="AD581">
            <v>131.33807263879029</v>
          </cell>
          <cell r="AE581">
            <v>152.52304942019458</v>
          </cell>
        </row>
        <row r="582">
          <cell r="AA582" t="str">
            <v>Pin d'Alep_F1_Classique_ONF 1993_37_</v>
          </cell>
          <cell r="AB582">
            <v>37</v>
          </cell>
          <cell r="AC582">
            <v>146.00890030376522</v>
          </cell>
          <cell r="AD582">
            <v>141.12144731961209</v>
          </cell>
          <cell r="AE582">
            <v>152.52304942019458</v>
          </cell>
        </row>
        <row r="583">
          <cell r="AA583" t="str">
            <v>Pin d'Alep_F1_Classique_ONF 1993_38_</v>
          </cell>
          <cell r="AB583">
            <v>38</v>
          </cell>
          <cell r="AC583">
            <v>155.76816400389893</v>
          </cell>
          <cell r="AD583">
            <v>150.88853215383207</v>
          </cell>
          <cell r="AE583">
            <v>152.52304942019458</v>
          </cell>
        </row>
        <row r="584">
          <cell r="AA584" t="str">
            <v>Pin d'Alep_F1_Classique_ONF 1993_39_</v>
          </cell>
          <cell r="AB584">
            <v>39</v>
          </cell>
          <cell r="AC584">
            <v>165.51290476666856</v>
          </cell>
          <cell r="AD584">
            <v>160.64053438528373</v>
          </cell>
          <cell r="AE584">
            <v>152.52304942019458</v>
          </cell>
        </row>
        <row r="585">
          <cell r="AA585" t="str">
            <v>Pin d'Alep_F1_Classique_ONF 1993_40_</v>
          </cell>
          <cell r="AB585">
            <v>40</v>
          </cell>
          <cell r="AC585">
            <v>175.24409914490556</v>
          </cell>
          <cell r="AD585">
            <v>170.37850195578704</v>
          </cell>
          <cell r="AE585">
            <v>152.52304942019458</v>
          </cell>
        </row>
        <row r="586">
          <cell r="AA586" t="str">
            <v>Pin d'Alep_F1_Classique_ONF 1993_41_</v>
          </cell>
          <cell r="AB586">
            <v>41</v>
          </cell>
          <cell r="AC586">
            <v>184.96260621942577</v>
          </cell>
          <cell r="AD586">
            <v>180.10335268216568</v>
          </cell>
          <cell r="AE586">
            <v>152.52304942019458</v>
          </cell>
        </row>
        <row r="587">
          <cell r="AA587" t="str">
            <v>Pin d'Alep_F1_Classique_ONF 1993_42_</v>
          </cell>
          <cell r="AB587">
            <v>42</v>
          </cell>
          <cell r="AC587">
            <v>194.66918729679799</v>
          </cell>
          <cell r="AD587">
            <v>189.81589675811188</v>
          </cell>
          <cell r="AE587">
            <v>152.52304942019458</v>
          </cell>
        </row>
        <row r="588">
          <cell r="AA588" t="str">
            <v>Pin d'Alep_F1_Classique_ONF 1993_43_</v>
          </cell>
          <cell r="AB588">
            <v>43</v>
          </cell>
          <cell r="AC588">
            <v>204.36452146539247</v>
          </cell>
          <cell r="AD588">
            <v>199.51685438109524</v>
          </cell>
          <cell r="AE588">
            <v>152.52304942019458</v>
          </cell>
        </row>
        <row r="589">
          <cell r="AA589" t="str">
            <v>Pin d'Alep_F1_Classique_ONF 1993_44_</v>
          </cell>
          <cell r="AB589">
            <v>44</v>
          </cell>
          <cell r="AC589">
            <v>214.04921803989632</v>
          </cell>
          <cell r="AD589">
            <v>209.20686975264439</v>
          </cell>
          <cell r="AE589">
            <v>152.52304942019458</v>
          </cell>
        </row>
        <row r="590">
          <cell r="AA590" t="str">
            <v>Pin d'Alep_F1_Classique_ONF 1993_45_</v>
          </cell>
          <cell r="AB590">
            <v>45</v>
          </cell>
          <cell r="AC590">
            <v>223.72382663226168</v>
          </cell>
          <cell r="AD590">
            <v>218.886522336079</v>
          </cell>
          <cell r="AE590">
            <v>152.52304942019458</v>
          </cell>
        </row>
        <row r="591">
          <cell r="AA591" t="str">
            <v>Pin d'Alep_F1_Classique_ONF 1993_46_</v>
          </cell>
          <cell r="AB591">
            <v>46</v>
          </cell>
          <cell r="AC591">
            <v>139.29572121624983</v>
          </cell>
          <cell r="AD591">
            <v>181.50977392425574</v>
          </cell>
          <cell r="AE591">
            <v>152.52304942019458</v>
          </cell>
        </row>
        <row r="592">
          <cell r="AA592" t="str">
            <v>Pin d'Alep_F1_Classique_ONF 1993_47_</v>
          </cell>
          <cell r="AB592">
            <v>47</v>
          </cell>
          <cell r="AC592">
            <v>148.72604142186006</v>
          </cell>
          <cell r="AD592">
            <v>144.01088131905493</v>
          </cell>
          <cell r="AE592">
            <v>152.52304942019458</v>
          </cell>
        </row>
        <row r="593">
          <cell r="AA593" t="str">
            <v>Pin d'Alep_F1_Classique_ONF 1993_48_</v>
          </cell>
          <cell r="AB593">
            <v>48</v>
          </cell>
          <cell r="AC593">
            <v>158.14209461587754</v>
          </cell>
          <cell r="AD593">
            <v>153.4340680188688</v>
          </cell>
          <cell r="AE593">
            <v>152.52304942019458</v>
          </cell>
        </row>
        <row r="594">
          <cell r="AA594" t="str">
            <v>Pin d'Alep_F1_Classique_ONF 1993_49_</v>
          </cell>
          <cell r="AB594">
            <v>49</v>
          </cell>
          <cell r="AC594">
            <v>167.54485107551196</v>
          </cell>
          <cell r="AD594">
            <v>162.84347284569475</v>
          </cell>
          <cell r="AE594">
            <v>152.52304942019458</v>
          </cell>
        </row>
        <row r="595">
          <cell r="AA595" t="str">
            <v>Pin d'Alep_F1_Classique_ONF 1993_50_</v>
          </cell>
          <cell r="AB595">
            <v>50</v>
          </cell>
          <cell r="AC595">
            <v>176.93516310576453</v>
          </cell>
          <cell r="AD595">
            <v>172.24000709063824</v>
          </cell>
          <cell r="AE595">
            <v>152.52304942019458</v>
          </cell>
        </row>
        <row r="596">
          <cell r="AA596" t="str">
            <v>Pin d'Alep_F1_Classique_ONF 1993_51_</v>
          </cell>
          <cell r="AB596">
            <v>51</v>
          </cell>
          <cell r="AC596">
            <v>186.31378502241719</v>
          </cell>
          <cell r="AD596">
            <v>181.62447406409086</v>
          </cell>
          <cell r="AE596">
            <v>152.52304942019458</v>
          </cell>
        </row>
        <row r="597">
          <cell r="AA597" t="str">
            <v>Pin d'Alep_F1_Classique_ONF 1993_52_</v>
          </cell>
          <cell r="AB597">
            <v>52</v>
          </cell>
          <cell r="AC597">
            <v>195.6813888927343</v>
          </cell>
          <cell r="AD597">
            <v>190.99758695757575</v>
          </cell>
          <cell r="AE597">
            <v>152.52304942019458</v>
          </cell>
        </row>
        <row r="598">
          <cell r="AA598" t="str">
            <v>Pin d'Alep_F1_Classique_ONF 1993_53_</v>
          </cell>
          <cell r="AB598">
            <v>53</v>
          </cell>
          <cell r="AC598">
            <v>205.03857709878073</v>
          </cell>
          <cell r="AD598">
            <v>200.35998299575752</v>
          </cell>
          <cell r="AE598">
            <v>152.52304942019458</v>
          </cell>
        </row>
        <row r="599">
          <cell r="AA599" t="str">
            <v>Pin d'Alep_F1_Classique_ONF 1993_54_</v>
          </cell>
          <cell r="AB599">
            <v>54</v>
          </cell>
          <cell r="AC599">
            <v>214.38589248354253</v>
          </cell>
          <cell r="AD599">
            <v>209.71223479116162</v>
          </cell>
          <cell r="AE599">
            <v>152.52304942019458</v>
          </cell>
        </row>
        <row r="600">
          <cell r="AA600" t="str">
            <v>Pin d'Alep_F1_Classique_ONF 1993_55_</v>
          </cell>
          <cell r="AB600">
            <v>55</v>
          </cell>
          <cell r="AC600">
            <v>223.72382663226168</v>
          </cell>
          <cell r="AD600">
            <v>219.05485955790209</v>
          </cell>
          <cell r="AE600">
            <v>152.52304942019458</v>
          </cell>
        </row>
        <row r="601">
          <cell r="AA601" t="str">
            <v>Pin d'Alep_F1_Classique_ONF 1993_56_</v>
          </cell>
          <cell r="AB601">
            <v>56</v>
          </cell>
          <cell r="AC601">
            <v>233.05282669689112</v>
          </cell>
          <cell r="AD601">
            <v>228.3883266645764</v>
          </cell>
          <cell r="AE601">
            <v>152.52304942019458</v>
          </cell>
        </row>
        <row r="602">
          <cell r="AA602" t="str">
            <v>Pin d'Alep_F1_Classique_ONF 1993_57_</v>
          </cell>
          <cell r="AB602">
            <v>57</v>
          </cell>
          <cell r="AC602">
            <v>242.37330106925467</v>
          </cell>
          <cell r="AD602">
            <v>237.71306388307289</v>
          </cell>
          <cell r="AE602">
            <v>152.52304942019458</v>
          </cell>
        </row>
        <row r="603">
          <cell r="AA603" t="str">
            <v>Pin d'Alep_F1_Classique_ONF 1993_58_</v>
          </cell>
          <cell r="AB603">
            <v>58</v>
          </cell>
          <cell r="AC603">
            <v>251.68562413487288</v>
          </cell>
          <cell r="AD603">
            <v>247.02946260206377</v>
          </cell>
          <cell r="AE603">
            <v>152.52304942019458</v>
          </cell>
        </row>
        <row r="604">
          <cell r="AA604" t="str">
            <v>Pin d'Alep_F1_Classique_ONF 1993_59_</v>
          </cell>
          <cell r="AB604">
            <v>59</v>
          </cell>
          <cell r="AC604">
            <v>260.99014028565091</v>
          </cell>
          <cell r="AD604">
            <v>256.33788221026191</v>
          </cell>
          <cell r="AE604">
            <v>152.52304942019458</v>
          </cell>
        </row>
        <row r="605">
          <cell r="AA605" t="str">
            <v>Pin d'Alep_F1_Classique_ONF 1993_60_</v>
          </cell>
          <cell r="AB605">
            <v>60</v>
          </cell>
          <cell r="AC605">
            <v>270.2871673298319</v>
          </cell>
          <cell r="AD605">
            <v>265.63865380774143</v>
          </cell>
          <cell r="AE605">
            <v>152.52304942019458</v>
          </cell>
        </row>
        <row r="606">
          <cell r="AA606" t="str">
            <v>Pin d'Alep_F1_Classique_ONF 1993_61_</v>
          </cell>
          <cell r="AB606">
            <v>61</v>
          </cell>
          <cell r="AC606">
            <v>182.63972749096828</v>
          </cell>
          <cell r="AD606">
            <v>226.46344741040008</v>
          </cell>
          <cell r="AE606">
            <v>152.52304942019458</v>
          </cell>
        </row>
        <row r="607">
          <cell r="AA607" t="str">
            <v>Pin d'Alep_F1_Classique_ONF 1993_62_</v>
          </cell>
          <cell r="AB607">
            <v>62</v>
          </cell>
          <cell r="AC607">
            <v>190.87233517990808</v>
          </cell>
          <cell r="AD607">
            <v>186.75603133543819</v>
          </cell>
          <cell r="AE607">
            <v>152.52304942019458</v>
          </cell>
        </row>
        <row r="608">
          <cell r="AA608" t="str">
            <v>Pin d'Alep_F1_Classique_ONF 1993_63_</v>
          </cell>
          <cell r="AB608">
            <v>63</v>
          </cell>
          <cell r="AC608">
            <v>199.09667515084649</v>
          </cell>
          <cell r="AD608">
            <v>194.9845051653773</v>
          </cell>
          <cell r="AE608">
            <v>152.52304942019458</v>
          </cell>
        </row>
        <row r="609">
          <cell r="AA609" t="str">
            <v>Pin d'Alep_F1_Classique_ONF 1993_64_</v>
          </cell>
          <cell r="AB609">
            <v>64</v>
          </cell>
          <cell r="AC609">
            <v>207.31313753029789</v>
          </cell>
          <cell r="AD609">
            <v>203.20490634057219</v>
          </cell>
          <cell r="AE609">
            <v>152.52304942019458</v>
          </cell>
        </row>
        <row r="610">
          <cell r="AA610" t="str">
            <v>Pin d'Alep_F1_Classique_ONF 1993_65_</v>
          </cell>
          <cell r="AB610">
            <v>65</v>
          </cell>
          <cell r="AC610">
            <v>215.52207895313822</v>
          </cell>
          <cell r="AD610">
            <v>211.41760824171806</v>
          </cell>
          <cell r="AE610">
            <v>152.52304942019458</v>
          </cell>
        </row>
        <row r="611">
          <cell r="AA611" t="str">
            <v>Pin d'Alep_F1_Classique_ONF 1993_66_</v>
          </cell>
          <cell r="AB611">
            <v>66</v>
          </cell>
          <cell r="AC611">
            <v>223.72382663226168</v>
          </cell>
          <cell r="AD611">
            <v>219.62295279269995</v>
          </cell>
          <cell r="AE611">
            <v>152.52304942019458</v>
          </cell>
        </row>
        <row r="612">
          <cell r="AA612" t="str">
            <v>Pin d'Alep_F1_Classique_ONF 1993_67_</v>
          </cell>
          <cell r="AB612">
            <v>67</v>
          </cell>
          <cell r="AC612">
            <v>231.9186817994167</v>
          </cell>
          <cell r="AD612">
            <v>227.82125421583919</v>
          </cell>
          <cell r="AE612">
            <v>152.52304942019458</v>
          </cell>
        </row>
        <row r="613">
          <cell r="AA613" t="str">
            <v>Pin d'Alep_F1_Classique_ONF 1993_68_</v>
          </cell>
          <cell r="AB613">
            <v>68</v>
          </cell>
          <cell r="AC613">
            <v>240.10692263363944</v>
          </cell>
          <cell r="AD613">
            <v>236.01280221652809</v>
          </cell>
          <cell r="AE613">
            <v>152.52304942019458</v>
          </cell>
        </row>
        <row r="614">
          <cell r="AA614" t="str">
            <v>Pin d'Alep_F1_Classique_ONF 1993_69_</v>
          </cell>
          <cell r="AB614">
            <v>69</v>
          </cell>
          <cell r="AC614">
            <v>248.28880676883588</v>
          </cell>
          <cell r="AD614">
            <v>244.19786470123768</v>
          </cell>
          <cell r="AE614">
            <v>152.52304942019458</v>
          </cell>
        </row>
        <row r="615">
          <cell r="AA615" t="str">
            <v>Pin d'Alep_F1_Classique_ONF 1993_70_</v>
          </cell>
          <cell r="AB615">
            <v>70</v>
          </cell>
          <cell r="AC615">
            <v>256.46457345316253</v>
          </cell>
          <cell r="AD615">
            <v>252.37669011099922</v>
          </cell>
          <cell r="AE615">
            <v>152.52304942019458</v>
          </cell>
        </row>
        <row r="616">
          <cell r="AA616" t="str">
            <v>Pin d'Alep_F1_Classique_ONF 1993_71_</v>
          </cell>
          <cell r="AB616">
            <v>71</v>
          </cell>
          <cell r="AC616">
            <v>264.63444541835213</v>
          </cell>
          <cell r="AD616">
            <v>260.54950943575733</v>
          </cell>
          <cell r="AE616">
            <v>152.52304942019458</v>
          </cell>
        </row>
        <row r="617">
          <cell r="AA617" t="str">
            <v>Pin d'Alep_F1_Classique_ONF 1993_72_</v>
          </cell>
          <cell r="AB617">
            <v>72</v>
          </cell>
          <cell r="AC617">
            <v>272.79863050588676</v>
          </cell>
          <cell r="AD617">
            <v>268.71653796211945</v>
          </cell>
          <cell r="AE617">
            <v>152.52304942019458</v>
          </cell>
        </row>
        <row r="618">
          <cell r="AA618" t="str">
            <v>Pin d'Alep_F1_Classique_ONF 1993_73_</v>
          </cell>
          <cell r="AB618">
            <v>73</v>
          </cell>
          <cell r="AC618">
            <v>280.95732308813155</v>
          </cell>
          <cell r="AD618">
            <v>276.87797679700918</v>
          </cell>
          <cell r="AE618">
            <v>152.52304942019458</v>
          </cell>
        </row>
        <row r="619">
          <cell r="AA619" t="str">
            <v>Pin d'Alep_F1_Classique_ONF 1993_74_</v>
          </cell>
          <cell r="AB619">
            <v>74</v>
          </cell>
          <cell r="AC619">
            <v>289.11070531561194</v>
          </cell>
          <cell r="AD619">
            <v>285.03401420187174</v>
          </cell>
          <cell r="AE619">
            <v>152.52304942019458</v>
          </cell>
        </row>
        <row r="620">
          <cell r="AA620" t="str">
            <v>Pin d'Alep_F1_Classique_ONF 1993_75_</v>
          </cell>
          <cell r="AB620">
            <v>75</v>
          </cell>
          <cell r="AC620">
            <v>297.25894821611013</v>
          </cell>
          <cell r="AD620">
            <v>293.18482676586103</v>
          </cell>
          <cell r="AE620">
            <v>152.52304942019458</v>
          </cell>
        </row>
        <row r="621">
          <cell r="AA621" t="str">
            <v>Pin d'Alep_F1_Classique_ONF 1993_76_</v>
          </cell>
          <cell r="AB621">
            <v>76</v>
          </cell>
          <cell r="AC621">
            <v>305.40221266685131</v>
          </cell>
          <cell r="AD621">
            <v>301.33058044148072</v>
          </cell>
          <cell r="AE621">
            <v>152.52304942019458</v>
          </cell>
        </row>
        <row r="622">
          <cell r="AA622" t="str">
            <v>Pin d'Alep_F1_Classique_ONF 1993_77_</v>
          </cell>
          <cell r="AB622">
            <v>77</v>
          </cell>
          <cell r="AC622">
            <v>313.54065025749742</v>
          </cell>
          <cell r="AD622">
            <v>309.47143146217434</v>
          </cell>
          <cell r="AE622">
            <v>152.52304942019458</v>
          </cell>
        </row>
        <row r="623">
          <cell r="AA623" t="str">
            <v>Pin d'Alep_F1_Classique_ONF 1993_78_</v>
          </cell>
          <cell r="AB623">
            <v>78</v>
          </cell>
          <cell r="AC623">
            <v>321.67440405879017</v>
          </cell>
          <cell r="AD623">
            <v>317.6075271581438</v>
          </cell>
          <cell r="AE623">
            <v>152.52304942019458</v>
          </cell>
        </row>
        <row r="624">
          <cell r="AA624" t="str">
            <v>Pin d'Alep_F1_Classique_ONF 1993_79_</v>
          </cell>
          <cell r="AB624">
            <v>79</v>
          </cell>
          <cell r="AC624">
            <v>329.80360930933409</v>
          </cell>
          <cell r="AD624">
            <v>325.73900668406213</v>
          </cell>
          <cell r="AE624">
            <v>152.52304942019458</v>
          </cell>
        </row>
        <row r="625">
          <cell r="AA625" t="str">
            <v>Pin d'Alep_F1_Classique_ONF 1993_80_</v>
          </cell>
          <cell r="AB625">
            <v>80</v>
          </cell>
          <cell r="AC625">
            <v>337.92839403108087</v>
          </cell>
          <cell r="AD625">
            <v>333.86600167020748</v>
          </cell>
          <cell r="AE625">
            <v>152.52304942019458</v>
          </cell>
        </row>
        <row r="626">
          <cell r="AA626" t="str">
            <v>Pin Maritime_F3_Classique_Forêts littorales Atlantiques dunaires_0_</v>
          </cell>
          <cell r="AB626">
            <v>0</v>
          </cell>
          <cell r="AC626">
            <v>0</v>
          </cell>
          <cell r="AD626">
            <v>0</v>
          </cell>
          <cell r="AE626">
            <v>170.08623791868141</v>
          </cell>
        </row>
        <row r="627">
          <cell r="AA627" t="str">
            <v>Pin Maritime_F3_Classique_Forêts littorales Atlantiques dunaires_19_</v>
          </cell>
          <cell r="AB627">
            <v>19</v>
          </cell>
          <cell r="AC627">
            <v>117.62799280468748</v>
          </cell>
          <cell r="AD627">
            <v>1117.4659316445311</v>
          </cell>
          <cell r="AE627">
            <v>170.08623791868141</v>
          </cell>
        </row>
        <row r="628">
          <cell r="AA628" t="str">
            <v>Pin Maritime_F3_Classique_Forêts littorales Atlantiques dunaires_19_</v>
          </cell>
          <cell r="AB628">
            <v>19</v>
          </cell>
          <cell r="AC628">
            <v>76.18607486224613</v>
          </cell>
          <cell r="AD628">
            <v>0</v>
          </cell>
          <cell r="AE628">
            <v>170.08623791868141</v>
          </cell>
        </row>
        <row r="629">
          <cell r="AA629" t="str">
            <v>Pin Maritime_F3_Classique_Forêts littorales Atlantiques dunaires_24_</v>
          </cell>
          <cell r="AB629">
            <v>24</v>
          </cell>
          <cell r="AC629">
            <v>160.0067319394324</v>
          </cell>
          <cell r="AD629">
            <v>590.48201700419634</v>
          </cell>
          <cell r="AE629">
            <v>170.08623791868141</v>
          </cell>
        </row>
        <row r="630">
          <cell r="AA630" t="str">
            <v>Pin Maritime_F3_Classique_Forêts littorales Atlantiques dunaires_24_</v>
          </cell>
          <cell r="AB630">
            <v>24</v>
          </cell>
          <cell r="AC630">
            <v>111.0780780427768</v>
          </cell>
          <cell r="AD630">
            <v>0</v>
          </cell>
          <cell r="AE630">
            <v>170.08623791868141</v>
          </cell>
        </row>
        <row r="631">
          <cell r="AA631" t="str">
            <v>Pin Maritime_F3_Classique_Forêts littorales Atlantiques dunaires_30_</v>
          </cell>
          <cell r="AB631">
            <v>30</v>
          </cell>
          <cell r="AC631">
            <v>206.63925413557971</v>
          </cell>
          <cell r="AD631">
            <v>953.15199653506954</v>
          </cell>
          <cell r="AE631">
            <v>170.08623791868141</v>
          </cell>
        </row>
        <row r="632">
          <cell r="AA632" t="str">
            <v>Pin Maritime_F3_Classique_Forêts littorales Atlantiques dunaires_32_</v>
          </cell>
          <cell r="AB632">
            <v>32</v>
          </cell>
          <cell r="AC632">
            <v>239.51926369573494</v>
          </cell>
          <cell r="AD632">
            <v>446.15851783131461</v>
          </cell>
          <cell r="AE632">
            <v>170.08623791868141</v>
          </cell>
        </row>
        <row r="633">
          <cell r="AA633" t="str">
            <v>Pin Maritime_F3_Classique_Forêts littorales Atlantiques dunaires_32_</v>
          </cell>
          <cell r="AB633">
            <v>32</v>
          </cell>
          <cell r="AC633">
            <v>167.01998763557012</v>
          </cell>
          <cell r="AD633">
            <v>0</v>
          </cell>
          <cell r="AE633">
            <v>170.08623791868141</v>
          </cell>
        </row>
        <row r="634">
          <cell r="AA634" t="str">
            <v>Pin Maritime_F3_Classique_Forêts littorales Atlantiques dunaires_42_</v>
          </cell>
          <cell r="AB634">
            <v>42</v>
          </cell>
          <cell r="AC634">
            <v>308.95310405195499</v>
          </cell>
          <cell r="AD634">
            <v>2379.8654584376254</v>
          </cell>
          <cell r="AE634">
            <v>170.08623791868141</v>
          </cell>
        </row>
        <row r="635">
          <cell r="AA635" t="str">
            <v>Pin Maritime_F3_Classique_Forêts littorales Atlantiques dunaires_42_</v>
          </cell>
          <cell r="AB635">
            <v>42</v>
          </cell>
          <cell r="AC635">
            <v>229.34468167072271</v>
          </cell>
          <cell r="AD635">
            <v>0</v>
          </cell>
          <cell r="AE635">
            <v>170.08623791868141</v>
          </cell>
        </row>
        <row r="636">
          <cell r="AA636" t="str">
            <v>Pin Maritime_F3_Classique_Forêts littorales Atlantiques dunaires_55_</v>
          </cell>
          <cell r="AB636">
            <v>55</v>
          </cell>
          <cell r="AC636">
            <v>365.67365126385283</v>
          </cell>
          <cell r="AD636">
            <v>3867.6191640747406</v>
          </cell>
          <cell r="AE636">
            <v>170.08623791868141</v>
          </cell>
        </row>
        <row r="637">
          <cell r="AA637" t="str">
            <v>Chêne sessile_F3_Classique_Guide chênaie atlantique - Mémento Sylvicole Coupes_0_</v>
          </cell>
          <cell r="AB637">
            <v>0</v>
          </cell>
          <cell r="AC637">
            <v>0</v>
          </cell>
          <cell r="AD637">
            <v>0</v>
          </cell>
          <cell r="AE637">
            <v>269.60791697541794</v>
          </cell>
        </row>
        <row r="638">
          <cell r="AA638" t="str">
            <v>Chêne sessile_F3_Classique_Guide chênaie atlantique - Mémento Sylvicole Coupes_30_</v>
          </cell>
          <cell r="AB638">
            <v>30</v>
          </cell>
          <cell r="AC638">
            <v>136.74439615020125</v>
          </cell>
          <cell r="AD638">
            <v>2051.1659422530188</v>
          </cell>
          <cell r="AE638">
            <v>269.60791697541794</v>
          </cell>
        </row>
        <row r="639">
          <cell r="AA639" t="str">
            <v>Chêne sessile_F3_Classique_Guide chênaie atlantique - Mémento Sylvicole Coupes_47_</v>
          </cell>
          <cell r="AB639">
            <v>47</v>
          </cell>
          <cell r="AC639">
            <v>211.81002161977344</v>
          </cell>
          <cell r="AD639">
            <v>2962.712551044785</v>
          </cell>
          <cell r="AE639">
            <v>269.60791697541794</v>
          </cell>
        </row>
        <row r="640">
          <cell r="AA640" t="str">
            <v>Chêne sessile_F3_Classique_Guide chênaie atlantique - Mémento Sylvicole Coupes_47_</v>
          </cell>
          <cell r="AB640">
            <v>47</v>
          </cell>
          <cell r="AC640">
            <v>120.93370301052239</v>
          </cell>
          <cell r="AD640">
            <v>0</v>
          </cell>
          <cell r="AE640">
            <v>269.60791697541794</v>
          </cell>
        </row>
        <row r="641">
          <cell r="AA641" t="str">
            <v>Chêne sessile_F3_Classique_Guide chênaie atlantique - Mémento Sylvicole Coupes_55_</v>
          </cell>
          <cell r="AB641">
            <v>55</v>
          </cell>
          <cell r="AC641">
            <v>181.4822541029495</v>
          </cell>
          <cell r="AD641">
            <v>1209.6638284538876</v>
          </cell>
          <cell r="AE641">
            <v>269.60791697541794</v>
          </cell>
        </row>
        <row r="642">
          <cell r="AA642" t="str">
            <v>Chêne sessile_F3_Classique_Guide chênaie atlantique - Mémento Sylvicole Coupes_55_</v>
          </cell>
          <cell r="AB642">
            <v>55</v>
          </cell>
          <cell r="AC642">
            <v>133.78342099832227</v>
          </cell>
          <cell r="AD642">
            <v>0</v>
          </cell>
          <cell r="AE642">
            <v>269.60791697541794</v>
          </cell>
        </row>
        <row r="643">
          <cell r="AA643" t="str">
            <v>Chêne sessile_F3_Classique_Guide chênaie atlantique - Mémento Sylvicole Coupes_63_</v>
          </cell>
          <cell r="AB643">
            <v>63</v>
          </cell>
          <cell r="AC643">
            <v>195.68138889273428</v>
          </cell>
          <cell r="AD643">
            <v>1317.8592395642263</v>
          </cell>
          <cell r="AE643">
            <v>269.60791697541794</v>
          </cell>
        </row>
        <row r="644">
          <cell r="AA644" t="str">
            <v>Chêne sessile_F3_Classique_Guide chênaie atlantique - Mémento Sylvicole Coupes_63_</v>
          </cell>
          <cell r="AB644">
            <v>63</v>
          </cell>
          <cell r="AC644">
            <v>154.80704360145447</v>
          </cell>
          <cell r="AD644">
            <v>0</v>
          </cell>
          <cell r="AE644">
            <v>269.60791697541794</v>
          </cell>
        </row>
        <row r="645">
          <cell r="AA645" t="str">
            <v>Chêne sessile_F3_Classique_Guide chênaie atlantique - Mémento Sylvicole Coupes_73_</v>
          </cell>
          <cell r="AB645">
            <v>73</v>
          </cell>
          <cell r="AC645">
            <v>228.23533355889262</v>
          </cell>
          <cell r="AD645">
            <v>1915.2118858017354</v>
          </cell>
          <cell r="AE645">
            <v>269.60791697541794</v>
          </cell>
        </row>
        <row r="646">
          <cell r="AA646" t="str">
            <v>Chêne sessile_F3_Classique_Guide chênaie atlantique - Mémento Sylvicole Coupes_73_</v>
          </cell>
          <cell r="AB646">
            <v>73</v>
          </cell>
          <cell r="AC646">
            <v>187.52402167760252</v>
          </cell>
          <cell r="AD646">
            <v>0</v>
          </cell>
          <cell r="AE646">
            <v>269.60791697541794</v>
          </cell>
        </row>
        <row r="647">
          <cell r="AA647" t="str">
            <v>Chêne sessile_F3_Classique_Guide chênaie atlantique - Mémento Sylvicole Coupes_83_</v>
          </cell>
          <cell r="AB647">
            <v>83</v>
          </cell>
          <cell r="AC647">
            <v>259.06280274212457</v>
          </cell>
          <cell r="AD647">
            <v>2232.9341220986357</v>
          </cell>
          <cell r="AE647">
            <v>269.60791697541794</v>
          </cell>
        </row>
        <row r="648">
          <cell r="AA648" t="str">
            <v>Chêne sessile_F3_Classique_Guide chênaie atlantique - Mémento Sylvicole Coupes_83_</v>
          </cell>
          <cell r="AB648">
            <v>83</v>
          </cell>
          <cell r="AC648">
            <v>215.22752536323196</v>
          </cell>
          <cell r="AD648">
            <v>0</v>
          </cell>
          <cell r="AE648">
            <v>269.60791697541794</v>
          </cell>
        </row>
        <row r="649">
          <cell r="AA649" t="str">
            <v>Chêne sessile_F3_Classique_Guide chênaie atlantique - Mémento Sylvicole Coupes_93_</v>
          </cell>
          <cell r="AB649">
            <v>93</v>
          </cell>
          <cell r="AC649">
            <v>286.5746560449623</v>
          </cell>
          <cell r="AD649">
            <v>2509.0109070409712</v>
          </cell>
          <cell r="AE649">
            <v>269.60791697541794</v>
          </cell>
        </row>
        <row r="650">
          <cell r="AA650" t="str">
            <v>Chêne sessile_F3_Classique_Guide chênaie atlantique - Mémento Sylvicole Coupes_93_</v>
          </cell>
          <cell r="AB650">
            <v>93</v>
          </cell>
          <cell r="AC650">
            <v>241.22618244546138</v>
          </cell>
          <cell r="AD650">
            <v>0</v>
          </cell>
          <cell r="AE650">
            <v>269.60791697541794</v>
          </cell>
        </row>
        <row r="651">
          <cell r="AA651" t="str">
            <v>Chêne sessile_F3_Classique_Guide chênaie atlantique - Mémento Sylvicole Coupes_103_</v>
          </cell>
          <cell r="AB651">
            <v>103</v>
          </cell>
          <cell r="AC651">
            <v>312.41407218540223</v>
          </cell>
          <cell r="AD651">
            <v>2768.2012731543182</v>
          </cell>
          <cell r="AE651">
            <v>269.60791697541794</v>
          </cell>
        </row>
        <row r="652">
          <cell r="AA652" t="str">
            <v>Chêne sessile_F3_Classique_Guide chênaie atlantique - Mémento Sylvicole Coupes_103_</v>
          </cell>
          <cell r="AB652">
            <v>103</v>
          </cell>
          <cell r="AC652">
            <v>260.68290518506598</v>
          </cell>
          <cell r="AD652">
            <v>0</v>
          </cell>
          <cell r="AE652">
            <v>269.60791697541794</v>
          </cell>
        </row>
        <row r="653">
          <cell r="AA653" t="str">
            <v>Chêne sessile_F3_Classique_Guide chênaie atlantique - Mémento Sylvicole Coupes_113_</v>
          </cell>
          <cell r="AB653">
            <v>113</v>
          </cell>
          <cell r="AC653">
            <v>333.37349628669074</v>
          </cell>
          <cell r="AD653">
            <v>2970.2820073587836</v>
          </cell>
          <cell r="AE653">
            <v>269.60791697541794</v>
          </cell>
        </row>
        <row r="654">
          <cell r="AA654" t="str">
            <v>Chêne sessile_F3_Classique_Guide chênaie atlantique - Mémento Sylvicole Coupes_113_</v>
          </cell>
          <cell r="AB654">
            <v>113</v>
          </cell>
          <cell r="AC654">
            <v>281.72410381859368</v>
          </cell>
          <cell r="AD654">
            <v>0</v>
          </cell>
          <cell r="AE654">
            <v>269.60791697541794</v>
          </cell>
        </row>
        <row r="655">
          <cell r="AA655" t="str">
            <v>Chêne sessile_F3_Classique_Guide chênaie atlantique - Mémento Sylvicole Coupes_125_</v>
          </cell>
          <cell r="AB655">
            <v>125</v>
          </cell>
          <cell r="AC655">
            <v>370.38566498431504</v>
          </cell>
          <cell r="AD655">
            <v>3912.6586128174526</v>
          </cell>
          <cell r="AE655">
            <v>269.60791697541794</v>
          </cell>
        </row>
        <row r="656">
          <cell r="AA656" t="str">
            <v>Chêne sessile_F3_Classique_Guide chênaie atlantique - Mémento Sylvicole Coupes_125_</v>
          </cell>
          <cell r="AB656">
            <v>125</v>
          </cell>
          <cell r="AC656">
            <v>309.18682986342333</v>
          </cell>
          <cell r="AD656">
            <v>0</v>
          </cell>
          <cell r="AE656">
            <v>269.60791697541794</v>
          </cell>
        </row>
        <row r="657">
          <cell r="AA657" t="str">
            <v>Chêne sessile_F3_Classique_Guide chênaie atlantique - Mémento Sylvicole Coupes_137_</v>
          </cell>
          <cell r="AB657">
            <v>137</v>
          </cell>
          <cell r="AC657">
            <v>399.29498757537931</v>
          </cell>
          <cell r="AD657">
            <v>4250.8909046328154</v>
          </cell>
          <cell r="AE657">
            <v>269.60791697541794</v>
          </cell>
        </row>
        <row r="658">
          <cell r="AA658" t="str">
            <v>Chêne sessile_F3_Classique_Guide chênaie atlantique - Mémento Sylvicole Coupes_137_</v>
          </cell>
          <cell r="AB658">
            <v>137</v>
          </cell>
          <cell r="AC658">
            <v>334.98453052454937</v>
          </cell>
          <cell r="AD658">
            <v>0</v>
          </cell>
          <cell r="AE658">
            <v>269.60791697541794</v>
          </cell>
        </row>
        <row r="659">
          <cell r="AA659" t="str">
            <v>Chêne sessile_F3_Classique_Guide chênaie atlantique - Mémento Sylvicole Coupes_149_</v>
          </cell>
          <cell r="AB659">
            <v>149</v>
          </cell>
          <cell r="AC659">
            <v>426.55658057477353</v>
          </cell>
          <cell r="AD659">
            <v>4569.2466665959382</v>
          </cell>
          <cell r="AE659">
            <v>269.60791697541794</v>
          </cell>
        </row>
        <row r="660">
          <cell r="AA660" t="str">
            <v>Chêne sessile_F3_Classique_Guide chênaie atlantique - Mémento Sylvicole Coupes_149_</v>
          </cell>
          <cell r="AB660">
            <v>149</v>
          </cell>
          <cell r="AC660">
            <v>362.34672625077206</v>
          </cell>
          <cell r="AD660">
            <v>0</v>
          </cell>
          <cell r="AE660">
            <v>269.60791697541794</v>
          </cell>
        </row>
        <row r="661">
          <cell r="AA661" t="str">
            <v>Chêne sessile_F3_Classique_Guide chênaie atlantique - Mémento Sylvicole Coupes_164_</v>
          </cell>
          <cell r="AB661">
            <v>164</v>
          </cell>
          <cell r="AC661">
            <v>482.56827901301409</v>
          </cell>
          <cell r="AD661">
            <v>6336.8625394783958</v>
          </cell>
          <cell r="AE661">
            <v>269.60791697541794</v>
          </cell>
        </row>
        <row r="662">
          <cell r="AA662" t="str">
            <v>Chêne sessile_F3_Classique_Guide chênaie atlantique - Mémento Sylvicole Coupes_164_</v>
          </cell>
          <cell r="AB662">
            <v>164</v>
          </cell>
          <cell r="AC662">
            <v>400.89969829142905</v>
          </cell>
          <cell r="AD662">
            <v>0</v>
          </cell>
          <cell r="AE662">
            <v>269.60791697541794</v>
          </cell>
        </row>
        <row r="663">
          <cell r="AA663" t="str">
            <v>Chêne sessile_F3_Classique_Guide chênaie atlantique - Mémento Sylvicole Coupes_179_</v>
          </cell>
          <cell r="AB663">
            <v>179</v>
          </cell>
          <cell r="AC663">
            <v>524.08655437676157</v>
          </cell>
          <cell r="AD663">
            <v>6937.3968950114304</v>
          </cell>
          <cell r="AE663">
            <v>269.60791697541794</v>
          </cell>
        </row>
        <row r="664">
          <cell r="AA664" t="str">
            <v>Chêne sessile_F3_Classique_Guide chênaie atlantique - Mémento Sylvicole Coupes_179_</v>
          </cell>
          <cell r="AB664">
            <v>179</v>
          </cell>
          <cell r="AC664">
            <v>436.16923653651423</v>
          </cell>
          <cell r="AD664">
            <v>0</v>
          </cell>
          <cell r="AE664">
            <v>269.60791697541794</v>
          </cell>
        </row>
        <row r="665">
          <cell r="AA665" t="str">
            <v>Chêne sessile_F3_Classique_Guide chênaie atlantique - Mémento Sylvicole Coupes_190_</v>
          </cell>
          <cell r="AB665">
            <v>190</v>
          </cell>
          <cell r="AC665">
            <v>524.08655437676157</v>
          </cell>
          <cell r="AD665">
            <v>5281.4068500230169</v>
          </cell>
          <cell r="AE665">
            <v>269.60791697541794</v>
          </cell>
        </row>
      </sheetData>
      <sheetData sheetId="6" refreshError="1"/>
      <sheetData sheetId="7" refreshError="1"/>
      <sheetData sheetId="8">
        <row r="7">
          <cell r="S7" t="str">
            <v>variable à chercher</v>
          </cell>
          <cell r="T7" t="str">
            <v>Biomasse en tCO2/ha</v>
          </cell>
        </row>
        <row r="8">
          <cell r="S8" t="str">
            <v>Chêne rouge12av</v>
          </cell>
          <cell r="T8">
            <v>166.94489865243676</v>
          </cell>
        </row>
        <row r="9">
          <cell r="S9" t="str">
            <v>Chêne rouge12ap</v>
          </cell>
          <cell r="T9">
            <v>122.41414857050033</v>
          </cell>
        </row>
        <row r="10">
          <cell r="S10" t="str">
            <v>Chêne rouge16av</v>
          </cell>
          <cell r="T10">
            <v>245.02818774263429</v>
          </cell>
        </row>
        <row r="11">
          <cell r="S11" t="str">
            <v>Chêne rouge16ap</v>
          </cell>
          <cell r="T11">
            <v>185.08732823131422</v>
          </cell>
        </row>
        <row r="12">
          <cell r="S12" t="str">
            <v>Chêne rouge20av</v>
          </cell>
          <cell r="T12">
            <v>321.67603701594993</v>
          </cell>
        </row>
        <row r="13">
          <cell r="S13" t="str">
            <v>Chêne rouge20ap</v>
          </cell>
          <cell r="T13">
            <v>216.57507890996669</v>
          </cell>
        </row>
        <row r="14">
          <cell r="S14" t="str">
            <v>Chêne rouge25av</v>
          </cell>
          <cell r="T14">
            <v>343.30633782565792</v>
          </cell>
        </row>
        <row r="15">
          <cell r="S15" t="str">
            <v>Chêne rouge25ap</v>
          </cell>
          <cell r="T15">
            <v>242.38973992725485</v>
          </cell>
        </row>
        <row r="16">
          <cell r="S16" t="str">
            <v>Chêne rouge30av</v>
          </cell>
          <cell r="T16">
            <v>262.7902770072709</v>
          </cell>
        </row>
        <row r="17">
          <cell r="S17" t="str">
            <v>Chêne rouge30ap</v>
          </cell>
          <cell r="T17">
            <v>189.27384906609419</v>
          </cell>
        </row>
        <row r="18">
          <cell r="S18" t="str">
            <v>Chêne rouge36av</v>
          </cell>
          <cell r="T18">
            <v>279.36684123006756</v>
          </cell>
        </row>
        <row r="19">
          <cell r="S19" t="str">
            <v>Chêne rouge36ap</v>
          </cell>
          <cell r="T19">
            <v>197.27886736438995</v>
          </cell>
        </row>
        <row r="20">
          <cell r="S20" t="str">
            <v>Chêne rouge43av</v>
          </cell>
          <cell r="T20">
            <v>277.57575881963425</v>
          </cell>
        </row>
        <row r="21">
          <cell r="S21" t="str">
            <v>Chêne rouge43ap</v>
          </cell>
          <cell r="T21">
            <v>180.39902620175053</v>
          </cell>
        </row>
        <row r="22">
          <cell r="S22" t="str">
            <v>Chêne rouge50av</v>
          </cell>
          <cell r="T22">
            <v>244.55972761010955</v>
          </cell>
        </row>
        <row r="23">
          <cell r="S23" t="str">
            <v>Chêne rouge50ap</v>
          </cell>
          <cell r="T23">
            <v>164.6973056689433</v>
          </cell>
        </row>
        <row r="24">
          <cell r="S24" t="str">
            <v>Chêne rouge60av</v>
          </cell>
          <cell r="T24">
            <v>216.73433864577336</v>
          </cell>
        </row>
        <row r="25">
          <cell r="S25" t="str">
            <v>Chêne rouge60ap</v>
          </cell>
          <cell r="T25" t="e">
            <v>#NUM!</v>
          </cell>
        </row>
      </sheetData>
      <sheetData sheetId="9">
        <row r="7">
          <cell r="S7" t="str">
            <v>variable à chercher</v>
          </cell>
          <cell r="T7" t="str">
            <v>Biomasse en tCO2/ha</v>
          </cell>
        </row>
        <row r="8">
          <cell r="A8" t="str">
            <v>Erable sycomore</v>
          </cell>
          <cell r="S8" t="str">
            <v>Erable sycomore12av</v>
          </cell>
          <cell r="T8">
            <v>147.48080805998276</v>
          </cell>
        </row>
        <row r="9">
          <cell r="S9" t="str">
            <v>Erable sycomore12ap</v>
          </cell>
          <cell r="T9">
            <v>108.15216256293074</v>
          </cell>
        </row>
        <row r="10">
          <cell r="S10" t="str">
            <v>Erable sycomore16av</v>
          </cell>
          <cell r="T10">
            <v>216.3680332777451</v>
          </cell>
        </row>
        <row r="11">
          <cell r="S11" t="str">
            <v>Erable sycomore16ap</v>
          </cell>
          <cell r="T11">
            <v>163.45194529303816</v>
          </cell>
        </row>
        <row r="12">
          <cell r="S12" t="str">
            <v>Erable sycomore20av</v>
          </cell>
          <cell r="T12">
            <v>283.96900099794419</v>
          </cell>
        </row>
        <row r="13">
          <cell r="S13" t="str">
            <v>Erable sycomore20ap</v>
          </cell>
          <cell r="T13">
            <v>191.21030025001554</v>
          </cell>
        </row>
        <row r="14">
          <cell r="S14" t="str">
            <v>Erable sycomore25av</v>
          </cell>
          <cell r="T14">
            <v>303.01179073976124</v>
          </cell>
        </row>
        <row r="15">
          <cell r="S15" t="str">
            <v>Erable sycomore25ap</v>
          </cell>
          <cell r="T15">
            <v>213.96178517994949</v>
          </cell>
        </row>
        <row r="16">
          <cell r="S16" t="str">
            <v>Erable sycomore30av</v>
          </cell>
          <cell r="T16">
            <v>231.99738070003556</v>
          </cell>
        </row>
        <row r="17">
          <cell r="S17" t="str">
            <v>Erable sycomore30ap</v>
          </cell>
          <cell r="T17">
            <v>167.11170387666473</v>
          </cell>
        </row>
        <row r="18">
          <cell r="S18" t="str">
            <v>Erable sycomore36av</v>
          </cell>
          <cell r="T18">
            <v>246.59207181865429</v>
          </cell>
        </row>
        <row r="19">
          <cell r="S19" t="str">
            <v>Erable sycomore36ap</v>
          </cell>
          <cell r="T19">
            <v>174.1525049251353</v>
          </cell>
        </row>
        <row r="20">
          <cell r="S20" t="str">
            <v>Erable sycomore43av</v>
          </cell>
          <cell r="T20">
            <v>244.98392978569584</v>
          </cell>
        </row>
        <row r="21">
          <cell r="S21" t="str">
            <v>Erable sycomore43ap</v>
          </cell>
          <cell r="T21">
            <v>159.23777960011356</v>
          </cell>
        </row>
        <row r="22">
          <cell r="S22" t="str">
            <v>Erable sycomore50av</v>
          </cell>
          <cell r="T22">
            <v>215.83258217969038</v>
          </cell>
        </row>
        <row r="23">
          <cell r="S23" t="str">
            <v>Erable sycomore50ap</v>
          </cell>
          <cell r="T23">
            <v>145.36847828435529</v>
          </cell>
        </row>
        <row r="24">
          <cell r="S24" t="str">
            <v>Erable sycomore60av</v>
          </cell>
          <cell r="T24">
            <v>191.26766579563903</v>
          </cell>
        </row>
        <row r="25">
          <cell r="S25" t="str">
            <v>Erable sycomore60ap</v>
          </cell>
          <cell r="T25" t="e">
            <v>#NUM!</v>
          </cell>
        </row>
      </sheetData>
      <sheetData sheetId="10">
        <row r="7">
          <cell r="S7" t="str">
            <v>variable à chercher</v>
          </cell>
          <cell r="T7" t="str">
            <v>Biomasse en tCO2/ha</v>
          </cell>
        </row>
        <row r="8">
          <cell r="A8" t="str">
            <v>Alisier torminal</v>
          </cell>
          <cell r="S8" t="str">
            <v>Alisier torminal12av</v>
          </cell>
          <cell r="T8">
            <v>188.15015979322172</v>
          </cell>
        </row>
        <row r="9">
          <cell r="S9" t="str">
            <v>Alisier torminal12ap</v>
          </cell>
          <cell r="T9">
            <v>137.95060578112529</v>
          </cell>
        </row>
        <row r="10">
          <cell r="S10" t="str">
            <v>Alisier torminal16av</v>
          </cell>
          <cell r="T10">
            <v>276.15436362491835</v>
          </cell>
        </row>
        <row r="11">
          <cell r="S11" t="str">
            <v>Alisier torminal16ap</v>
          </cell>
          <cell r="T11">
            <v>208.58251324316109</v>
          </cell>
        </row>
        <row r="12">
          <cell r="S12" t="str">
            <v>Alisier torminal20av</v>
          </cell>
          <cell r="T12">
            <v>362.55584972886231</v>
          </cell>
        </row>
        <row r="13">
          <cell r="S13" t="str">
            <v>Alisier torminal20ap</v>
          </cell>
          <cell r="T13">
            <v>244.07122485448019</v>
          </cell>
        </row>
        <row r="14">
          <cell r="S14" t="str">
            <v>Alisier torminal25av</v>
          </cell>
          <cell r="T14">
            <v>386.94220818904336</v>
          </cell>
        </row>
        <row r="15">
          <cell r="S15" t="str">
            <v>Alisier torminal25ap</v>
          </cell>
          <cell r="T15">
            <v>273.17217498634375</v>
          </cell>
        </row>
        <row r="16">
          <cell r="S16" t="str">
            <v>Alisier torminal30av</v>
          </cell>
          <cell r="T16">
            <v>296.27114241182335</v>
          </cell>
        </row>
        <row r="17">
          <cell r="S17" t="str">
            <v>Alisier torminal30ap</v>
          </cell>
          <cell r="T17">
            <v>213.36843294790481</v>
          </cell>
        </row>
        <row r="18">
          <cell r="S18" t="str">
            <v>Alisier torminal36av</v>
          </cell>
          <cell r="T18">
            <v>314.95456912477954</v>
          </cell>
        </row>
        <row r="19">
          <cell r="S19" t="str">
            <v>Alisier torminal36ap</v>
          </cell>
          <cell r="T19">
            <v>222.38774314647557</v>
          </cell>
        </row>
        <row r="20">
          <cell r="S20" t="str">
            <v>Alisier torminal43av</v>
          </cell>
          <cell r="T20">
            <v>312.92980082671039</v>
          </cell>
        </row>
        <row r="21">
          <cell r="S21" t="str">
            <v>Alisier torminal43ap</v>
          </cell>
          <cell r="T21">
            <v>203.35105095063818</v>
          </cell>
        </row>
        <row r="22">
          <cell r="S22" t="str">
            <v>Alisier torminal50av</v>
          </cell>
          <cell r="T22">
            <v>275.69731019314207</v>
          </cell>
        </row>
        <row r="23">
          <cell r="S23" t="str">
            <v>Alisier torminal50ap</v>
          </cell>
          <cell r="T23">
            <v>185.64571823086655</v>
          </cell>
        </row>
        <row r="24">
          <cell r="S24" t="str">
            <v>Alisier torminal60av</v>
          </cell>
          <cell r="T24">
            <v>244.32106072649324</v>
          </cell>
        </row>
        <row r="25">
          <cell r="S25" t="str">
            <v>Alisier torminal60ap</v>
          </cell>
          <cell r="T25" t="e">
            <v>#NUM!</v>
          </cell>
        </row>
      </sheetData>
      <sheetData sheetId="11">
        <row r="2">
          <cell r="A2" t="str">
            <v>Mediterranée - Résineux</v>
          </cell>
          <cell r="B2">
            <v>14.37596070154024</v>
          </cell>
          <cell r="C2">
            <v>18.925297099781581</v>
          </cell>
        </row>
        <row r="3">
          <cell r="A3" t="str">
            <v>Méditerranée - Feuillus</v>
          </cell>
          <cell r="B3">
            <v>19.510232380661751</v>
          </cell>
          <cell r="C3">
            <v>25.684331778275016</v>
          </cell>
        </row>
        <row r="4">
          <cell r="A4" t="str">
            <v>National - Résineux</v>
          </cell>
          <cell r="B4">
            <v>28.75192140308048</v>
          </cell>
          <cell r="C4">
            <v>37.850594199563162</v>
          </cell>
        </row>
        <row r="5">
          <cell r="A5" t="str">
            <v>National - Feuillus</v>
          </cell>
          <cell r="B5">
            <v>39.020464761323503</v>
          </cell>
          <cell r="C5">
            <v>51.368663556550032</v>
          </cell>
        </row>
      </sheetData>
      <sheetData sheetId="12">
        <row r="2">
          <cell r="G2" t="str">
            <v>Douglas</v>
          </cell>
          <cell r="H2">
            <v>116216</v>
          </cell>
          <cell r="I2" t="str">
            <v>Pseudotsuga menziesii</v>
          </cell>
          <cell r="J2">
            <v>4797</v>
          </cell>
          <cell r="K2">
            <v>64</v>
          </cell>
          <cell r="L2" t="str">
            <v>DOU</v>
          </cell>
          <cell r="M2" t="str">
            <v>PSEMEN</v>
          </cell>
          <cell r="N2">
            <v>428</v>
          </cell>
          <cell r="O2">
            <v>0.44666169372806502</v>
          </cell>
          <cell r="P2">
            <v>0.235014406668826</v>
          </cell>
          <cell r="Q2">
            <v>1.7559231923802499</v>
          </cell>
          <cell r="R2">
            <v>3.8935302974583289E-3</v>
          </cell>
          <cell r="S2">
            <v>15144</v>
          </cell>
          <cell r="T2">
            <v>0.7107437030491297</v>
          </cell>
          <cell r="U2">
            <v>0.18144349997639</v>
          </cell>
          <cell r="V2">
            <v>-3.0694272452292801</v>
          </cell>
          <cell r="W2">
            <v>0.100534597565308</v>
          </cell>
          <cell r="X2">
            <v>2.9490980000000002</v>
          </cell>
          <cell r="Y2">
            <v>4.0176899999999988E-2</v>
          </cell>
          <cell r="Z2">
            <v>0.45333333333333337</v>
          </cell>
          <cell r="AA2">
            <v>0.43</v>
          </cell>
        </row>
        <row r="3">
          <cell r="G3" t="str">
            <v>Cyprès de l'Arizona</v>
          </cell>
          <cell r="H3">
            <v>93570</v>
          </cell>
          <cell r="I3" t="str">
            <v>Cupressus arizonica</v>
          </cell>
          <cell r="J3">
            <v>4798</v>
          </cell>
          <cell r="K3" t="str">
            <v>68CA</v>
          </cell>
          <cell r="L3" t="str">
            <v>CAZ</v>
          </cell>
          <cell r="M3" t="str">
            <v>CUPARI</v>
          </cell>
          <cell r="O3">
            <v>0.49608570000000002</v>
          </cell>
          <cell r="P3">
            <v>0.35638887800000002</v>
          </cell>
          <cell r="Q3">
            <v>1.7559231923802501</v>
          </cell>
          <cell r="R3">
            <v>1.73453652052958E-3</v>
          </cell>
          <cell r="T3">
            <v>0.83890902321327565</v>
          </cell>
          <cell r="U3">
            <v>0.15456500000000001</v>
          </cell>
          <cell r="V3">
            <v>-3.624676</v>
          </cell>
          <cell r="W3">
            <v>7.7122999999999997E-2</v>
          </cell>
          <cell r="X3">
            <v>2.9490980000000002</v>
          </cell>
          <cell r="Y3">
            <v>4.0176899999999988E-2</v>
          </cell>
          <cell r="Z3">
            <v>0.43111111111111117</v>
          </cell>
          <cell r="AA3">
            <v>0.38999999999999996</v>
          </cell>
        </row>
        <row r="4">
          <cell r="G4" t="str">
            <v>Cyprès chauve</v>
          </cell>
          <cell r="H4">
            <v>125811</v>
          </cell>
          <cell r="I4" t="str">
            <v>Taxodium distichum</v>
          </cell>
          <cell r="J4">
            <v>4825</v>
          </cell>
          <cell r="K4" t="str">
            <v>68CC</v>
          </cell>
          <cell r="L4" t="str">
            <v>CYC</v>
          </cell>
          <cell r="M4" t="str">
            <v>TAXDIS</v>
          </cell>
          <cell r="O4">
            <v>0.49608570000000002</v>
          </cell>
          <cell r="P4">
            <v>0.35638887800000002</v>
          </cell>
          <cell r="Q4">
            <v>1.7559231923802501</v>
          </cell>
          <cell r="R4">
            <v>1.73453652052958E-3</v>
          </cell>
          <cell r="T4">
            <v>0.83890902321327565</v>
          </cell>
          <cell r="U4">
            <v>0.15456500000000001</v>
          </cell>
          <cell r="V4">
            <v>-3.624676</v>
          </cell>
          <cell r="W4">
            <v>7.7122999999999997E-2</v>
          </cell>
          <cell r="X4">
            <v>2.9490980000000002</v>
          </cell>
          <cell r="Y4">
            <v>4.0176899999999988E-2</v>
          </cell>
          <cell r="Z4">
            <v>0.43111111111111117</v>
          </cell>
          <cell r="AA4">
            <v>0.38999999999999996</v>
          </cell>
        </row>
        <row r="5">
          <cell r="G5" t="str">
            <v>Autre conifère exotique</v>
          </cell>
          <cell r="J5">
            <v>4900</v>
          </cell>
          <cell r="K5" t="str">
            <v>68CE</v>
          </cell>
          <cell r="O5">
            <v>0.49608570000000002</v>
          </cell>
          <cell r="P5">
            <v>0.35638887800000002</v>
          </cell>
          <cell r="Q5">
            <v>1.7559231923802501</v>
          </cell>
          <cell r="R5">
            <v>1.73453652052958E-3</v>
          </cell>
          <cell r="T5">
            <v>0.83890902321327565</v>
          </cell>
          <cell r="U5">
            <v>0.15456500000000001</v>
          </cell>
          <cell r="V5">
            <v>-3.624676</v>
          </cell>
          <cell r="W5">
            <v>7.7122999999999997E-2</v>
          </cell>
          <cell r="X5">
            <v>2.9490980000000002</v>
          </cell>
          <cell r="Y5">
            <v>4.0176899999999988E-2</v>
          </cell>
          <cell r="Z5">
            <v>0.43111111111111117</v>
          </cell>
          <cell r="AA5">
            <v>0.38999999999999996</v>
          </cell>
        </row>
        <row r="6">
          <cell r="G6" t="str">
            <v>Cryptoméria du Japon</v>
          </cell>
          <cell r="H6">
            <v>93471</v>
          </cell>
          <cell r="I6" t="str">
            <v>Cryptomeria japonica</v>
          </cell>
          <cell r="J6">
            <v>4828</v>
          </cell>
          <cell r="K6" t="str">
            <v>68CJ</v>
          </cell>
          <cell r="L6" t="str">
            <v>CRY</v>
          </cell>
          <cell r="M6" t="str">
            <v>CRYJAP</v>
          </cell>
          <cell r="O6">
            <v>0.49608570000000002</v>
          </cell>
          <cell r="P6">
            <v>0.35638887800000002</v>
          </cell>
          <cell r="Q6">
            <v>1.7559231923802501</v>
          </cell>
          <cell r="R6">
            <v>1.73453652052958E-3</v>
          </cell>
          <cell r="T6">
            <v>0.83890902321327565</v>
          </cell>
          <cell r="U6">
            <v>0.15456500000000001</v>
          </cell>
          <cell r="V6">
            <v>-3.624676</v>
          </cell>
          <cell r="W6">
            <v>7.7122999999999997E-2</v>
          </cell>
          <cell r="X6">
            <v>2.9490980000000002</v>
          </cell>
          <cell r="Y6">
            <v>4.0176899999999988E-2</v>
          </cell>
          <cell r="Z6">
            <v>0.46</v>
          </cell>
          <cell r="AA6">
            <v>0.36</v>
          </cell>
        </row>
        <row r="7">
          <cell r="G7" t="str">
            <v>Cyprès de Lawson</v>
          </cell>
          <cell r="H7">
            <v>90411</v>
          </cell>
          <cell r="I7" t="str">
            <v>Chamaecyparis lawsoniana</v>
          </cell>
          <cell r="J7">
            <v>4806</v>
          </cell>
          <cell r="K7" t="str">
            <v>68CL</v>
          </cell>
          <cell r="L7" t="str">
            <v>KMA</v>
          </cell>
          <cell r="M7" t="str">
            <v>CHALAW</v>
          </cell>
          <cell r="O7">
            <v>0.49608570000000002</v>
          </cell>
          <cell r="P7">
            <v>0.35638887800000002</v>
          </cell>
          <cell r="Q7">
            <v>1.7559231923802501</v>
          </cell>
          <cell r="R7">
            <v>1.73453652052958E-3</v>
          </cell>
          <cell r="T7">
            <v>0.83890902321327565</v>
          </cell>
          <cell r="U7">
            <v>0.15456500000000001</v>
          </cell>
          <cell r="V7">
            <v>-3.624676</v>
          </cell>
          <cell r="W7">
            <v>7.7122999999999997E-2</v>
          </cell>
          <cell r="X7">
            <v>2.9490980000000002</v>
          </cell>
          <cell r="Y7">
            <v>4.0176899999999988E-2</v>
          </cell>
          <cell r="Z7">
            <v>0.43111111111111117</v>
          </cell>
          <cell r="AA7">
            <v>0.38999999999999996</v>
          </cell>
        </row>
        <row r="8">
          <cell r="G8" t="str">
            <v>Cyprès de Lambert</v>
          </cell>
          <cell r="H8">
            <v>93585</v>
          </cell>
          <cell r="I8" t="str">
            <v>Cupressus macrocarpa</v>
          </cell>
          <cell r="J8">
            <v>4787</v>
          </cell>
          <cell r="K8" t="str">
            <v>68CM</v>
          </cell>
          <cell r="L8" t="str">
            <v>CLA</v>
          </cell>
          <cell r="M8" t="str">
            <v>CUPMAC</v>
          </cell>
          <cell r="O8">
            <v>0.49608570000000002</v>
          </cell>
          <cell r="P8">
            <v>0.35638887800000002</v>
          </cell>
          <cell r="Q8">
            <v>1.7559231923802501</v>
          </cell>
          <cell r="R8">
            <v>1.73453652052958E-3</v>
          </cell>
          <cell r="T8">
            <v>0.83890902321327565</v>
          </cell>
          <cell r="U8">
            <v>0.15456500000000001</v>
          </cell>
          <cell r="V8">
            <v>-3.624676</v>
          </cell>
          <cell r="W8">
            <v>7.7122999999999997E-2</v>
          </cell>
          <cell r="X8">
            <v>2.9490980000000002</v>
          </cell>
          <cell r="Y8">
            <v>4.0176899999999988E-2</v>
          </cell>
          <cell r="Z8">
            <v>0.43111111111111117</v>
          </cell>
          <cell r="AA8">
            <v>0.38999999999999996</v>
          </cell>
        </row>
        <row r="9">
          <cell r="G9" t="str">
            <v>Séquoia géant</v>
          </cell>
          <cell r="H9">
            <v>122788</v>
          </cell>
          <cell r="I9" t="str">
            <v>Sequoiadendron giganteum</v>
          </cell>
          <cell r="J9">
            <v>4824</v>
          </cell>
          <cell r="K9" t="str">
            <v>68SG</v>
          </cell>
          <cell r="L9" t="str">
            <v>SQG</v>
          </cell>
          <cell r="M9" t="str">
            <v>SEQGIG</v>
          </cell>
          <cell r="O9">
            <v>0.49608570000000002</v>
          </cell>
          <cell r="P9">
            <v>0.35638887800000002</v>
          </cell>
          <cell r="Q9">
            <v>1.7559231923802501</v>
          </cell>
          <cell r="R9">
            <v>1.73453652052958E-3</v>
          </cell>
          <cell r="T9">
            <v>0.83890902321327565</v>
          </cell>
          <cell r="U9">
            <v>0.15456500000000001</v>
          </cell>
          <cell r="V9">
            <v>-3.624676</v>
          </cell>
          <cell r="W9">
            <v>7.7122999999999997E-2</v>
          </cell>
          <cell r="X9">
            <v>2.9490980000000002</v>
          </cell>
          <cell r="Y9">
            <v>4.0176899999999988E-2</v>
          </cell>
          <cell r="Z9">
            <v>0.43111111111111117</v>
          </cell>
          <cell r="AA9">
            <v>0.38999999999999996</v>
          </cell>
        </row>
        <row r="10">
          <cell r="G10" t="str">
            <v>Séquoia toujours vert</v>
          </cell>
          <cell r="H10">
            <v>122785</v>
          </cell>
          <cell r="I10" t="str">
            <v>Sequoia sempervirens</v>
          </cell>
          <cell r="J10">
            <v>4823</v>
          </cell>
          <cell r="K10" t="str">
            <v>68SV</v>
          </cell>
          <cell r="L10" t="str">
            <v>SQV</v>
          </cell>
          <cell r="M10" t="str">
            <v>SEQSEM</v>
          </cell>
          <cell r="O10">
            <v>0.49608570000000002</v>
          </cell>
          <cell r="P10">
            <v>0.35638887800000002</v>
          </cell>
          <cell r="Q10">
            <v>1.7559231923802501</v>
          </cell>
          <cell r="R10">
            <v>1.73453652052958E-3</v>
          </cell>
          <cell r="T10">
            <v>0.83890902321327565</v>
          </cell>
          <cell r="U10">
            <v>0.15456500000000001</v>
          </cell>
          <cell r="V10">
            <v>-3.624676</v>
          </cell>
          <cell r="W10">
            <v>7.7122999999999997E-2</v>
          </cell>
          <cell r="X10">
            <v>2.9490980000000002</v>
          </cell>
          <cell r="Y10">
            <v>4.0176899999999988E-2</v>
          </cell>
          <cell r="Z10">
            <v>0.38</v>
          </cell>
          <cell r="AA10">
            <v>0.38</v>
          </cell>
        </row>
        <row r="11">
          <cell r="G11" t="str">
            <v>A1 générique</v>
          </cell>
          <cell r="I11" t="str">
            <v>A1 generique</v>
          </cell>
          <cell r="O11">
            <v>0.49608570000000002</v>
          </cell>
          <cell r="P11">
            <v>0.35638887800000002</v>
          </cell>
          <cell r="Q11">
            <v>1.7559231923802501</v>
          </cell>
          <cell r="R11">
            <v>1.73453652052958E-3</v>
          </cell>
          <cell r="T11">
            <v>0.83890902321327565</v>
          </cell>
          <cell r="U11">
            <v>0.15456500000000001</v>
          </cell>
          <cell r="V11">
            <v>-3.624676</v>
          </cell>
          <cell r="W11">
            <v>7.7122999999999997E-2</v>
          </cell>
          <cell r="X11">
            <v>2.9490980000000002</v>
          </cell>
          <cell r="Y11">
            <v>4.0176899999999988E-2</v>
          </cell>
          <cell r="Z11">
            <v>0.43111111111111117</v>
          </cell>
          <cell r="AA11">
            <v>0.38999999999999996</v>
          </cell>
        </row>
        <row r="12">
          <cell r="G12" t="str">
            <v>Cyprès de Provence</v>
          </cell>
          <cell r="H12">
            <v>93590</v>
          </cell>
          <cell r="I12" t="str">
            <v>Cupressus sempervirens</v>
          </cell>
          <cell r="J12">
            <v>1317</v>
          </cell>
          <cell r="K12">
            <v>66</v>
          </cell>
          <cell r="L12" t="str">
            <v>CTV</v>
          </cell>
          <cell r="M12" t="str">
            <v>CUPSEM</v>
          </cell>
          <cell r="O12">
            <v>0.49608570000000002</v>
          </cell>
          <cell r="P12">
            <v>0.35638887800000002</v>
          </cell>
          <cell r="Q12">
            <v>1.7559231923802501</v>
          </cell>
          <cell r="R12">
            <v>1.73453652052958E-3</v>
          </cell>
          <cell r="T12">
            <v>0.83890902321327565</v>
          </cell>
          <cell r="U12">
            <v>7.1251034341434108E-2</v>
          </cell>
          <cell r="V12">
            <v>-3.624676</v>
          </cell>
          <cell r="W12">
            <v>4.6598784483310299E-2</v>
          </cell>
          <cell r="X12">
            <v>2.9490980000000002</v>
          </cell>
          <cell r="Y12">
            <v>4.0176899999999988E-2</v>
          </cell>
          <cell r="Z12">
            <v>0.38</v>
          </cell>
          <cell r="AA12">
            <v>0.37</v>
          </cell>
        </row>
        <row r="13">
          <cell r="G13" t="str">
            <v>Genévrier thurifère</v>
          </cell>
          <cell r="H13">
            <v>104419</v>
          </cell>
          <cell r="I13" t="str">
            <v>Juniperus thurifera</v>
          </cell>
          <cell r="J13">
            <v>2316</v>
          </cell>
          <cell r="K13">
            <v>69</v>
          </cell>
          <cell r="L13" t="str">
            <v>GET</v>
          </cell>
          <cell r="M13" t="str">
            <v>JUNTHU</v>
          </cell>
          <cell r="O13">
            <v>0.49608570000000002</v>
          </cell>
          <cell r="P13">
            <v>0.35638887800000002</v>
          </cell>
          <cell r="Q13">
            <v>1.7559231923802501</v>
          </cell>
          <cell r="R13">
            <v>1.73453652052958E-3</v>
          </cell>
          <cell r="T13">
            <v>0.83890902321327565</v>
          </cell>
          <cell r="U13">
            <v>7.1251034341434108E-2</v>
          </cell>
          <cell r="V13">
            <v>-3.624676</v>
          </cell>
          <cell r="W13">
            <v>4.6598784483310299E-2</v>
          </cell>
          <cell r="X13">
            <v>2.9490980000000002</v>
          </cell>
          <cell r="Y13">
            <v>4.0176899999999988E-2</v>
          </cell>
          <cell r="Z13">
            <v>0.38</v>
          </cell>
          <cell r="AA13">
            <v>0.41000000000000003</v>
          </cell>
        </row>
        <row r="14">
          <cell r="G14" t="str">
            <v>Genévrier commun</v>
          </cell>
          <cell r="H14">
            <v>136969</v>
          </cell>
          <cell r="I14" t="str">
            <v>Juniperus communis subsp. communis</v>
          </cell>
          <cell r="J14">
            <v>2312</v>
          </cell>
          <cell r="K14" t="str">
            <v>69JC</v>
          </cell>
          <cell r="L14" t="str">
            <v>GEC</v>
          </cell>
          <cell r="M14" t="str">
            <v>JUNCOM</v>
          </cell>
          <cell r="O14">
            <v>0.49608570000000002</v>
          </cell>
          <cell r="P14">
            <v>0.35638887800000002</v>
          </cell>
          <cell r="Q14">
            <v>1.7559231923802501</v>
          </cell>
          <cell r="R14">
            <v>1.73453652052958E-3</v>
          </cell>
          <cell r="T14">
            <v>0.83890902321327565</v>
          </cell>
          <cell r="U14">
            <v>7.1251034341434108E-2</v>
          </cell>
          <cell r="V14">
            <v>-3.624676</v>
          </cell>
          <cell r="W14">
            <v>4.6598784483310299E-2</v>
          </cell>
          <cell r="X14">
            <v>2.9490980000000002</v>
          </cell>
          <cell r="Y14">
            <v>4.0176899999999988E-2</v>
          </cell>
          <cell r="Z14">
            <v>0.38</v>
          </cell>
          <cell r="AA14">
            <v>0.41000000000000003</v>
          </cell>
        </row>
        <row r="15">
          <cell r="G15" t="str">
            <v>Genévrier oxycèdre</v>
          </cell>
          <cell r="H15">
            <v>104409</v>
          </cell>
          <cell r="I15" t="str">
            <v>Juniperus oxycedrus</v>
          </cell>
          <cell r="J15">
            <v>2313</v>
          </cell>
          <cell r="K15" t="str">
            <v>69JO</v>
          </cell>
          <cell r="L15" t="str">
            <v>GEO</v>
          </cell>
          <cell r="M15" t="str">
            <v>JUNOXY</v>
          </cell>
          <cell r="O15">
            <v>0.49608570000000002</v>
          </cell>
          <cell r="P15">
            <v>0.35638887800000002</v>
          </cell>
          <cell r="Q15">
            <v>1.7559231923802501</v>
          </cell>
          <cell r="R15">
            <v>1.73453652052958E-3</v>
          </cell>
          <cell r="T15">
            <v>0.83890902321327565</v>
          </cell>
          <cell r="U15">
            <v>7.1251034341434108E-2</v>
          </cell>
          <cell r="V15">
            <v>-3.624676</v>
          </cell>
          <cell r="W15">
            <v>4.6598784483310299E-2</v>
          </cell>
          <cell r="X15">
            <v>2.9490980000000002</v>
          </cell>
          <cell r="Y15">
            <v>4.0176899999999988E-2</v>
          </cell>
          <cell r="Z15">
            <v>0.38</v>
          </cell>
          <cell r="AA15">
            <v>0.41000000000000003</v>
          </cell>
        </row>
        <row r="16">
          <cell r="G16" t="str">
            <v>A2 générique</v>
          </cell>
          <cell r="I16" t="str">
            <v>A2 generique</v>
          </cell>
          <cell r="O16">
            <v>0.49608570000000002</v>
          </cell>
          <cell r="P16">
            <v>0.35638887800000002</v>
          </cell>
          <cell r="Q16">
            <v>1.7559231923802501</v>
          </cell>
          <cell r="R16">
            <v>1.73453652052958E-3</v>
          </cell>
          <cell r="T16">
            <v>0.83890902321327565</v>
          </cell>
          <cell r="U16">
            <v>7.1251034341434108E-2</v>
          </cell>
          <cell r="V16">
            <v>-3.624676</v>
          </cell>
          <cell r="W16">
            <v>4.6598784483310299E-2</v>
          </cell>
          <cell r="X16">
            <v>2.9490980000000002</v>
          </cell>
          <cell r="Y16">
            <v>4.0176899999999988E-2</v>
          </cell>
          <cell r="Z16">
            <v>0.38</v>
          </cell>
          <cell r="AA16">
            <v>0.41000000000000003</v>
          </cell>
        </row>
        <row r="17">
          <cell r="G17" t="str">
            <v>Cypres de Leyland</v>
          </cell>
          <cell r="H17">
            <v>130222</v>
          </cell>
          <cell r="I17" t="str">
            <v>Cupressocyparis leylandii</v>
          </cell>
          <cell r="L17" t="str">
            <v>CLE</v>
          </cell>
          <cell r="M17" t="str">
            <v>CUPLEY</v>
          </cell>
          <cell r="O17">
            <v>0.49608570000000002</v>
          </cell>
          <cell r="P17">
            <v>0.35638887800000002</v>
          </cell>
          <cell r="Q17">
            <v>1.7559231923802501</v>
          </cell>
          <cell r="R17">
            <v>1.73453652052958E-3</v>
          </cell>
          <cell r="T17">
            <v>0.83890902321327565</v>
          </cell>
          <cell r="U17">
            <v>7.1251034341434108E-2</v>
          </cell>
          <cell r="V17">
            <v>-3.624676</v>
          </cell>
          <cell r="W17">
            <v>4.6598784483310299E-2</v>
          </cell>
          <cell r="X17">
            <v>2.9490980000000002</v>
          </cell>
          <cell r="Y17">
            <v>4.0176899999999988E-2</v>
          </cell>
          <cell r="Z17">
            <v>0.38</v>
          </cell>
          <cell r="AA17">
            <v>0.45</v>
          </cell>
        </row>
        <row r="18">
          <cell r="G18" t="str">
            <v>Cupressus générique</v>
          </cell>
          <cell r="H18">
            <v>191364</v>
          </cell>
          <cell r="I18" t="str">
            <v>Cupressus sp.</v>
          </cell>
          <cell r="O18">
            <v>0.49608570000000002</v>
          </cell>
          <cell r="P18">
            <v>0.35638887800000002</v>
          </cell>
          <cell r="Q18">
            <v>1.7559231923802501</v>
          </cell>
          <cell r="R18">
            <v>1.73453652052958E-3</v>
          </cell>
          <cell r="S18">
            <v>52</v>
          </cell>
          <cell r="T18">
            <v>0.84723007496408576</v>
          </cell>
          <cell r="U18">
            <v>7.5178756440452091E-2</v>
          </cell>
          <cell r="V18">
            <v>-3.8118780274880599</v>
          </cell>
          <cell r="W18">
            <v>4.8180529975253503E-2</v>
          </cell>
          <cell r="X18">
            <v>2.9490980000000002</v>
          </cell>
          <cell r="Y18">
            <v>4.0176899999999988E-2</v>
          </cell>
          <cell r="Z18">
            <v>0.38</v>
          </cell>
          <cell r="AA18">
            <v>0.41000000000000003</v>
          </cell>
        </row>
        <row r="19">
          <cell r="G19" t="str">
            <v>inconnu (resineux) sp.</v>
          </cell>
          <cell r="I19" t="str">
            <v>inconnu (resineux) sp.</v>
          </cell>
          <cell r="L19" t="str">
            <v>RDV</v>
          </cell>
          <cell r="O19">
            <v>0.49608570000000002</v>
          </cell>
          <cell r="P19">
            <v>0.35638887800000002</v>
          </cell>
          <cell r="Q19">
            <v>1.7559231923802501</v>
          </cell>
          <cell r="R19">
            <v>1.73453652052958E-3</v>
          </cell>
          <cell r="S19">
            <v>433</v>
          </cell>
          <cell r="T19">
            <v>0.73795889296197981</v>
          </cell>
          <cell r="U19">
            <v>7.128278247442911E-2</v>
          </cell>
          <cell r="V19">
            <v>-2.4646754691699999</v>
          </cell>
          <cell r="W19">
            <v>4.4620522713425204E-2</v>
          </cell>
          <cell r="X19">
            <v>2.9490980000000002</v>
          </cell>
          <cell r="Y19">
            <v>4.0176899999999988E-2</v>
          </cell>
          <cell r="Z19">
            <v>0.38</v>
          </cell>
          <cell r="AA19">
            <v>0.41000000000000003</v>
          </cell>
        </row>
        <row r="20">
          <cell r="G20" t="str">
            <v>Sapin pectiné</v>
          </cell>
          <cell r="H20">
            <v>130692</v>
          </cell>
          <cell r="I20" t="str">
            <v>Abies alba subsp. alba</v>
          </cell>
          <cell r="J20">
            <v>1</v>
          </cell>
          <cell r="K20">
            <v>61</v>
          </cell>
          <cell r="L20" t="str">
            <v>S.P</v>
          </cell>
          <cell r="M20" t="str">
            <v>ABIALB</v>
          </cell>
          <cell r="N20">
            <v>1688</v>
          </cell>
          <cell r="O20">
            <v>0.52022966444296204</v>
          </cell>
          <cell r="P20">
            <v>0.39789782897042197</v>
          </cell>
          <cell r="Q20">
            <v>1.7559231923802499</v>
          </cell>
          <cell r="R20">
            <v>1.67846493354806E-3</v>
          </cell>
          <cell r="S20">
            <v>88610</v>
          </cell>
          <cell r="T20">
            <v>0.88412082279526061</v>
          </cell>
          <cell r="U20">
            <v>5.6713843228780092E-2</v>
          </cell>
          <cell r="V20">
            <v>-4.0307876685203601</v>
          </cell>
          <cell r="W20">
            <v>3.2434276212649008E-2</v>
          </cell>
          <cell r="X20">
            <v>2.9490980000000002</v>
          </cell>
          <cell r="Y20">
            <v>4.0176899999999988E-2</v>
          </cell>
          <cell r="Z20">
            <v>0.35300999999999999</v>
          </cell>
          <cell r="AA20">
            <v>0.38</v>
          </cell>
        </row>
        <row r="21">
          <cell r="G21" t="str">
            <v>Epicéa commun</v>
          </cell>
          <cell r="H21">
            <v>138781</v>
          </cell>
          <cell r="I21" t="str">
            <v>Picea abies subsp. abies</v>
          </cell>
          <cell r="J21">
            <v>3256</v>
          </cell>
          <cell r="K21">
            <v>62</v>
          </cell>
          <cell r="L21" t="str">
            <v>EPC</v>
          </cell>
          <cell r="M21" t="str">
            <v>PICABI</v>
          </cell>
          <cell r="N21">
            <v>404</v>
          </cell>
          <cell r="O21">
            <v>0.48602986519277602</v>
          </cell>
          <cell r="P21">
            <v>0.30342317438037902</v>
          </cell>
          <cell r="Q21">
            <v>1.7559231923802499</v>
          </cell>
          <cell r="R21">
            <v>3.8966335250498847E-3</v>
          </cell>
          <cell r="S21">
            <v>85188</v>
          </cell>
          <cell r="T21">
            <v>0.80828163953619669</v>
          </cell>
          <cell r="U21">
            <v>8.9018304116432106E-2</v>
          </cell>
          <cell r="V21">
            <v>-3.3962618812620402</v>
          </cell>
          <cell r="W21">
            <v>4.7329175919294905E-2</v>
          </cell>
          <cell r="X21">
            <v>2.9490980000000002</v>
          </cell>
          <cell r="Y21">
            <v>4.0176899999999988E-2</v>
          </cell>
          <cell r="Z21">
            <v>0.37023</v>
          </cell>
          <cell r="AA21">
            <v>0.37</v>
          </cell>
        </row>
        <row r="22">
          <cell r="G22" t="str">
            <v>Sapin de Nordmann</v>
          </cell>
          <cell r="H22">
            <v>79345</v>
          </cell>
          <cell r="I22" t="str">
            <v>Abies nordmanniana</v>
          </cell>
          <cell r="J22">
            <v>4799</v>
          </cell>
          <cell r="K22">
            <v>71</v>
          </cell>
          <cell r="L22" t="str">
            <v>S.N</v>
          </cell>
          <cell r="M22" t="str">
            <v>ABINOR</v>
          </cell>
          <cell r="N22">
            <v>47</v>
          </cell>
          <cell r="O22">
            <v>0.53250582393337997</v>
          </cell>
          <cell r="P22">
            <v>0.37495832544058699</v>
          </cell>
          <cell r="Q22">
            <v>1.7559231923802499</v>
          </cell>
          <cell r="R22">
            <v>2.2320541954419697E-3</v>
          </cell>
          <cell r="S22">
            <v>252</v>
          </cell>
          <cell r="T22">
            <v>0.76029070600760473</v>
          </cell>
          <cell r="U22">
            <v>9.7030734021207099E-2</v>
          </cell>
          <cell r="V22">
            <v>-3.8723592896577701</v>
          </cell>
          <cell r="W22">
            <v>5.8293034258853807E-2</v>
          </cell>
          <cell r="X22">
            <v>2.9490980000000002</v>
          </cell>
          <cell r="Y22">
            <v>4.0176899999999988E-2</v>
          </cell>
          <cell r="Z22">
            <v>0.36212285714285714</v>
          </cell>
          <cell r="AA22">
            <v>0.35</v>
          </cell>
        </row>
        <row r="23">
          <cell r="G23" t="str">
            <v>Epicéa de Sitka</v>
          </cell>
          <cell r="H23">
            <v>113444</v>
          </cell>
          <cell r="I23" t="str">
            <v>Picea sitchensis</v>
          </cell>
          <cell r="J23">
            <v>4802</v>
          </cell>
          <cell r="K23">
            <v>73</v>
          </cell>
          <cell r="L23" t="str">
            <v>EPS</v>
          </cell>
          <cell r="M23" t="str">
            <v>PICSIT</v>
          </cell>
          <cell r="N23">
            <v>12</v>
          </cell>
          <cell r="O23">
            <v>0.49413068751096401</v>
          </cell>
          <cell r="P23">
            <v>0.35056416089638404</v>
          </cell>
          <cell r="Q23">
            <v>1.7559231923802499</v>
          </cell>
          <cell r="R23">
            <v>1.7292259223598999E-3</v>
          </cell>
          <cell r="S23">
            <v>2305</v>
          </cell>
          <cell r="T23">
            <v>0.58310969155546166</v>
          </cell>
          <cell r="U23">
            <v>0.1909795187241741</v>
          </cell>
          <cell r="V23">
            <v>-3.6950478361090502</v>
          </cell>
          <cell r="W23">
            <v>0.12679286317797878</v>
          </cell>
          <cell r="X23">
            <v>2.9490980000000002</v>
          </cell>
          <cell r="Y23">
            <v>4.0176899999999988E-2</v>
          </cell>
          <cell r="Z23">
            <v>0.36162</v>
          </cell>
          <cell r="AA23">
            <v>0.36</v>
          </cell>
        </row>
        <row r="24">
          <cell r="G24" t="str">
            <v>Epicéa omorica</v>
          </cell>
          <cell r="H24">
            <v>113439</v>
          </cell>
          <cell r="I24" t="str">
            <v>Picea omorika</v>
          </cell>
          <cell r="J24">
            <v>4803</v>
          </cell>
          <cell r="K24" t="str">
            <v>68EO</v>
          </cell>
          <cell r="O24">
            <v>0.49608570000000002</v>
          </cell>
          <cell r="P24">
            <v>0.35638887800000002</v>
          </cell>
          <cell r="Q24">
            <v>1.7559231923802501</v>
          </cell>
          <cell r="R24">
            <v>1.73453652052958E-3</v>
          </cell>
          <cell r="T24">
            <v>0.83890902321327565</v>
          </cell>
          <cell r="U24">
            <v>7.8517767686096113E-2</v>
          </cell>
          <cell r="V24">
            <v>-3.624676</v>
          </cell>
          <cell r="W24">
            <v>3.5381712098484799E-2</v>
          </cell>
          <cell r="X24">
            <v>2.9490980000000002</v>
          </cell>
          <cell r="Y24">
            <v>4.0176899999999988E-2</v>
          </cell>
          <cell r="Z24">
            <v>0.36212285714285714</v>
          </cell>
          <cell r="AA24">
            <v>0.36000000000000004</v>
          </cell>
        </row>
        <row r="25">
          <cell r="G25" t="str">
            <v>Sapin du Colorado</v>
          </cell>
          <cell r="H25">
            <v>79327</v>
          </cell>
          <cell r="I25" t="str">
            <v>Abies concolor</v>
          </cell>
          <cell r="J25">
            <v>4810</v>
          </cell>
          <cell r="K25" t="str">
            <v>68SC</v>
          </cell>
          <cell r="L25" t="str">
            <v>SCO</v>
          </cell>
          <cell r="M25" t="str">
            <v>ABICON</v>
          </cell>
          <cell r="O25">
            <v>0.49608570000000002</v>
          </cell>
          <cell r="P25">
            <v>0.35954963246839106</v>
          </cell>
          <cell r="Q25">
            <v>1.7559231923802499</v>
          </cell>
          <cell r="R25">
            <v>3.04477888629251E-3</v>
          </cell>
          <cell r="T25">
            <v>0.83890902321327565</v>
          </cell>
          <cell r="U25">
            <v>7.8517767686096113E-2</v>
          </cell>
          <cell r="V25">
            <v>-3.624676</v>
          </cell>
          <cell r="W25">
            <v>3.5381712098484799E-2</v>
          </cell>
          <cell r="X25">
            <v>2.9490980000000002</v>
          </cell>
          <cell r="Y25">
            <v>4.0176899999999988E-2</v>
          </cell>
          <cell r="Z25">
            <v>0.37</v>
          </cell>
          <cell r="AA25">
            <v>0.37</v>
          </cell>
        </row>
        <row r="26">
          <cell r="G26" t="str">
            <v>Sapin de Cilicie</v>
          </cell>
          <cell r="J26">
            <v>4811</v>
          </cell>
          <cell r="K26" t="str">
            <v>68SI</v>
          </cell>
          <cell r="L26" t="str">
            <v>SCI</v>
          </cell>
          <cell r="M26" t="str">
            <v>ABICIL</v>
          </cell>
          <cell r="O26">
            <v>0.49608570000000002</v>
          </cell>
          <cell r="P26">
            <v>0.35638887800000002</v>
          </cell>
          <cell r="Q26">
            <v>1.7559231923802501</v>
          </cell>
          <cell r="R26">
            <v>1.73453652052958E-3</v>
          </cell>
          <cell r="T26">
            <v>0.83890902321327565</v>
          </cell>
          <cell r="U26">
            <v>7.8517767686096113E-2</v>
          </cell>
          <cell r="V26">
            <v>-3.624676</v>
          </cell>
          <cell r="W26">
            <v>3.5381712098484799E-2</v>
          </cell>
          <cell r="X26">
            <v>2.9490980000000002</v>
          </cell>
          <cell r="Y26">
            <v>4.0176899999999988E-2</v>
          </cell>
          <cell r="Z26">
            <v>0.36212285714285714</v>
          </cell>
          <cell r="AA26">
            <v>0.36000000000000004</v>
          </cell>
        </row>
        <row r="27">
          <cell r="G27" t="str">
            <v>Thuya du Canada</v>
          </cell>
          <cell r="H27">
            <v>126449</v>
          </cell>
          <cell r="I27" t="str">
            <v>Thuja occidentalis</v>
          </cell>
          <cell r="J27">
            <v>4401</v>
          </cell>
          <cell r="K27" t="str">
            <v>68TC</v>
          </cell>
          <cell r="O27">
            <v>0.49608570000000002</v>
          </cell>
          <cell r="P27">
            <v>0.35638887800000002</v>
          </cell>
          <cell r="Q27">
            <v>1.7559231923802501</v>
          </cell>
          <cell r="R27">
            <v>1.73453652052958E-3</v>
          </cell>
          <cell r="T27">
            <v>0.83890902321327565</v>
          </cell>
          <cell r="U27">
            <v>7.8517767686096113E-2</v>
          </cell>
          <cell r="V27">
            <v>-3.624676</v>
          </cell>
          <cell r="W27">
            <v>3.5381712098484799E-2</v>
          </cell>
          <cell r="X27">
            <v>2.9490980000000002</v>
          </cell>
          <cell r="Y27">
            <v>4.0176899999999988E-2</v>
          </cell>
          <cell r="Z27">
            <v>0.36212285714285714</v>
          </cell>
          <cell r="AA27">
            <v>0.36000000000000004</v>
          </cell>
        </row>
        <row r="28">
          <cell r="G28" t="str">
            <v>Thuya géant</v>
          </cell>
          <cell r="H28">
            <v>126451</v>
          </cell>
          <cell r="I28" t="str">
            <v>Thuja plicata</v>
          </cell>
          <cell r="J28">
            <v>4805</v>
          </cell>
          <cell r="K28" t="str">
            <v>68TG</v>
          </cell>
          <cell r="L28" t="str">
            <v>THU</v>
          </cell>
          <cell r="M28" t="str">
            <v>THUPLI</v>
          </cell>
          <cell r="O28">
            <v>0.49608570000000002</v>
          </cell>
          <cell r="P28">
            <v>0.35638887800000002</v>
          </cell>
          <cell r="Q28">
            <v>1.7559231923802501</v>
          </cell>
          <cell r="R28">
            <v>1.73453652052958E-3</v>
          </cell>
          <cell r="T28">
            <v>0.83890902321327565</v>
          </cell>
          <cell r="U28">
            <v>7.8517767686096113E-2</v>
          </cell>
          <cell r="V28">
            <v>-3.624676</v>
          </cell>
          <cell r="W28">
            <v>3.5381712098484799E-2</v>
          </cell>
          <cell r="X28">
            <v>2.9490980000000002</v>
          </cell>
          <cell r="Y28">
            <v>4.0176899999999988E-2</v>
          </cell>
          <cell r="Z28">
            <v>0.31</v>
          </cell>
          <cell r="AA28">
            <v>0.31</v>
          </cell>
        </row>
        <row r="29">
          <cell r="G29" t="str">
            <v>Tsuga hétérophylle</v>
          </cell>
          <cell r="H29">
            <v>127896</v>
          </cell>
          <cell r="I29" t="str">
            <v>Tsuga heterophylla</v>
          </cell>
          <cell r="J29">
            <v>4826</v>
          </cell>
          <cell r="K29" t="str">
            <v>68TH</v>
          </cell>
          <cell r="L29" t="str">
            <v>TSU</v>
          </cell>
          <cell r="M29" t="str">
            <v>TSUHET</v>
          </cell>
          <cell r="O29">
            <v>0.49608570000000002</v>
          </cell>
          <cell r="P29">
            <v>0.35638887800000002</v>
          </cell>
          <cell r="Q29">
            <v>1.7559231923802501</v>
          </cell>
          <cell r="R29">
            <v>1.73453652052958E-3</v>
          </cell>
          <cell r="T29">
            <v>0.83890902321327565</v>
          </cell>
          <cell r="U29">
            <v>7.8517767686096113E-2</v>
          </cell>
          <cell r="V29">
            <v>-3.624676</v>
          </cell>
          <cell r="W29">
            <v>3.5381712098484799E-2</v>
          </cell>
          <cell r="X29">
            <v>2.9490980000000002</v>
          </cell>
          <cell r="Y29">
            <v>4.0176899999999988E-2</v>
          </cell>
          <cell r="Z29">
            <v>0.42</v>
          </cell>
          <cell r="AA29">
            <v>0.39</v>
          </cell>
        </row>
        <row r="30">
          <cell r="G30" t="str">
            <v>Tsuga du Canada</v>
          </cell>
          <cell r="H30">
            <v>159899</v>
          </cell>
          <cell r="I30" t="str">
            <v>Tsuga canadensis</v>
          </cell>
          <cell r="J30">
            <v>4894</v>
          </cell>
          <cell r="K30" t="str">
            <v>68TS</v>
          </cell>
          <cell r="O30">
            <v>0.49608570000000002</v>
          </cell>
          <cell r="P30">
            <v>0.35638887800000002</v>
          </cell>
          <cell r="Q30">
            <v>1.7559231923802501</v>
          </cell>
          <cell r="R30">
            <v>1.73453652052958E-3</v>
          </cell>
          <cell r="T30">
            <v>0.83890902321327565</v>
          </cell>
          <cell r="U30">
            <v>7.8517767686096113E-2</v>
          </cell>
          <cell r="V30">
            <v>-3.624676</v>
          </cell>
          <cell r="W30">
            <v>3.5381712098484799E-2</v>
          </cell>
          <cell r="X30">
            <v>2.9490980000000002</v>
          </cell>
          <cell r="Y30">
            <v>4.0176899999999988E-2</v>
          </cell>
          <cell r="Z30">
            <v>0.36212285714285714</v>
          </cell>
          <cell r="AA30">
            <v>0.36000000000000004</v>
          </cell>
        </row>
        <row r="31">
          <cell r="G31" t="str">
            <v>Sapin de Turquie</v>
          </cell>
          <cell r="H31">
            <v>130694</v>
          </cell>
          <cell r="I31" t="str">
            <v>Abies nordmanniana subsp. bornmuelleriana</v>
          </cell>
          <cell r="J31">
            <v>4809</v>
          </cell>
          <cell r="K31" t="str">
            <v>70SB</v>
          </cell>
          <cell r="L31" t="str">
            <v>S.N</v>
          </cell>
          <cell r="M31" t="str">
            <v>ABINOR</v>
          </cell>
          <cell r="O31">
            <v>0.49608570000000002</v>
          </cell>
          <cell r="P31">
            <v>0.35638887800000002</v>
          </cell>
          <cell r="Q31">
            <v>1.7559231923802501</v>
          </cell>
          <cell r="R31">
            <v>1.73453652052958E-3</v>
          </cell>
          <cell r="T31">
            <v>0.83890902321327565</v>
          </cell>
          <cell r="U31">
            <v>7.8517767686096113E-2</v>
          </cell>
          <cell r="V31">
            <v>-3.624676</v>
          </cell>
          <cell r="W31">
            <v>3.5381712098484799E-2</v>
          </cell>
          <cell r="X31">
            <v>2.9490980000000002</v>
          </cell>
          <cell r="Y31">
            <v>4.0176899999999988E-2</v>
          </cell>
          <cell r="Z31">
            <v>0.36212285714285714</v>
          </cell>
          <cell r="AA31">
            <v>0.36000000000000004</v>
          </cell>
        </row>
        <row r="32">
          <cell r="G32" t="str">
            <v>Sapin de Céphalonie</v>
          </cell>
          <cell r="H32">
            <v>79325</v>
          </cell>
          <cell r="I32" t="str">
            <v>Abies cephalonica</v>
          </cell>
          <cell r="J32">
            <v>4807</v>
          </cell>
          <cell r="K32" t="str">
            <v>70SC</v>
          </cell>
          <cell r="L32" t="str">
            <v>SCE</v>
          </cell>
          <cell r="M32" t="str">
            <v>ABICEP</v>
          </cell>
          <cell r="O32">
            <v>0.49608570000000002</v>
          </cell>
          <cell r="P32">
            <v>0.35638887800000002</v>
          </cell>
          <cell r="Q32">
            <v>1.7559231923802501</v>
          </cell>
          <cell r="R32">
            <v>1.73453652052958E-3</v>
          </cell>
          <cell r="T32">
            <v>0.83890902321327565</v>
          </cell>
          <cell r="U32">
            <v>7.8517767686096113E-2</v>
          </cell>
          <cell r="V32">
            <v>-3.624676</v>
          </cell>
          <cell r="W32">
            <v>3.5381712098484799E-2</v>
          </cell>
          <cell r="X32">
            <v>2.9490980000000002</v>
          </cell>
          <cell r="Y32">
            <v>4.0176899999999988E-2</v>
          </cell>
          <cell r="Z32">
            <v>0.36212285714285714</v>
          </cell>
          <cell r="AA32">
            <v>0.36000000000000004</v>
          </cell>
        </row>
        <row r="33">
          <cell r="G33" t="str">
            <v>Sapin d'Andalousie</v>
          </cell>
          <cell r="H33">
            <v>79349</v>
          </cell>
          <cell r="I33" t="str">
            <v>Abies pinsapo</v>
          </cell>
          <cell r="J33">
            <v>4800</v>
          </cell>
          <cell r="K33" t="str">
            <v>70SE</v>
          </cell>
          <cell r="L33" t="str">
            <v>SPI</v>
          </cell>
          <cell r="M33" t="str">
            <v>ABIPIN</v>
          </cell>
          <cell r="O33">
            <v>0.49608570000000002</v>
          </cell>
          <cell r="P33">
            <v>0.35638887800000002</v>
          </cell>
          <cell r="Q33">
            <v>1.7559231923802501</v>
          </cell>
          <cell r="R33">
            <v>1.73453652052958E-3</v>
          </cell>
          <cell r="T33">
            <v>0.83890902321327565</v>
          </cell>
          <cell r="U33">
            <v>7.8517767686096113E-2</v>
          </cell>
          <cell r="V33">
            <v>-3.624676</v>
          </cell>
          <cell r="W33">
            <v>3.5381712098484799E-2</v>
          </cell>
          <cell r="X33">
            <v>2.9490980000000002</v>
          </cell>
          <cell r="Y33">
            <v>4.0176899999999988E-2</v>
          </cell>
          <cell r="Z33">
            <v>0.36212285714285714</v>
          </cell>
          <cell r="AA33">
            <v>0.36000000000000004</v>
          </cell>
        </row>
        <row r="34">
          <cell r="G34" t="str">
            <v>Sapin noble</v>
          </cell>
          <cell r="H34">
            <v>79350</v>
          </cell>
          <cell r="I34" t="str">
            <v>Abies procera</v>
          </cell>
          <cell r="J34">
            <v>4896</v>
          </cell>
          <cell r="K34" t="str">
            <v>72N</v>
          </cell>
          <cell r="L34" t="str">
            <v>SNO</v>
          </cell>
          <cell r="M34" t="str">
            <v>ABIPRO</v>
          </cell>
          <cell r="O34">
            <v>0.49608570000000002</v>
          </cell>
          <cell r="P34">
            <v>0.35638887800000002</v>
          </cell>
          <cell r="Q34">
            <v>1.7559231923802501</v>
          </cell>
          <cell r="R34">
            <v>1.73453652052958E-3</v>
          </cell>
          <cell r="T34">
            <v>0.83890902321327565</v>
          </cell>
          <cell r="U34">
            <v>7.8517767686096113E-2</v>
          </cell>
          <cell r="V34">
            <v>-3.624676</v>
          </cell>
          <cell r="W34">
            <v>3.5381712098484799E-2</v>
          </cell>
          <cell r="X34">
            <v>2.9490980000000002</v>
          </cell>
          <cell r="Y34">
            <v>4.0176899999999988E-2</v>
          </cell>
          <cell r="Z34">
            <v>0.36212285714285714</v>
          </cell>
          <cell r="AA34">
            <v>0.36000000000000004</v>
          </cell>
        </row>
        <row r="35">
          <cell r="G35" t="str">
            <v>Sapin de Vancouver</v>
          </cell>
          <cell r="H35">
            <v>79333</v>
          </cell>
          <cell r="I35" t="str">
            <v>Abies grandis</v>
          </cell>
          <cell r="J35">
            <v>4801</v>
          </cell>
          <cell r="K35" t="str">
            <v>72V</v>
          </cell>
          <cell r="L35" t="str">
            <v>S.V</v>
          </cell>
          <cell r="M35" t="str">
            <v>ABIGRA</v>
          </cell>
          <cell r="N35">
            <v>35</v>
          </cell>
          <cell r="O35">
            <v>0.528606624646631</v>
          </cell>
          <cell r="P35">
            <v>0.35954963246839106</v>
          </cell>
          <cell r="Q35">
            <v>1.7559231923802499</v>
          </cell>
          <cell r="R35">
            <v>3.04477888629251E-3</v>
          </cell>
          <cell r="S35">
            <v>1272</v>
          </cell>
          <cell r="T35">
            <v>0.57388711294467276</v>
          </cell>
          <cell r="U35">
            <v>0.14746449752606311</v>
          </cell>
          <cell r="V35">
            <v>-3.0326278359686998</v>
          </cell>
          <cell r="W35">
            <v>9.2752091224602803E-2</v>
          </cell>
          <cell r="X35">
            <v>2.9490980000000002</v>
          </cell>
          <cell r="Y35">
            <v>4.0176899999999988E-2</v>
          </cell>
          <cell r="Z35">
            <v>0.35</v>
          </cell>
          <cell r="AA35">
            <v>0.35</v>
          </cell>
        </row>
        <row r="36">
          <cell r="G36" t="str">
            <v>A3 générique</v>
          </cell>
          <cell r="I36" t="str">
            <v>A3 generique</v>
          </cell>
          <cell r="O36">
            <v>0.49608570000000002</v>
          </cell>
          <cell r="P36">
            <v>0.35638887800000002</v>
          </cell>
          <cell r="Q36">
            <v>1.7559231923802501</v>
          </cell>
          <cell r="R36">
            <v>1.73453652052958E-3</v>
          </cell>
          <cell r="T36">
            <v>0.83890902321327565</v>
          </cell>
          <cell r="U36">
            <v>7.8517767686096113E-2</v>
          </cell>
          <cell r="V36">
            <v>-3.624676</v>
          </cell>
          <cell r="W36">
            <v>3.5381712098484799E-2</v>
          </cell>
          <cell r="X36">
            <v>2.9490980000000002</v>
          </cell>
          <cell r="Y36">
            <v>4.0176899999999988E-2</v>
          </cell>
          <cell r="Z36">
            <v>0.36212285714285714</v>
          </cell>
          <cell r="AA36">
            <v>0.36000000000000004</v>
          </cell>
        </row>
        <row r="37">
          <cell r="G37" t="str">
            <v>Pin Weymouth</v>
          </cell>
          <cell r="H37">
            <v>113702</v>
          </cell>
          <cell r="I37" t="str">
            <v>Pinus strobus</v>
          </cell>
          <cell r="J37">
            <v>3282</v>
          </cell>
          <cell r="K37">
            <v>56</v>
          </cell>
          <cell r="L37" t="str">
            <v>P.W</v>
          </cell>
          <cell r="M37" t="str">
            <v>PINSTR</v>
          </cell>
          <cell r="N37">
            <v>42</v>
          </cell>
          <cell r="O37">
            <v>0.48542189157191801</v>
          </cell>
          <cell r="P37">
            <v>0.35628304785251602</v>
          </cell>
          <cell r="Q37">
            <v>1.7559231923802499</v>
          </cell>
          <cell r="R37">
            <v>1.09325354472966E-3</v>
          </cell>
          <cell r="S37">
            <v>512</v>
          </cell>
          <cell r="T37">
            <v>0.97230309571355278</v>
          </cell>
          <cell r="U37">
            <v>7.0902760654839483E-2</v>
          </cell>
          <cell r="V37">
            <v>-4.8633328287457296</v>
          </cell>
          <cell r="W37">
            <v>3.7346153974961209E-2</v>
          </cell>
          <cell r="X37">
            <v>2.92310201</v>
          </cell>
          <cell r="Y37">
            <v>4.0176899999999988E-2</v>
          </cell>
          <cell r="Z37">
            <v>0.34</v>
          </cell>
          <cell r="AA37">
            <v>0.34</v>
          </cell>
        </row>
        <row r="38">
          <cell r="G38" t="str">
            <v xml:space="preserve">Pin cembro </v>
          </cell>
          <cell r="H38">
            <v>113651</v>
          </cell>
          <cell r="I38" t="str">
            <v>Pinus cembra</v>
          </cell>
          <cell r="J38">
            <v>3275</v>
          </cell>
          <cell r="K38">
            <v>59</v>
          </cell>
          <cell r="L38" t="str">
            <v>P.C</v>
          </cell>
          <cell r="M38" t="str">
            <v>PINCEM</v>
          </cell>
          <cell r="O38">
            <v>0.49608570000000002</v>
          </cell>
          <cell r="P38">
            <v>0.33229573185501998</v>
          </cell>
          <cell r="Q38">
            <v>1.7559231923802499</v>
          </cell>
          <cell r="R38">
            <v>2.0586090419193099E-3</v>
          </cell>
          <cell r="S38">
            <v>654</v>
          </cell>
          <cell r="T38">
            <v>0.89064654191559067</v>
          </cell>
          <cell r="U38">
            <v>4.8042041509617509E-2</v>
          </cell>
          <cell r="V38">
            <v>-2.90389571593041</v>
          </cell>
          <cell r="W38">
            <v>4.4282993550781025E-3</v>
          </cell>
          <cell r="X38">
            <v>2.92310201</v>
          </cell>
          <cell r="Y38">
            <v>4.0176899999999988E-2</v>
          </cell>
          <cell r="Z38">
            <v>0.42588750000000003</v>
          </cell>
          <cell r="AA38">
            <v>0.39</v>
          </cell>
        </row>
        <row r="39">
          <cell r="G39" t="str">
            <v>Mélèze d'Europe</v>
          </cell>
          <cell r="H39">
            <v>137099</v>
          </cell>
          <cell r="I39" t="str">
            <v>Larix decidua subsp. decidua</v>
          </cell>
          <cell r="J39">
            <v>2384</v>
          </cell>
          <cell r="K39">
            <v>63</v>
          </cell>
          <cell r="L39" t="str">
            <v>MEE</v>
          </cell>
          <cell r="M39" t="str">
            <v>LARDEC</v>
          </cell>
          <cell r="N39">
            <v>163</v>
          </cell>
          <cell r="O39">
            <v>0.48763803297952102</v>
          </cell>
          <cell r="P39">
            <v>0.37657507443642796</v>
          </cell>
          <cell r="Q39">
            <v>1.7559231923802499</v>
          </cell>
          <cell r="R39">
            <v>1.0701629622487099E-3</v>
          </cell>
          <cell r="S39">
            <v>14271</v>
          </cell>
          <cell r="T39">
            <v>0.83717390745271669</v>
          </cell>
          <cell r="U39">
            <v>6.5209180545684489E-2</v>
          </cell>
          <cell r="V39">
            <v>-4.2746558066789699</v>
          </cell>
          <cell r="W39">
            <v>6.5935950865682297E-2</v>
          </cell>
          <cell r="X39">
            <v>2.92310201</v>
          </cell>
          <cell r="Y39">
            <v>4.0176899999999988E-2</v>
          </cell>
          <cell r="Z39">
            <v>0.47355000000000003</v>
          </cell>
          <cell r="AA39">
            <v>0.48</v>
          </cell>
        </row>
        <row r="40">
          <cell r="G40" t="str">
            <v>Cèdre de l'Atlas</v>
          </cell>
          <cell r="H40">
            <v>89452</v>
          </cell>
          <cell r="I40" t="str">
            <v>Cedrus atlantica</v>
          </cell>
          <cell r="J40">
            <v>4789</v>
          </cell>
          <cell r="K40">
            <v>65</v>
          </cell>
          <cell r="L40" t="str">
            <v>CEA</v>
          </cell>
          <cell r="M40" t="str">
            <v>CEDATL</v>
          </cell>
          <cell r="O40">
            <v>0.48280465755605501</v>
          </cell>
          <cell r="P40">
            <v>0.34020119723589398</v>
          </cell>
          <cell r="Q40">
            <v>1.7559231923802499</v>
          </cell>
          <cell r="R40">
            <v>2.1991032346915396E-3</v>
          </cell>
          <cell r="T40">
            <v>0.9190256565563748</v>
          </cell>
          <cell r="U40">
            <v>6.7043229460999484E-2</v>
          </cell>
          <cell r="V40">
            <v>-4.1001812370710802</v>
          </cell>
          <cell r="W40">
            <v>2.3713715040314103E-2</v>
          </cell>
          <cell r="X40">
            <v>2.92310201</v>
          </cell>
          <cell r="Y40">
            <v>4.0176899999999988E-2</v>
          </cell>
          <cell r="Z40">
            <v>0.44</v>
          </cell>
          <cell r="AA40">
            <v>0.46</v>
          </cell>
        </row>
        <row r="41">
          <cell r="G41" t="str">
            <v>Cèdre du Liban</v>
          </cell>
          <cell r="H41">
            <v>89455</v>
          </cell>
          <cell r="I41" t="str">
            <v>Cedrus libani</v>
          </cell>
          <cell r="J41">
            <v>4791</v>
          </cell>
          <cell r="K41">
            <v>76</v>
          </cell>
          <cell r="L41" t="str">
            <v>CEL</v>
          </cell>
          <cell r="M41" t="str">
            <v>CEDLIB</v>
          </cell>
          <cell r="O41">
            <v>0.48280465755605501</v>
          </cell>
          <cell r="P41">
            <v>0.34020119723589398</v>
          </cell>
          <cell r="Q41">
            <v>1.7559231923802499</v>
          </cell>
          <cell r="R41">
            <v>2.1991032346915396E-3</v>
          </cell>
          <cell r="T41">
            <v>0.9190256565563748</v>
          </cell>
          <cell r="U41">
            <v>6.7043229460999484E-2</v>
          </cell>
          <cell r="V41">
            <v>-4.1001812370710802</v>
          </cell>
          <cell r="W41">
            <v>2.3713715040314103E-2</v>
          </cell>
          <cell r="X41">
            <v>2.92310201</v>
          </cell>
          <cell r="Y41">
            <v>4.0176899999999988E-2</v>
          </cell>
          <cell r="Z41">
            <v>0.42588750000000003</v>
          </cell>
          <cell r="AA41">
            <v>0.49</v>
          </cell>
        </row>
        <row r="42">
          <cell r="G42" t="str">
            <v>Cèdre de chypre</v>
          </cell>
          <cell r="H42">
            <v>89453</v>
          </cell>
          <cell r="I42" t="str">
            <v>Cedrus brevifolia</v>
          </cell>
          <cell r="J42">
            <v>4790</v>
          </cell>
          <cell r="K42" t="str">
            <v>68CB</v>
          </cell>
          <cell r="L42" t="str">
            <v>CEC</v>
          </cell>
          <cell r="M42" t="str">
            <v>CEDBRE</v>
          </cell>
          <cell r="N42">
            <v>142</v>
          </cell>
          <cell r="O42">
            <v>0.48280465755605501</v>
          </cell>
          <cell r="P42">
            <v>0.34020119723589398</v>
          </cell>
          <cell r="Q42">
            <v>1.7559231923802499</v>
          </cell>
          <cell r="R42">
            <v>2.1991032346915396E-3</v>
          </cell>
          <cell r="S42">
            <v>466</v>
          </cell>
          <cell r="T42">
            <v>0.9190256565563748</v>
          </cell>
          <cell r="U42">
            <v>6.7043229460999484E-2</v>
          </cell>
          <cell r="V42">
            <v>-4.1001812370710802</v>
          </cell>
          <cell r="W42">
            <v>2.3713715040314103E-2</v>
          </cell>
          <cell r="X42">
            <v>2.92310201</v>
          </cell>
          <cell r="Y42">
            <v>4.0176899999999988E-2</v>
          </cell>
          <cell r="Z42">
            <v>0.42588750000000003</v>
          </cell>
          <cell r="AA42">
            <v>0.42999999999999994</v>
          </cell>
        </row>
        <row r="43">
          <cell r="G43" t="str">
            <v>Cèdre de l'Hymalaya</v>
          </cell>
          <cell r="H43">
            <v>89454</v>
          </cell>
          <cell r="I43" t="str">
            <v>Cedrus deodara</v>
          </cell>
          <cell r="J43">
            <v>4792</v>
          </cell>
          <cell r="K43" t="str">
            <v>68CH</v>
          </cell>
          <cell r="L43" t="str">
            <v>CEH</v>
          </cell>
          <cell r="M43" t="str">
            <v>CEDDEO</v>
          </cell>
          <cell r="N43">
            <v>142</v>
          </cell>
          <cell r="O43">
            <v>0.48280465755605501</v>
          </cell>
          <cell r="P43">
            <v>0.34020119723589398</v>
          </cell>
          <cell r="Q43">
            <v>1.7559231923802499</v>
          </cell>
          <cell r="R43">
            <v>2.1991032346915396E-3</v>
          </cell>
          <cell r="S43">
            <v>466</v>
          </cell>
          <cell r="T43">
            <v>0.9190256565563748</v>
          </cell>
          <cell r="U43">
            <v>6.7043229460999484E-2</v>
          </cell>
          <cell r="V43">
            <v>-4.1001812370710802</v>
          </cell>
          <cell r="W43">
            <v>2.3713715040314103E-2</v>
          </cell>
          <cell r="X43">
            <v>2.92310201</v>
          </cell>
          <cell r="Y43">
            <v>4.0176899999999988E-2</v>
          </cell>
          <cell r="Z43">
            <v>0.42588750000000003</v>
          </cell>
          <cell r="AA43">
            <v>0.42999999999999994</v>
          </cell>
        </row>
        <row r="44">
          <cell r="G44" t="str">
            <v>Mélèze hybride</v>
          </cell>
          <cell r="H44">
            <v>105050</v>
          </cell>
          <cell r="I44" t="str">
            <v>Larix x marschlinsii</v>
          </cell>
          <cell r="J44">
            <v>4897</v>
          </cell>
          <cell r="K44" t="str">
            <v>74H</v>
          </cell>
          <cell r="L44" t="str">
            <v>MEH</v>
          </cell>
          <cell r="M44" t="str">
            <v>LAREUR</v>
          </cell>
          <cell r="O44">
            <v>0.49608570000000002</v>
          </cell>
          <cell r="P44">
            <v>0.37657507443642796</v>
          </cell>
          <cell r="Q44">
            <v>1.7559231923802499</v>
          </cell>
          <cell r="R44">
            <v>1.0701629622487099E-3</v>
          </cell>
          <cell r="T44">
            <v>0.83890902321327565</v>
          </cell>
          <cell r="U44">
            <v>7.3610528578312504E-2</v>
          </cell>
          <cell r="V44">
            <v>-3.624676</v>
          </cell>
          <cell r="W44">
            <v>4.06376575279613E-2</v>
          </cell>
          <cell r="X44">
            <v>2.92310201</v>
          </cell>
          <cell r="Y44">
            <v>4.0176899999999988E-2</v>
          </cell>
          <cell r="Z44">
            <v>0.45</v>
          </cell>
          <cell r="AA44">
            <v>0.42</v>
          </cell>
        </row>
        <row r="45">
          <cell r="G45" t="str">
            <v>Mélèze du Japon</v>
          </cell>
          <cell r="H45">
            <v>105044</v>
          </cell>
          <cell r="I45" t="str">
            <v>Larix kaempferi</v>
          </cell>
          <cell r="J45">
            <v>4804</v>
          </cell>
          <cell r="K45" t="str">
            <v>74J</v>
          </cell>
          <cell r="L45" t="str">
            <v>MEJ</v>
          </cell>
          <cell r="M45" t="str">
            <v>LARKAE</v>
          </cell>
          <cell r="O45">
            <v>0.49608570000000002</v>
          </cell>
          <cell r="P45">
            <v>0.37657507443642796</v>
          </cell>
          <cell r="Q45">
            <v>1.7559231923802499</v>
          </cell>
          <cell r="R45">
            <v>1.0701629622487099E-3</v>
          </cell>
          <cell r="S45">
            <v>1331</v>
          </cell>
          <cell r="T45">
            <v>0.72816458305029674</v>
          </cell>
          <cell r="U45">
            <v>0.12133469759945249</v>
          </cell>
          <cell r="V45">
            <v>-3.9925620083130502</v>
          </cell>
          <cell r="W45">
            <v>8.4750379670239295E-2</v>
          </cell>
          <cell r="X45">
            <v>2.92310201</v>
          </cell>
          <cell r="Y45">
            <v>4.0176899999999988E-2</v>
          </cell>
          <cell r="Z45">
            <v>0.42588750000000003</v>
          </cell>
          <cell r="AA45">
            <v>0.42999999999999994</v>
          </cell>
        </row>
        <row r="46">
          <cell r="G46" t="str">
            <v>B1 générique</v>
          </cell>
          <cell r="I46" t="str">
            <v>B1 generique</v>
          </cell>
          <cell r="O46">
            <v>0.49608570000000002</v>
          </cell>
          <cell r="P46">
            <v>0.35638887800000002</v>
          </cell>
          <cell r="Q46">
            <v>1.7559231923802501</v>
          </cell>
          <cell r="R46">
            <v>1.73453652052958E-3</v>
          </cell>
          <cell r="T46">
            <v>0.83890902321327565</v>
          </cell>
          <cell r="U46">
            <v>7.3610528578312504E-2</v>
          </cell>
          <cell r="V46">
            <v>-3.624676</v>
          </cell>
          <cell r="W46">
            <v>4.06376575279613E-2</v>
          </cell>
          <cell r="X46">
            <v>2.92310201</v>
          </cell>
          <cell r="Y46">
            <v>4.0176899999999988E-2</v>
          </cell>
          <cell r="Z46">
            <v>0.42588750000000003</v>
          </cell>
          <cell r="AA46">
            <v>0.42999999999999994</v>
          </cell>
        </row>
        <row r="47">
          <cell r="G47" t="str">
            <v>Cedrus atlantica ou libani</v>
          </cell>
          <cell r="H47">
            <v>717738</v>
          </cell>
          <cell r="I47" t="str">
            <v>Cedrus atlantica_libani</v>
          </cell>
          <cell r="L47" t="str">
            <v>CED</v>
          </cell>
          <cell r="N47">
            <v>142</v>
          </cell>
          <cell r="O47">
            <v>0.48280465755605501</v>
          </cell>
          <cell r="P47">
            <v>0.34020119723589398</v>
          </cell>
          <cell r="Q47">
            <v>1.7559231923802499</v>
          </cell>
          <cell r="R47">
            <v>2.1991032346915396E-3</v>
          </cell>
          <cell r="S47">
            <v>466</v>
          </cell>
          <cell r="T47">
            <v>0.9190256565563748</v>
          </cell>
          <cell r="U47">
            <v>6.7043229460999484E-2</v>
          </cell>
          <cell r="V47">
            <v>-4.1001812370710802</v>
          </cell>
          <cell r="W47">
            <v>2.3713715040314103E-2</v>
          </cell>
          <cell r="X47">
            <v>2.92310201</v>
          </cell>
          <cell r="Y47">
            <v>4.0176899999999988E-2</v>
          </cell>
          <cell r="Z47">
            <v>0.42588750000000003</v>
          </cell>
          <cell r="AA47">
            <v>0.42999999999999994</v>
          </cell>
        </row>
        <row r="48">
          <cell r="G48" t="str">
            <v>Pin maritime</v>
          </cell>
          <cell r="H48">
            <v>138850</v>
          </cell>
          <cell r="I48" t="str">
            <v>Pinus pinaster subsp. pinaster</v>
          </cell>
          <cell r="J48">
            <v>3279</v>
          </cell>
          <cell r="K48">
            <v>51</v>
          </cell>
          <cell r="L48" t="str">
            <v>P.M</v>
          </cell>
          <cell r="M48" t="str">
            <v>PINPIN</v>
          </cell>
          <cell r="N48">
            <v>1533</v>
          </cell>
          <cell r="O48">
            <v>0.48861331725940998</v>
          </cell>
          <cell r="P48">
            <v>0.39581474168040104</v>
          </cell>
          <cell r="Q48">
            <v>1.7559231923802499</v>
          </cell>
          <cell r="R48">
            <v>-1.8621679399248099E-3</v>
          </cell>
          <cell r="S48">
            <v>68458</v>
          </cell>
          <cell r="T48">
            <v>1.0737443519434666</v>
          </cell>
          <cell r="U48">
            <v>5.705950267765951E-2</v>
          </cell>
          <cell r="V48">
            <v>-6.3058750306300704</v>
          </cell>
          <cell r="W48">
            <v>8.5216474383058904E-2</v>
          </cell>
          <cell r="X48">
            <v>2.92310201</v>
          </cell>
          <cell r="Y48">
            <v>4.0176899999999988E-2</v>
          </cell>
          <cell r="Z48">
            <v>0.41414099999999998</v>
          </cell>
          <cell r="AA48">
            <v>0.46</v>
          </cell>
        </row>
        <row r="49">
          <cell r="G49" t="str">
            <v>Pin sylvestre</v>
          </cell>
          <cell r="H49">
            <v>113703</v>
          </cell>
          <cell r="I49" t="str">
            <v>Pinus sylvestris</v>
          </cell>
          <cell r="J49">
            <v>3281</v>
          </cell>
          <cell r="K49">
            <v>52</v>
          </cell>
          <cell r="L49" t="str">
            <v>P.S</v>
          </cell>
          <cell r="M49" t="str">
            <v>PINSYL</v>
          </cell>
          <cell r="N49">
            <v>1958</v>
          </cell>
          <cell r="O49">
            <v>0.47263870955824899</v>
          </cell>
          <cell r="P49">
            <v>0.37160635116038004</v>
          </cell>
          <cell r="Q49">
            <v>1.7559231923802499</v>
          </cell>
          <cell r="R49">
            <v>6.3503722466881976E-4</v>
          </cell>
          <cell r="S49">
            <v>114943</v>
          </cell>
          <cell r="T49">
            <v>0.84501097374903766</v>
          </cell>
          <cell r="U49">
            <v>5.9077046075818498E-2</v>
          </cell>
          <cell r="V49">
            <v>-3.00829100424416</v>
          </cell>
          <cell r="W49">
            <v>3.3006622149112402E-2</v>
          </cell>
          <cell r="X49">
            <v>2.92310201</v>
          </cell>
          <cell r="Y49">
            <v>4.0176899999999988E-2</v>
          </cell>
          <cell r="Z49">
            <v>0.42188999999999999</v>
          </cell>
          <cell r="AA49">
            <v>0.44</v>
          </cell>
        </row>
        <row r="50">
          <cell r="G50" t="str">
            <v>Pin noir d'Autriche</v>
          </cell>
          <cell r="H50">
            <v>138843</v>
          </cell>
          <cell r="I50" t="str">
            <v>Pinus nigra subsp. nigra</v>
          </cell>
          <cell r="J50">
            <v>4793</v>
          </cell>
          <cell r="K50">
            <v>54</v>
          </cell>
          <cell r="L50" t="str">
            <v>P.O</v>
          </cell>
          <cell r="M50" t="str">
            <v>PINNIG</v>
          </cell>
          <cell r="N50">
            <v>240</v>
          </cell>
          <cell r="O50">
            <v>0.49804628685806501</v>
          </cell>
          <cell r="P50">
            <v>0.30480604226972702</v>
          </cell>
          <cell r="Q50">
            <v>1.7559231923802499</v>
          </cell>
          <cell r="R50">
            <v>3.4876967694971073E-3</v>
          </cell>
          <cell r="S50">
            <v>25289</v>
          </cell>
          <cell r="T50">
            <v>0.98486601438092269</v>
          </cell>
          <cell r="U50">
            <v>5.2745195930098493E-2</v>
          </cell>
          <cell r="V50">
            <v>-3.3896425814092099</v>
          </cell>
          <cell r="W50">
            <v>-3.6810146175364003E-3</v>
          </cell>
          <cell r="X50">
            <v>2.92310201</v>
          </cell>
          <cell r="Y50">
            <v>4.0176899999999988E-2</v>
          </cell>
          <cell r="Z50">
            <v>0.41414099999999998</v>
          </cell>
          <cell r="AA50">
            <v>0.49</v>
          </cell>
        </row>
        <row r="51">
          <cell r="G51" t="str">
            <v>Pin parasol</v>
          </cell>
          <cell r="H51">
            <v>113690</v>
          </cell>
          <cell r="I51" t="str">
            <v>Pinus pinea</v>
          </cell>
          <cell r="J51">
            <v>3280</v>
          </cell>
          <cell r="K51">
            <v>55</v>
          </cell>
          <cell r="L51" t="str">
            <v>P.P</v>
          </cell>
          <cell r="M51" t="str">
            <v>PINPIN</v>
          </cell>
          <cell r="O51">
            <v>0.49608570000000002</v>
          </cell>
          <cell r="P51">
            <v>0.33229573185501998</v>
          </cell>
          <cell r="Q51">
            <v>1.7559231923802499</v>
          </cell>
          <cell r="R51">
            <v>2.0586090419193099E-3</v>
          </cell>
          <cell r="S51">
            <v>344</v>
          </cell>
          <cell r="T51">
            <v>1.0535217541428807</v>
          </cell>
          <cell r="U51">
            <v>3.7524752835802491E-2</v>
          </cell>
          <cell r="V51">
            <v>-3.5056204485109101</v>
          </cell>
          <cell r="W51">
            <v>-1.9488758048934962E-2</v>
          </cell>
          <cell r="X51">
            <v>2.92310201</v>
          </cell>
          <cell r="Y51">
            <v>4.0176899999999988E-2</v>
          </cell>
          <cell r="Z51">
            <v>0.42403440000000003</v>
          </cell>
          <cell r="AA51">
            <v>0.45033333333333331</v>
          </cell>
        </row>
        <row r="52">
          <cell r="G52" t="str">
            <v xml:space="preserve">Pin à crochets </v>
          </cell>
          <cell r="H52">
            <v>138840</v>
          </cell>
          <cell r="I52" t="str">
            <v>Pinus mugo subsp. uncinata</v>
          </cell>
          <cell r="J52">
            <v>3278</v>
          </cell>
          <cell r="K52">
            <v>58</v>
          </cell>
          <cell r="L52" t="str">
            <v>P.X</v>
          </cell>
          <cell r="M52" t="str">
            <v>PINUNC</v>
          </cell>
          <cell r="N52">
            <v>257</v>
          </cell>
          <cell r="O52">
            <v>0.54135548699862301</v>
          </cell>
          <cell r="P52">
            <v>0.44257462564922395</v>
          </cell>
          <cell r="Q52">
            <v>1.7559231923802499</v>
          </cell>
          <cell r="R52">
            <v>-5.0918961644049994E-4</v>
          </cell>
          <cell r="S52">
            <v>8504</v>
          </cell>
          <cell r="T52">
            <v>0.81705585196930275</v>
          </cell>
          <cell r="U52">
            <v>6.0731765212269487E-2</v>
          </cell>
          <cell r="V52">
            <v>-3.17723720885339</v>
          </cell>
          <cell r="W52">
            <v>3.2211694530870902E-2</v>
          </cell>
          <cell r="X52">
            <v>2.92310201</v>
          </cell>
          <cell r="Y52">
            <v>4.0176899999999988E-2</v>
          </cell>
          <cell r="Z52">
            <v>0.41</v>
          </cell>
          <cell r="AA52">
            <v>0.44</v>
          </cell>
        </row>
        <row r="53">
          <cell r="G53" t="str">
            <v>Pin mugo</v>
          </cell>
          <cell r="H53">
            <v>113682</v>
          </cell>
          <cell r="I53" t="str">
            <v>Pinus mugo</v>
          </cell>
          <cell r="J53">
            <v>4893</v>
          </cell>
          <cell r="K53">
            <v>60</v>
          </cell>
          <cell r="L53" t="str">
            <v>PMU</v>
          </cell>
          <cell r="M53" t="str">
            <v>PINMUG</v>
          </cell>
          <cell r="N53">
            <v>3</v>
          </cell>
          <cell r="O53">
            <v>0.55033672792083399</v>
          </cell>
          <cell r="P53">
            <v>0.43241278023062996</v>
          </cell>
          <cell r="Q53">
            <v>1.7559231923802499</v>
          </cell>
          <cell r="R53">
            <v>1.15205770350111E-3</v>
          </cell>
          <cell r="S53">
            <v>7</v>
          </cell>
          <cell r="T53">
            <v>0.74484431086615577</v>
          </cell>
          <cell r="U53">
            <v>0.10878989325161649</v>
          </cell>
          <cell r="V53">
            <v>-3.6136610862837002</v>
          </cell>
          <cell r="W53">
            <v>6.7587036111609905E-2</v>
          </cell>
          <cell r="X53">
            <v>2.92310201</v>
          </cell>
          <cell r="Y53">
            <v>4.0176899999999988E-2</v>
          </cell>
          <cell r="Z53">
            <v>0.42403440000000003</v>
          </cell>
          <cell r="AA53">
            <v>0.42199999999999999</v>
          </cell>
        </row>
        <row r="54">
          <cell r="G54" t="str">
            <v>Pinus taeda</v>
          </cell>
          <cell r="H54">
            <v>446381</v>
          </cell>
          <cell r="I54" t="str">
            <v>Pinus taeda</v>
          </cell>
          <cell r="J54">
            <v>4895</v>
          </cell>
          <cell r="K54">
            <v>77</v>
          </cell>
          <cell r="L54" t="str">
            <v>PAE</v>
          </cell>
          <cell r="M54" t="str">
            <v>PINTAE</v>
          </cell>
          <cell r="O54">
            <v>0.49608570000000002</v>
          </cell>
          <cell r="P54">
            <v>0.35638887800000002</v>
          </cell>
          <cell r="Q54">
            <v>1.7559231923802501</v>
          </cell>
          <cell r="R54">
            <v>1.73453652052958E-3</v>
          </cell>
          <cell r="T54">
            <v>0.83890902321327565</v>
          </cell>
          <cell r="U54">
            <v>8.3953784296990505E-2</v>
          </cell>
          <cell r="V54">
            <v>-3.624676</v>
          </cell>
          <cell r="W54">
            <v>4.90156131891029E-2</v>
          </cell>
          <cell r="X54">
            <v>2.92310201</v>
          </cell>
          <cell r="Y54">
            <v>4.0176899999999988E-2</v>
          </cell>
          <cell r="Z54">
            <v>0.42403440000000003</v>
          </cell>
          <cell r="AA54">
            <v>0.45033333333333331</v>
          </cell>
        </row>
        <row r="55">
          <cell r="G55" t="str">
            <v>Pin laricio de Calabre</v>
          </cell>
          <cell r="H55">
            <v>613561</v>
          </cell>
          <cell r="I55" t="str">
            <v>Pinus nigra var. calabrica</v>
          </cell>
          <cell r="J55">
            <v>4794</v>
          </cell>
          <cell r="K55" t="str">
            <v>53CA</v>
          </cell>
          <cell r="L55" t="str">
            <v>PCA</v>
          </cell>
          <cell r="M55" t="str">
            <v>PINNIG</v>
          </cell>
          <cell r="N55">
            <v>338</v>
          </cell>
          <cell r="O55">
            <v>0.45529813506272998</v>
          </cell>
          <cell r="P55">
            <v>0.30566795674853303</v>
          </cell>
          <cell r="Q55">
            <v>1.7559231923802499</v>
          </cell>
          <cell r="R55">
            <v>2.7874758831679981E-3</v>
          </cell>
          <cell r="S55">
            <v>7541</v>
          </cell>
          <cell r="T55">
            <v>1.1098580553698456</v>
          </cell>
          <cell r="U55">
            <v>3.753540989026749E-2</v>
          </cell>
          <cell r="V55">
            <v>-3.7221348036349502</v>
          </cell>
          <cell r="W55">
            <v>-2.7694948448686713E-2</v>
          </cell>
          <cell r="X55">
            <v>2.92310201</v>
          </cell>
          <cell r="Y55">
            <v>4.0176899999999988E-2</v>
          </cell>
          <cell r="Z55">
            <v>0.42403440000000003</v>
          </cell>
          <cell r="AA55">
            <v>0.45033333333333331</v>
          </cell>
        </row>
        <row r="56">
          <cell r="G56" t="str">
            <v>Pin laricio de Corse</v>
          </cell>
          <cell r="H56">
            <v>613563</v>
          </cell>
          <cell r="I56" t="str">
            <v>Pinus nigra var. corsicana</v>
          </cell>
          <cell r="J56">
            <v>3277</v>
          </cell>
          <cell r="K56" t="str">
            <v>53CO</v>
          </cell>
          <cell r="L56" t="str">
            <v>PCO</v>
          </cell>
          <cell r="M56" t="str">
            <v>PINNIG</v>
          </cell>
          <cell r="N56">
            <v>338</v>
          </cell>
          <cell r="O56">
            <v>0.45529813506272998</v>
          </cell>
          <cell r="P56">
            <v>0.30566795674853303</v>
          </cell>
          <cell r="Q56">
            <v>1.7559231923802499</v>
          </cell>
          <cell r="R56">
            <v>2.7874758831679981E-3</v>
          </cell>
          <cell r="S56">
            <v>7541</v>
          </cell>
          <cell r="T56">
            <v>1.1098580553698456</v>
          </cell>
          <cell r="U56">
            <v>3.753540989026749E-2</v>
          </cell>
          <cell r="V56">
            <v>-3.7221348036349502</v>
          </cell>
          <cell r="W56">
            <v>-2.7694948448686713E-2</v>
          </cell>
          <cell r="X56">
            <v>2.92310201</v>
          </cell>
          <cell r="Y56">
            <v>4.0176899999999988E-2</v>
          </cell>
          <cell r="Z56">
            <v>0.42403440000000003</v>
          </cell>
          <cell r="AA56">
            <v>0.45033333333333331</v>
          </cell>
        </row>
        <row r="57">
          <cell r="G57" t="str">
            <v>Pin de Salzmann</v>
          </cell>
          <cell r="H57">
            <v>138844</v>
          </cell>
          <cell r="I57" t="str">
            <v>Pinus nigra subsp. salzmannii</v>
          </cell>
          <cell r="J57">
            <v>4795</v>
          </cell>
          <cell r="K57" t="str">
            <v>53S</v>
          </cell>
          <cell r="L57" t="str">
            <v>PSA</v>
          </cell>
          <cell r="M57" t="str">
            <v>PINNIG</v>
          </cell>
          <cell r="N57">
            <v>240</v>
          </cell>
          <cell r="O57">
            <v>0.49804628685806501</v>
          </cell>
          <cell r="P57">
            <v>0.30480604226972702</v>
          </cell>
          <cell r="Q57">
            <v>1.7559231923802499</v>
          </cell>
          <cell r="R57">
            <v>3.4876967694971073E-3</v>
          </cell>
          <cell r="S57">
            <v>25289</v>
          </cell>
          <cell r="T57">
            <v>0.98486601438092269</v>
          </cell>
          <cell r="U57">
            <v>5.2745195930098493E-2</v>
          </cell>
          <cell r="V57">
            <v>-3.3896425814092099</v>
          </cell>
          <cell r="W57">
            <v>-3.6810146175364003E-3</v>
          </cell>
          <cell r="X57">
            <v>2.92310201</v>
          </cell>
          <cell r="Y57">
            <v>4.0176899999999988E-2</v>
          </cell>
          <cell r="Z57">
            <v>0.41414099999999998</v>
          </cell>
          <cell r="AA57">
            <v>0.49</v>
          </cell>
        </row>
        <row r="58">
          <cell r="G58" t="str">
            <v>Pin d'Alep</v>
          </cell>
          <cell r="H58">
            <v>113665</v>
          </cell>
          <cell r="I58" t="str">
            <v>Pinus halepensis</v>
          </cell>
          <cell r="J58">
            <v>3276</v>
          </cell>
          <cell r="K58" t="str">
            <v>57A</v>
          </cell>
          <cell r="L58" t="str">
            <v>P.A</v>
          </cell>
          <cell r="M58" t="str">
            <v>PINHAL</v>
          </cell>
          <cell r="N58">
            <v>134</v>
          </cell>
          <cell r="O58">
            <v>0.52219565313552097</v>
          </cell>
          <cell r="P58">
            <v>0.40322490860754495</v>
          </cell>
          <cell r="Q58">
            <v>1.7559231923802499</v>
          </cell>
          <cell r="R58">
            <v>7.0391404902464972E-4</v>
          </cell>
          <cell r="S58">
            <v>7800</v>
          </cell>
          <cell r="T58">
            <v>0.80533212214302075</v>
          </cell>
          <cell r="U58">
            <v>3.3226269981110501E-2</v>
          </cell>
          <cell r="V58">
            <v>-2.69769784408401</v>
          </cell>
          <cell r="W58">
            <v>1.0816264371206401E-2</v>
          </cell>
          <cell r="X58">
            <v>2.92310201</v>
          </cell>
          <cell r="Y58">
            <v>4.0176899999999988E-2</v>
          </cell>
          <cell r="Z58">
            <v>0.46</v>
          </cell>
          <cell r="AA58">
            <v>0.45</v>
          </cell>
        </row>
        <row r="59">
          <cell r="G59" t="str">
            <v>Pin brutia (ou) eldarica</v>
          </cell>
          <cell r="H59">
            <v>162291</v>
          </cell>
          <cell r="I59" t="str">
            <v>Pinus halepensis subsp. brutia</v>
          </cell>
          <cell r="J59">
            <v>4808</v>
          </cell>
          <cell r="K59" t="str">
            <v>57B</v>
          </cell>
          <cell r="L59" t="str">
            <v>PBR</v>
          </cell>
          <cell r="M59" t="str">
            <v>PINBRU</v>
          </cell>
          <cell r="N59">
            <v>134</v>
          </cell>
          <cell r="O59">
            <v>0.52219565313552097</v>
          </cell>
          <cell r="P59">
            <v>0.40322490860754495</v>
          </cell>
          <cell r="Q59">
            <v>1.7559231923802499</v>
          </cell>
          <cell r="R59">
            <v>7.0391404902464972E-4</v>
          </cell>
          <cell r="S59">
            <v>7800</v>
          </cell>
          <cell r="T59">
            <v>0.80533212214302075</v>
          </cell>
          <cell r="U59">
            <v>3.3226269981110501E-2</v>
          </cell>
          <cell r="V59">
            <v>-2.69769784408401</v>
          </cell>
          <cell r="W59">
            <v>1.0816264371206401E-2</v>
          </cell>
          <cell r="X59">
            <v>2.92310201</v>
          </cell>
          <cell r="Y59">
            <v>4.0176899999999988E-2</v>
          </cell>
          <cell r="Z59">
            <v>0.46</v>
          </cell>
          <cell r="AA59">
            <v>0.45</v>
          </cell>
        </row>
        <row r="60">
          <cell r="G60" t="str">
            <v>Pin de Murray</v>
          </cell>
          <cell r="H60">
            <v>458773</v>
          </cell>
          <cell r="I60" t="str">
            <v>Pinus contorta</v>
          </cell>
          <cell r="J60">
            <v>4814</v>
          </cell>
          <cell r="K60" t="str">
            <v>68PC</v>
          </cell>
          <cell r="L60" t="str">
            <v>PMY</v>
          </cell>
          <cell r="M60" t="str">
            <v>PINCON</v>
          </cell>
          <cell r="O60">
            <v>0.49608570000000002</v>
          </cell>
          <cell r="P60">
            <v>0.35638887800000002</v>
          </cell>
          <cell r="Q60">
            <v>1.7559231923802501</v>
          </cell>
          <cell r="R60">
            <v>1.73453652052958E-3</v>
          </cell>
          <cell r="T60">
            <v>0.83890902321327565</v>
          </cell>
          <cell r="U60">
            <v>8.3953784296990505E-2</v>
          </cell>
          <cell r="V60">
            <v>-3.624676</v>
          </cell>
          <cell r="W60">
            <v>4.90156131891029E-2</v>
          </cell>
          <cell r="X60">
            <v>2.92310201</v>
          </cell>
          <cell r="Y60">
            <v>4.0176899999999988E-2</v>
          </cell>
          <cell r="Z60">
            <v>0.42403440000000003</v>
          </cell>
          <cell r="AA60">
            <v>0.45033333333333331</v>
          </cell>
        </row>
        <row r="61">
          <cell r="G61" t="str">
            <v>Pin de Monterey</v>
          </cell>
          <cell r="H61">
            <v>113696</v>
          </cell>
          <cell r="I61" t="str">
            <v>Pinus radiata</v>
          </cell>
          <cell r="J61">
            <v>4796</v>
          </cell>
          <cell r="K61" t="str">
            <v>68PM</v>
          </cell>
          <cell r="L61" t="str">
            <v>PMO</v>
          </cell>
          <cell r="M61" t="str">
            <v>PINRAD</v>
          </cell>
          <cell r="O61">
            <v>0.49608570000000002</v>
          </cell>
          <cell r="P61">
            <v>0.35638887800000002</v>
          </cell>
          <cell r="Q61">
            <v>1.7559231923802501</v>
          </cell>
          <cell r="R61">
            <v>1.73453652052958E-3</v>
          </cell>
          <cell r="T61">
            <v>0.83890902321327565</v>
          </cell>
          <cell r="U61">
            <v>8.3953784296990505E-2</v>
          </cell>
          <cell r="V61">
            <v>-3.624676</v>
          </cell>
          <cell r="W61">
            <v>4.90156131891029E-2</v>
          </cell>
          <cell r="X61">
            <v>2.92310201</v>
          </cell>
          <cell r="Y61">
            <v>4.0176899999999988E-2</v>
          </cell>
          <cell r="Z61">
            <v>0.42403440000000003</v>
          </cell>
          <cell r="AA61">
            <v>0.45033333333333331</v>
          </cell>
        </row>
        <row r="62">
          <cell r="G62" t="str">
            <v>B2 générique</v>
          </cell>
          <cell r="I62" t="str">
            <v>B2 generique</v>
          </cell>
          <cell r="O62">
            <v>0.49608570000000002</v>
          </cell>
          <cell r="P62">
            <v>0.35638887800000002</v>
          </cell>
          <cell r="Q62">
            <v>1.7559231923802501</v>
          </cell>
          <cell r="R62">
            <v>1.73453652052958E-3</v>
          </cell>
          <cell r="T62">
            <v>0.83890902321327565</v>
          </cell>
          <cell r="U62">
            <v>8.3953784296990505E-2</v>
          </cell>
          <cell r="V62">
            <v>-3.624676</v>
          </cell>
          <cell r="W62">
            <v>4.90156131891029E-2</v>
          </cell>
          <cell r="X62">
            <v>2.92310201</v>
          </cell>
          <cell r="Y62">
            <v>4.0176899999999988E-2</v>
          </cell>
          <cell r="Z62">
            <v>0.42403440000000003</v>
          </cell>
          <cell r="AA62">
            <v>0.45033333333333331</v>
          </cell>
        </row>
        <row r="63">
          <cell r="G63" t="str">
            <v>Pin noir pallasiana</v>
          </cell>
          <cell r="H63">
            <v>789303</v>
          </cell>
          <cell r="I63" t="str">
            <v>Pinus nigra ssp pallasiana</v>
          </cell>
          <cell r="L63" t="str">
            <v>P.N</v>
          </cell>
          <cell r="N63">
            <v>7</v>
          </cell>
          <cell r="O63">
            <v>0.46775983942745297</v>
          </cell>
          <cell r="P63">
            <v>0.33212982406235203</v>
          </cell>
          <cell r="Q63">
            <v>1.7559231923802499</v>
          </cell>
          <cell r="R63">
            <v>1.9310167135428299E-3</v>
          </cell>
          <cell r="T63">
            <v>0.83890902321327565</v>
          </cell>
          <cell r="U63">
            <v>8.3953784296990505E-2</v>
          </cell>
          <cell r="V63">
            <v>-3.624676</v>
          </cell>
          <cell r="W63">
            <v>4.90156131891029E-2</v>
          </cell>
          <cell r="X63">
            <v>2.92310201</v>
          </cell>
          <cell r="Y63">
            <v>4.0176899999999988E-2</v>
          </cell>
          <cell r="Z63">
            <v>0.42403440000000003</v>
          </cell>
          <cell r="AA63">
            <v>0.45033333333333331</v>
          </cell>
        </row>
        <row r="64">
          <cell r="G64" t="str">
            <v>Pin générique</v>
          </cell>
          <cell r="H64">
            <v>196293</v>
          </cell>
          <cell r="I64" t="str">
            <v>Pinus sp.</v>
          </cell>
          <cell r="L64" t="str">
            <v>PEX</v>
          </cell>
          <cell r="M64" t="str">
            <v>POPX E</v>
          </cell>
          <cell r="N64">
            <v>2</v>
          </cell>
          <cell r="O64">
            <v>0.48359148314845302</v>
          </cell>
          <cell r="P64">
            <v>0.33229573185501998</v>
          </cell>
          <cell r="Q64">
            <v>1.7559231923802499</v>
          </cell>
          <cell r="R64">
            <v>2.0586090419193099E-3</v>
          </cell>
          <cell r="T64">
            <v>0.83890902321327565</v>
          </cell>
          <cell r="U64">
            <v>8.3953784296990505E-2</v>
          </cell>
          <cell r="V64">
            <v>-3.624676</v>
          </cell>
          <cell r="W64">
            <v>4.90156131891029E-2</v>
          </cell>
          <cell r="X64">
            <v>2.92310201</v>
          </cell>
          <cell r="Y64">
            <v>4.0176899999999988E-2</v>
          </cell>
          <cell r="Z64">
            <v>0.42403440000000003</v>
          </cell>
          <cell r="AA64">
            <v>0.45033333333333331</v>
          </cell>
        </row>
        <row r="65">
          <cell r="G65" t="str">
            <v>Cornouiller mâle</v>
          </cell>
          <cell r="H65">
            <v>92497</v>
          </cell>
          <cell r="I65" t="str">
            <v>Cornus mas</v>
          </cell>
          <cell r="J65">
            <v>1219</v>
          </cell>
          <cell r="K65">
            <v>39</v>
          </cell>
          <cell r="L65" t="str">
            <v>CRN</v>
          </cell>
          <cell r="M65" t="str">
            <v>CORMAS</v>
          </cell>
          <cell r="O65">
            <v>0.49608570000000002</v>
          </cell>
          <cell r="P65">
            <v>0.52196460300000003</v>
          </cell>
          <cell r="Q65">
            <v>0.66106715155860996</v>
          </cell>
          <cell r="R65">
            <v>-1.6572449999999999E-3</v>
          </cell>
          <cell r="S65">
            <v>5</v>
          </cell>
          <cell r="T65">
            <v>0.74335115746939495</v>
          </cell>
          <cell r="U65">
            <v>0.11538688123697569</v>
          </cell>
          <cell r="V65">
            <v>-3.9010930798770902</v>
          </cell>
          <cell r="W65">
            <v>8.3474548617928676E-2</v>
          </cell>
          <cell r="X65">
            <v>2.5334992000000001</v>
          </cell>
          <cell r="Y65">
            <v>0.20005829999999999</v>
          </cell>
          <cell r="Z65">
            <v>0.68018999999999996</v>
          </cell>
          <cell r="AA65">
            <v>0.74</v>
          </cell>
        </row>
        <row r="66">
          <cell r="G66" t="str">
            <v>Erable plane</v>
          </cell>
          <cell r="H66">
            <v>79779</v>
          </cell>
          <cell r="I66" t="str">
            <v>Acer platanoides</v>
          </cell>
          <cell r="J66">
            <v>9</v>
          </cell>
          <cell r="K66" t="str">
            <v>15P</v>
          </cell>
          <cell r="L66" t="str">
            <v>ERP</v>
          </cell>
          <cell r="M66" t="str">
            <v>ACEPLA</v>
          </cell>
          <cell r="O66">
            <v>0.49608570000000002</v>
          </cell>
          <cell r="P66">
            <v>0.52196460300000003</v>
          </cell>
          <cell r="Q66">
            <v>0.66106715155860996</v>
          </cell>
          <cell r="R66">
            <v>-1.6572449999999999E-3</v>
          </cell>
          <cell r="T66">
            <v>0.79751119507667401</v>
          </cell>
          <cell r="U66">
            <v>9.3592357813797683E-2</v>
          </cell>
          <cell r="V66">
            <v>-3.7381957712661902</v>
          </cell>
          <cell r="W66">
            <v>5.9478399552348779E-2</v>
          </cell>
          <cell r="X66">
            <v>2.5334992000000001</v>
          </cell>
          <cell r="Y66">
            <v>0.20005829999999999</v>
          </cell>
          <cell r="Z66">
            <v>0.50800000000000001</v>
          </cell>
          <cell r="AA66">
            <v>0.55000000000000004</v>
          </cell>
        </row>
        <row r="67">
          <cell r="G67" t="str">
            <v>Erable sycomore</v>
          </cell>
          <cell r="H67">
            <v>79783</v>
          </cell>
          <cell r="I67" t="str">
            <v>Acer pseudoplatanus</v>
          </cell>
          <cell r="J67">
            <v>10</v>
          </cell>
          <cell r="K67" t="str">
            <v>15S</v>
          </cell>
          <cell r="L67" t="str">
            <v>ERS</v>
          </cell>
          <cell r="M67" t="str">
            <v>ACEPSE</v>
          </cell>
          <cell r="N67">
            <v>5</v>
          </cell>
          <cell r="O67">
            <v>0.486053761587938</v>
          </cell>
          <cell r="P67">
            <v>0.50203569212072596</v>
          </cell>
          <cell r="Q67">
            <v>0.66106715155860996</v>
          </cell>
          <cell r="R67">
            <v>-1.57520221886989E-3</v>
          </cell>
          <cell r="T67">
            <v>0.79751119507667401</v>
          </cell>
          <cell r="U67">
            <v>9.3592357813797683E-2</v>
          </cell>
          <cell r="V67">
            <v>-3.7381957712661902</v>
          </cell>
          <cell r="W67">
            <v>5.9478399552348779E-2</v>
          </cell>
          <cell r="X67">
            <v>2.5334992000000001</v>
          </cell>
          <cell r="Y67">
            <v>0.20005829999999999</v>
          </cell>
          <cell r="Z67">
            <v>0.51</v>
          </cell>
          <cell r="AA67">
            <v>0.5</v>
          </cell>
        </row>
        <row r="68">
          <cell r="G68" t="str">
            <v>Erable champêtre</v>
          </cell>
          <cell r="H68">
            <v>79734</v>
          </cell>
          <cell r="I68" t="str">
            <v>Acer campestre</v>
          </cell>
          <cell r="J68">
            <v>5</v>
          </cell>
          <cell r="K68" t="str">
            <v>21C</v>
          </cell>
          <cell r="L68" t="str">
            <v>ERC</v>
          </cell>
          <cell r="M68" t="str">
            <v>ACECAM</v>
          </cell>
          <cell r="N68">
            <v>2</v>
          </cell>
          <cell r="O68">
            <v>0.50865833998370003</v>
          </cell>
          <cell r="P68">
            <v>0.53351841286952895</v>
          </cell>
          <cell r="Q68">
            <v>0.66106715155860996</v>
          </cell>
          <cell r="R68">
            <v>-1.6309232411533499E-3</v>
          </cell>
          <cell r="T68">
            <v>0.79751119507667401</v>
          </cell>
          <cell r="U68">
            <v>9.3592357813797683E-2</v>
          </cell>
          <cell r="V68">
            <v>-3.7381957712661902</v>
          </cell>
          <cell r="W68">
            <v>5.9478399552348779E-2</v>
          </cell>
          <cell r="X68">
            <v>2.5334992000000001</v>
          </cell>
          <cell r="Y68">
            <v>0.20005829999999999</v>
          </cell>
          <cell r="Z68">
            <v>0.52520999999999995</v>
          </cell>
          <cell r="AA68">
            <v>0.54</v>
          </cell>
        </row>
        <row r="69">
          <cell r="G69" t="str">
            <v>Erable de Montpellier</v>
          </cell>
          <cell r="H69">
            <v>79763</v>
          </cell>
          <cell r="I69" t="str">
            <v>Acer monspessulanum</v>
          </cell>
          <cell r="J69">
            <v>6</v>
          </cell>
          <cell r="K69" t="str">
            <v>21M</v>
          </cell>
          <cell r="L69" t="str">
            <v>ERM</v>
          </cell>
          <cell r="M69" t="str">
            <v>ACEMON</v>
          </cell>
          <cell r="O69">
            <v>0.49608570000000002</v>
          </cell>
          <cell r="P69">
            <v>0.52196460300000003</v>
          </cell>
          <cell r="Q69">
            <v>0.66106715155860996</v>
          </cell>
          <cell r="R69">
            <v>-1.6572449999999999E-3</v>
          </cell>
          <cell r="S69">
            <v>18159</v>
          </cell>
          <cell r="T69">
            <v>0.79751119507667401</v>
          </cell>
          <cell r="U69">
            <v>9.3592357813797683E-2</v>
          </cell>
          <cell r="V69">
            <v>-3.7381957712661902</v>
          </cell>
          <cell r="W69">
            <v>5.9478399552348779E-2</v>
          </cell>
          <cell r="X69">
            <v>2.5334992000000001</v>
          </cell>
          <cell r="Y69">
            <v>0.20005829999999999</v>
          </cell>
          <cell r="Z69">
            <v>0.55584999999999996</v>
          </cell>
          <cell r="AA69">
            <v>0.58250000000000002</v>
          </cell>
        </row>
        <row r="70">
          <cell r="G70" t="str">
            <v>Erable à feuilles d'obier</v>
          </cell>
          <cell r="H70">
            <v>130715</v>
          </cell>
          <cell r="I70" t="str">
            <v>Acer opalus subsp. opalus</v>
          </cell>
          <cell r="J70">
            <v>8</v>
          </cell>
          <cell r="K70" t="str">
            <v>21O</v>
          </cell>
          <cell r="L70" t="str">
            <v>ERO</v>
          </cell>
          <cell r="M70" t="str">
            <v>ACEOPA</v>
          </cell>
          <cell r="O70">
            <v>0.49608570000000002</v>
          </cell>
          <cell r="P70">
            <v>0.52196460300000003</v>
          </cell>
          <cell r="Q70">
            <v>0.66106715155860996</v>
          </cell>
          <cell r="R70">
            <v>-1.6572449999999999E-3</v>
          </cell>
          <cell r="S70">
            <v>18159</v>
          </cell>
          <cell r="T70">
            <v>0.79751119507667401</v>
          </cell>
          <cell r="U70">
            <v>9.3592357813797683E-2</v>
          </cell>
          <cell r="V70">
            <v>-3.7381957712661902</v>
          </cell>
          <cell r="W70">
            <v>5.9478399552348779E-2</v>
          </cell>
          <cell r="X70">
            <v>2.5334992000000001</v>
          </cell>
          <cell r="Y70">
            <v>0.20005829999999999</v>
          </cell>
          <cell r="Z70">
            <v>0.55584999999999996</v>
          </cell>
          <cell r="AA70">
            <v>0.58250000000000002</v>
          </cell>
        </row>
        <row r="71">
          <cell r="G71" t="str">
            <v>Erable negundo</v>
          </cell>
          <cell r="H71">
            <v>79766</v>
          </cell>
          <cell r="I71" t="str">
            <v>Acer negundo</v>
          </cell>
          <cell r="J71">
            <v>7</v>
          </cell>
          <cell r="K71" t="str">
            <v>29EN</v>
          </cell>
          <cell r="L71" t="str">
            <v>ERN</v>
          </cell>
          <cell r="M71" t="str">
            <v>ACENEG</v>
          </cell>
          <cell r="O71">
            <v>0.49608570000000002</v>
          </cell>
          <cell r="P71">
            <v>0.52196460300000003</v>
          </cell>
          <cell r="Q71">
            <v>0.66106715155860996</v>
          </cell>
          <cell r="R71">
            <v>-1.6572449999999999E-3</v>
          </cell>
          <cell r="S71">
            <v>18159</v>
          </cell>
          <cell r="T71">
            <v>0.79751119507667401</v>
          </cell>
          <cell r="U71">
            <v>9.3592357813797683E-2</v>
          </cell>
          <cell r="V71">
            <v>-3.7381957712661902</v>
          </cell>
          <cell r="W71">
            <v>5.9478399552348779E-2</v>
          </cell>
          <cell r="X71">
            <v>2.5334992000000001</v>
          </cell>
          <cell r="Y71">
            <v>0.20005829999999999</v>
          </cell>
          <cell r="Z71">
            <v>0.55584999999999996</v>
          </cell>
          <cell r="AA71">
            <v>0.58250000000000002</v>
          </cell>
        </row>
        <row r="72">
          <cell r="G72" t="str">
            <v>Fusain d'Europe</v>
          </cell>
          <cell r="H72">
            <v>609982</v>
          </cell>
          <cell r="I72" t="str">
            <v>Euonymus europaeus</v>
          </cell>
          <cell r="J72">
            <v>1738</v>
          </cell>
          <cell r="K72" t="str">
            <v>49EV</v>
          </cell>
          <cell r="L72" t="str">
            <v>FUS</v>
          </cell>
          <cell r="M72" t="str">
            <v>EVOEUR</v>
          </cell>
          <cell r="O72">
            <v>0.49608570000000002</v>
          </cell>
          <cell r="P72">
            <v>0.52196460300000003</v>
          </cell>
          <cell r="Q72">
            <v>0.66106715155860996</v>
          </cell>
          <cell r="R72">
            <v>-1.6572449999999999E-3</v>
          </cell>
          <cell r="T72">
            <v>0.757382</v>
          </cell>
          <cell r="U72">
            <v>0.1024863525000487</v>
          </cell>
          <cell r="V72">
            <v>-3.624676</v>
          </cell>
          <cell r="W72">
            <v>6.7228474802671079E-2</v>
          </cell>
          <cell r="X72">
            <v>2.5334992000000001</v>
          </cell>
          <cell r="Y72">
            <v>0.20005829999999999</v>
          </cell>
          <cell r="Z72">
            <v>0.55584999999999996</v>
          </cell>
          <cell r="AA72">
            <v>0.58250000000000002</v>
          </cell>
        </row>
        <row r="73">
          <cell r="G73" t="str">
            <v>Houx</v>
          </cell>
          <cell r="H73">
            <v>103514</v>
          </cell>
          <cell r="I73" t="str">
            <v>Ilex aquifolium</v>
          </cell>
          <cell r="J73">
            <v>2214</v>
          </cell>
          <cell r="K73" t="str">
            <v>49IA</v>
          </cell>
          <cell r="L73" t="str">
            <v>HOU</v>
          </cell>
          <cell r="M73" t="str">
            <v>ILEAQU</v>
          </cell>
          <cell r="O73">
            <v>0.49608570000000002</v>
          </cell>
          <cell r="P73">
            <v>0.52196460300000003</v>
          </cell>
          <cell r="Q73">
            <v>0.66106715155860996</v>
          </cell>
          <cell r="R73">
            <v>-1.6572449999999999E-3</v>
          </cell>
          <cell r="T73">
            <v>0.757382</v>
          </cell>
          <cell r="U73">
            <v>0.1024863525000487</v>
          </cell>
          <cell r="V73">
            <v>-3.624676</v>
          </cell>
          <cell r="W73">
            <v>6.7228474802671079E-2</v>
          </cell>
          <cell r="X73">
            <v>2.5334992000000001</v>
          </cell>
          <cell r="Y73">
            <v>0.20005829999999999</v>
          </cell>
          <cell r="Z73">
            <v>0.55584999999999996</v>
          </cell>
          <cell r="AA73">
            <v>0.58250000000000002</v>
          </cell>
        </row>
        <row r="74">
          <cell r="G74" t="str">
            <v xml:space="preserve">Erable générique </v>
          </cell>
          <cell r="H74">
            <v>188731</v>
          </cell>
          <cell r="I74" t="str">
            <v>Acer sp.</v>
          </cell>
          <cell r="O74">
            <v>0.49608570000000002</v>
          </cell>
          <cell r="P74">
            <v>0.52196460300000003</v>
          </cell>
          <cell r="Q74">
            <v>0.66106715155860996</v>
          </cell>
          <cell r="R74">
            <v>-1.6572449999999999E-3</v>
          </cell>
          <cell r="S74">
            <v>18159</v>
          </cell>
          <cell r="T74">
            <v>0.79751119507667401</v>
          </cell>
          <cell r="U74">
            <v>9.3592357813797683E-2</v>
          </cell>
          <cell r="V74">
            <v>-3.7381957712661902</v>
          </cell>
          <cell r="W74">
            <v>5.9478399552348779E-2</v>
          </cell>
          <cell r="X74">
            <v>2.5334992000000001</v>
          </cell>
          <cell r="Y74">
            <v>0.20005829999999999</v>
          </cell>
          <cell r="Z74">
            <v>0.55584999999999996</v>
          </cell>
          <cell r="AA74">
            <v>0.58250000000000002</v>
          </cell>
        </row>
        <row r="75">
          <cell r="G75" t="str">
            <v>C1 générique</v>
          </cell>
          <cell r="I75" t="str">
            <v>C1 generique</v>
          </cell>
          <cell r="O75">
            <v>0.49608570000000002</v>
          </cell>
          <cell r="P75">
            <v>0.52196460300000003</v>
          </cell>
          <cell r="Q75">
            <v>0.66106715155860996</v>
          </cell>
          <cell r="R75">
            <v>-1.6572449999999999E-3</v>
          </cell>
          <cell r="T75">
            <v>0.757382</v>
          </cell>
          <cell r="U75">
            <v>0.1024863525000487</v>
          </cell>
          <cell r="V75">
            <v>-3.624676</v>
          </cell>
          <cell r="W75">
            <v>6.7228474802671079E-2</v>
          </cell>
          <cell r="X75">
            <v>2.5334992000000001</v>
          </cell>
          <cell r="Y75">
            <v>0.20005829999999999</v>
          </cell>
          <cell r="Z75">
            <v>0.55584999999999996</v>
          </cell>
          <cell r="AA75">
            <v>0.58250000000000002</v>
          </cell>
        </row>
        <row r="76">
          <cell r="G76" t="str">
            <v>Olivier d'Europe</v>
          </cell>
          <cell r="H76">
            <v>154447</v>
          </cell>
          <cell r="I76" t="str">
            <v>Olea europaea var. sylvestris</v>
          </cell>
          <cell r="J76">
            <v>2947</v>
          </cell>
          <cell r="K76">
            <v>28</v>
          </cell>
          <cell r="L76" t="str">
            <v>OLI</v>
          </cell>
          <cell r="M76" t="str">
            <v>OLEEUR</v>
          </cell>
          <cell r="O76">
            <v>0.49608570000000002</v>
          </cell>
          <cell r="P76">
            <v>0.52196460300000003</v>
          </cell>
          <cell r="Q76">
            <v>0.66106715155860996</v>
          </cell>
          <cell r="R76">
            <v>-1.6572449999999999E-3</v>
          </cell>
          <cell r="S76">
            <v>33</v>
          </cell>
          <cell r="T76">
            <v>0.781651768639403</v>
          </cell>
          <cell r="U76">
            <v>7.0657264274980397E-2</v>
          </cell>
          <cell r="V76">
            <v>-2.4671448990927898</v>
          </cell>
          <cell r="W76">
            <v>2.5348496314184385E-2</v>
          </cell>
          <cell r="X76">
            <v>2.5334992000000001</v>
          </cell>
          <cell r="Y76">
            <v>0.20005829999999999</v>
          </cell>
          <cell r="Z76">
            <v>0.54067799999999999</v>
          </cell>
          <cell r="AA76">
            <v>0.54600000000000004</v>
          </cell>
        </row>
        <row r="77">
          <cell r="G77" t="str">
            <v>Alisier torminal</v>
          </cell>
          <cell r="H77">
            <v>124346</v>
          </cell>
          <cell r="I77" t="str">
            <v>Sorbus torminalis</v>
          </cell>
          <cell r="J77">
            <v>4222</v>
          </cell>
          <cell r="K77">
            <v>41</v>
          </cell>
          <cell r="L77" t="str">
            <v>ALT</v>
          </cell>
          <cell r="M77" t="str">
            <v>SORTOR</v>
          </cell>
          <cell r="O77">
            <v>0.49608570000000002</v>
          </cell>
          <cell r="P77">
            <v>0.52196460300000003</v>
          </cell>
          <cell r="Q77">
            <v>0.66106715155860996</v>
          </cell>
          <cell r="R77">
            <v>-1.6572449999999999E-3</v>
          </cell>
          <cell r="T77">
            <v>0.757382</v>
          </cell>
          <cell r="U77">
            <v>0.1090653688389214</v>
          </cell>
          <cell r="V77">
            <v>-3.624676</v>
          </cell>
          <cell r="W77">
            <v>6.7228474802671079E-2</v>
          </cell>
          <cell r="X77">
            <v>2.5334992000000001</v>
          </cell>
          <cell r="Y77">
            <v>0.20005829999999999</v>
          </cell>
          <cell r="Z77">
            <v>0.61131000000000002</v>
          </cell>
          <cell r="AA77">
            <v>0.62</v>
          </cell>
        </row>
        <row r="78">
          <cell r="G78" t="str">
            <v>Tulipier de Virginie</v>
          </cell>
          <cell r="H78">
            <v>106365</v>
          </cell>
          <cell r="I78" t="str">
            <v>Liriodendron tulipifera</v>
          </cell>
          <cell r="J78">
            <v>2558</v>
          </cell>
          <cell r="K78">
            <v>42</v>
          </cell>
          <cell r="L78" t="str">
            <v>TUL</v>
          </cell>
          <cell r="M78" t="str">
            <v>LIRTUL</v>
          </cell>
          <cell r="O78">
            <v>0.49608570000000002</v>
          </cell>
          <cell r="P78">
            <v>0.52196460300000003</v>
          </cell>
          <cell r="Q78">
            <v>0.66106715155860996</v>
          </cell>
          <cell r="R78">
            <v>-1.6572449999999999E-3</v>
          </cell>
          <cell r="T78">
            <v>0.757382</v>
          </cell>
          <cell r="U78">
            <v>0.1090653688389214</v>
          </cell>
          <cell r="V78">
            <v>-3.624676</v>
          </cell>
          <cell r="W78">
            <v>6.7228474802671079E-2</v>
          </cell>
          <cell r="X78">
            <v>2.5334992000000001</v>
          </cell>
          <cell r="Y78">
            <v>0.20005829999999999</v>
          </cell>
          <cell r="Z78">
            <v>0.54067799999999999</v>
          </cell>
          <cell r="AA78">
            <v>0.54600000000000004</v>
          </cell>
        </row>
        <row r="79">
          <cell r="G79" t="str">
            <v>Cerisier</v>
          </cell>
          <cell r="H79">
            <v>116054</v>
          </cell>
          <cell r="I79" t="str">
            <v>Prunus cerasus</v>
          </cell>
          <cell r="J79">
            <v>3502</v>
          </cell>
          <cell r="K79" t="str">
            <v>22C</v>
          </cell>
          <cell r="L79" t="str">
            <v>CEX</v>
          </cell>
          <cell r="M79" t="str">
            <v>PRUCER</v>
          </cell>
          <cell r="O79">
            <v>0.49608570000000002</v>
          </cell>
          <cell r="P79">
            <v>0.52196460300000003</v>
          </cell>
          <cell r="Q79">
            <v>0.66106715155860996</v>
          </cell>
          <cell r="R79">
            <v>-1.6572449999999999E-3</v>
          </cell>
          <cell r="T79">
            <v>0.757382</v>
          </cell>
          <cell r="U79">
            <v>0.1090653688389214</v>
          </cell>
          <cell r="V79">
            <v>-3.624676</v>
          </cell>
          <cell r="W79">
            <v>6.7228474802671079E-2</v>
          </cell>
          <cell r="X79">
            <v>2.5334992000000001</v>
          </cell>
          <cell r="Y79">
            <v>0.20005829999999999</v>
          </cell>
          <cell r="Z79">
            <v>0.47355000000000003</v>
          </cell>
          <cell r="AA79">
            <v>0.56999999999999995</v>
          </cell>
        </row>
        <row r="80">
          <cell r="G80" t="str">
            <v>Cerisier à grappes</v>
          </cell>
          <cell r="H80">
            <v>116109</v>
          </cell>
          <cell r="I80" t="str">
            <v>Prunus padus</v>
          </cell>
          <cell r="J80">
            <v>3508</v>
          </cell>
          <cell r="K80" t="str">
            <v>22G</v>
          </cell>
          <cell r="L80" t="str">
            <v>CEG</v>
          </cell>
          <cell r="M80" t="str">
            <v>PRUPAD</v>
          </cell>
          <cell r="O80">
            <v>0.49608570000000002</v>
          </cell>
          <cell r="P80">
            <v>0.52196460300000003</v>
          </cell>
          <cell r="Q80">
            <v>0.66106715155860996</v>
          </cell>
          <cell r="R80">
            <v>-1.6572449999999999E-3</v>
          </cell>
          <cell r="T80">
            <v>0.757382</v>
          </cell>
          <cell r="U80">
            <v>0.1090653688389214</v>
          </cell>
          <cell r="V80">
            <v>-3.624676</v>
          </cell>
          <cell r="W80">
            <v>6.7228474802671079E-2</v>
          </cell>
          <cell r="X80">
            <v>2.5334992000000001</v>
          </cell>
          <cell r="Y80">
            <v>0.20005829999999999</v>
          </cell>
          <cell r="Z80">
            <v>0.47355000000000003</v>
          </cell>
          <cell r="AA80">
            <v>0.56999999999999995</v>
          </cell>
        </row>
        <row r="81">
          <cell r="G81" t="str">
            <v>Merisier</v>
          </cell>
          <cell r="H81">
            <v>116043</v>
          </cell>
          <cell r="I81" t="str">
            <v>Prunus avium</v>
          </cell>
          <cell r="J81">
            <v>3499</v>
          </cell>
          <cell r="K81" t="str">
            <v>22M</v>
          </cell>
          <cell r="L81" t="str">
            <v>MER</v>
          </cell>
          <cell r="M81" t="str">
            <v>PRUAVI</v>
          </cell>
          <cell r="N81">
            <v>1</v>
          </cell>
          <cell r="O81">
            <v>0.49667710592460301</v>
          </cell>
          <cell r="P81">
            <v>0.52140632510686802</v>
          </cell>
          <cell r="Q81">
            <v>0.66106715155860996</v>
          </cell>
          <cell r="R81">
            <v>-1.6669234071863301E-3</v>
          </cell>
          <cell r="S81">
            <v>7398</v>
          </cell>
          <cell r="T81">
            <v>0.88283511326750796</v>
          </cell>
          <cell r="U81">
            <v>7.2724284753124396E-2</v>
          </cell>
          <cell r="V81">
            <v>-3.9465447312733302</v>
          </cell>
          <cell r="W81">
            <v>4.3135937660938484E-2</v>
          </cell>
          <cell r="X81">
            <v>2.5334992000000001</v>
          </cell>
          <cell r="Y81">
            <v>0.20005829999999999</v>
          </cell>
          <cell r="Z81">
            <v>0.54067799999999999</v>
          </cell>
          <cell r="AA81">
            <v>0.54600000000000004</v>
          </cell>
        </row>
        <row r="82">
          <cell r="G82" t="str">
            <v>Cerisier tardif</v>
          </cell>
          <cell r="H82">
            <v>116137</v>
          </cell>
          <cell r="I82" t="str">
            <v>Prunus serotina</v>
          </cell>
          <cell r="J82">
            <v>3511</v>
          </cell>
          <cell r="K82" t="str">
            <v>22S</v>
          </cell>
          <cell r="L82" t="str">
            <v>CET</v>
          </cell>
          <cell r="M82" t="str">
            <v>PRUSER</v>
          </cell>
          <cell r="O82">
            <v>0.49608570000000002</v>
          </cell>
          <cell r="P82">
            <v>0.52196460300000003</v>
          </cell>
          <cell r="Q82">
            <v>0.66106715155860996</v>
          </cell>
          <cell r="R82">
            <v>-1.6572449999999999E-3</v>
          </cell>
          <cell r="T82">
            <v>0.757382</v>
          </cell>
          <cell r="U82">
            <v>0.1090653688389214</v>
          </cell>
          <cell r="V82">
            <v>-3.624676</v>
          </cell>
          <cell r="W82">
            <v>6.7228474802671079E-2</v>
          </cell>
          <cell r="X82">
            <v>2.5334992000000001</v>
          </cell>
          <cell r="Y82">
            <v>0.20005829999999999</v>
          </cell>
          <cell r="Z82">
            <v>0.47355000000000003</v>
          </cell>
          <cell r="AA82">
            <v>0.56999999999999995</v>
          </cell>
        </row>
        <row r="83">
          <cell r="G83" t="str">
            <v>Amandier</v>
          </cell>
          <cell r="H83">
            <v>116068</v>
          </cell>
          <cell r="I83" t="str">
            <v>Prunus dulcis</v>
          </cell>
          <cell r="J83">
            <v>3497</v>
          </cell>
          <cell r="K83" t="str">
            <v>23A</v>
          </cell>
          <cell r="L83" t="str">
            <v>AMA</v>
          </cell>
          <cell r="M83" t="str">
            <v>PRUAMY</v>
          </cell>
          <cell r="O83">
            <v>0.49608570000000002</v>
          </cell>
          <cell r="P83">
            <v>0.52196460300000003</v>
          </cell>
          <cell r="Q83">
            <v>0.66106715155860996</v>
          </cell>
          <cell r="R83">
            <v>-1.6572449999999999E-3</v>
          </cell>
          <cell r="T83">
            <v>0.757382</v>
          </cell>
          <cell r="U83">
            <v>0.1090653688389214</v>
          </cell>
          <cell r="V83">
            <v>-3.624676</v>
          </cell>
          <cell r="W83">
            <v>6.7228474802671079E-2</v>
          </cell>
          <cell r="X83">
            <v>2.5334992000000001</v>
          </cell>
          <cell r="Y83">
            <v>0.20005829999999999</v>
          </cell>
          <cell r="Z83">
            <v>0.47355000000000003</v>
          </cell>
          <cell r="AA83">
            <v>0.56999999999999995</v>
          </cell>
        </row>
        <row r="84">
          <cell r="G84" t="str">
            <v>Alisier blanc</v>
          </cell>
          <cell r="H84">
            <v>124306</v>
          </cell>
          <cell r="I84" t="str">
            <v>Sorbus aria</v>
          </cell>
          <cell r="J84">
            <v>4214</v>
          </cell>
          <cell r="K84" t="str">
            <v>23AB</v>
          </cell>
          <cell r="L84" t="str">
            <v>ALB</v>
          </cell>
          <cell r="M84" t="str">
            <v>SORARI</v>
          </cell>
          <cell r="O84">
            <v>0.49608570000000002</v>
          </cell>
          <cell r="P84">
            <v>0.52196460300000003</v>
          </cell>
          <cell r="Q84">
            <v>0.66106715155860996</v>
          </cell>
          <cell r="R84">
            <v>-1.6572449999999999E-3</v>
          </cell>
          <cell r="T84">
            <v>0.757382</v>
          </cell>
          <cell r="U84">
            <v>0.1090653688389214</v>
          </cell>
          <cell r="V84">
            <v>-3.624676</v>
          </cell>
          <cell r="W84">
            <v>6.7228474802671079E-2</v>
          </cell>
          <cell r="X84">
            <v>2.5334992000000001</v>
          </cell>
          <cell r="Y84">
            <v>0.20005829999999999</v>
          </cell>
          <cell r="Z84">
            <v>0.61131000000000002</v>
          </cell>
          <cell r="AA84">
            <v>0.62</v>
          </cell>
        </row>
        <row r="85">
          <cell r="G85" t="str">
            <v>Alisier de Fontainebleau</v>
          </cell>
          <cell r="H85">
            <v>124325</v>
          </cell>
          <cell r="I85" t="str">
            <v>Sorbus latifolia</v>
          </cell>
          <cell r="J85">
            <v>4219</v>
          </cell>
          <cell r="K85" t="str">
            <v>23AF</v>
          </cell>
          <cell r="L85" t="str">
            <v>ALF</v>
          </cell>
          <cell r="M85" t="str">
            <v>SORLAT</v>
          </cell>
          <cell r="O85">
            <v>0.49608570000000002</v>
          </cell>
          <cell r="P85">
            <v>0.52196460300000003</v>
          </cell>
          <cell r="Q85">
            <v>0.66106715155860996</v>
          </cell>
          <cell r="R85">
            <v>-1.6572449999999999E-3</v>
          </cell>
          <cell r="T85">
            <v>0.757382</v>
          </cell>
          <cell r="U85">
            <v>0.1090653688389214</v>
          </cell>
          <cell r="V85">
            <v>-3.624676</v>
          </cell>
          <cell r="W85">
            <v>6.7228474802671079E-2</v>
          </cell>
          <cell r="X85">
            <v>2.5334992000000001</v>
          </cell>
          <cell r="Y85">
            <v>0.20005829999999999</v>
          </cell>
          <cell r="Z85">
            <v>0.61131000000000002</v>
          </cell>
          <cell r="AA85">
            <v>0.62</v>
          </cell>
        </row>
        <row r="86">
          <cell r="G86" t="str">
            <v>Alisier de Mougeot</v>
          </cell>
          <cell r="H86">
            <v>124329</v>
          </cell>
          <cell r="I86" t="str">
            <v>Sorbus mougeotii</v>
          </cell>
          <cell r="J86">
            <v>4220</v>
          </cell>
          <cell r="K86" t="str">
            <v>23AM</v>
          </cell>
          <cell r="L86" t="str">
            <v>ALM</v>
          </cell>
          <cell r="M86" t="str">
            <v>SORMOU</v>
          </cell>
          <cell r="O86">
            <v>0.49608570000000002</v>
          </cell>
          <cell r="P86">
            <v>0.52196460300000003</v>
          </cell>
          <cell r="Q86">
            <v>0.66106715155860996</v>
          </cell>
          <cell r="R86">
            <v>-1.6572449999999999E-3</v>
          </cell>
          <cell r="T86">
            <v>0.757382</v>
          </cell>
          <cell r="U86">
            <v>0.1090653688389214</v>
          </cell>
          <cell r="V86">
            <v>-3.624676</v>
          </cell>
          <cell r="W86">
            <v>6.7228474802671079E-2</v>
          </cell>
          <cell r="X86">
            <v>2.5334992000000001</v>
          </cell>
          <cell r="Y86">
            <v>0.20005829999999999</v>
          </cell>
          <cell r="Z86">
            <v>0.61131000000000002</v>
          </cell>
          <cell r="AA86">
            <v>0.62</v>
          </cell>
        </row>
        <row r="87">
          <cell r="G87" t="str">
            <v>Cormier</v>
          </cell>
          <cell r="H87">
            <v>124319</v>
          </cell>
          <cell r="I87" t="str">
            <v>Sorbus domestica</v>
          </cell>
          <cell r="J87">
            <v>4217</v>
          </cell>
          <cell r="K87" t="str">
            <v>23C</v>
          </cell>
          <cell r="L87" t="str">
            <v>COR</v>
          </cell>
          <cell r="M87" t="str">
            <v>SORDOM</v>
          </cell>
          <cell r="O87">
            <v>0.49608570000000002</v>
          </cell>
          <cell r="P87">
            <v>0.52196460300000003</v>
          </cell>
          <cell r="Q87">
            <v>0.66106715155860996</v>
          </cell>
          <cell r="R87">
            <v>-1.6572449999999999E-3</v>
          </cell>
          <cell r="T87">
            <v>0.757382</v>
          </cell>
          <cell r="U87">
            <v>0.1090653688389214</v>
          </cell>
          <cell r="V87">
            <v>-3.624676</v>
          </cell>
          <cell r="W87">
            <v>6.7228474802671079E-2</v>
          </cell>
          <cell r="X87">
            <v>2.5334992000000001</v>
          </cell>
          <cell r="Y87">
            <v>0.20005829999999999</v>
          </cell>
          <cell r="Z87">
            <v>0.61131000000000002</v>
          </cell>
          <cell r="AA87">
            <v>0.62</v>
          </cell>
        </row>
        <row r="88">
          <cell r="G88" t="str">
            <v>Poirier à feuilles d'amandier</v>
          </cell>
          <cell r="H88">
            <v>116610</v>
          </cell>
          <cell r="I88" t="str">
            <v>Pyrus spinosa</v>
          </cell>
          <cell r="J88">
            <v>3289</v>
          </cell>
          <cell r="K88" t="str">
            <v>23PA</v>
          </cell>
          <cell r="L88" t="str">
            <v>POA</v>
          </cell>
          <cell r="M88" t="str">
            <v>PYRAMY</v>
          </cell>
          <cell r="O88">
            <v>0.49608570000000002</v>
          </cell>
          <cell r="P88">
            <v>0.52196460300000003</v>
          </cell>
          <cell r="Q88">
            <v>0.66106715155860996</v>
          </cell>
          <cell r="R88">
            <v>-1.6572449999999999E-3</v>
          </cell>
          <cell r="S88">
            <v>7544</v>
          </cell>
          <cell r="T88">
            <v>0.76722830665911801</v>
          </cell>
          <cell r="U88">
            <v>0.10074191441951269</v>
          </cell>
          <cell r="V88">
            <v>-3.3651101905376901</v>
          </cell>
          <cell r="W88">
            <v>6.1350030702654282E-2</v>
          </cell>
          <cell r="X88">
            <v>2.5334992000000001</v>
          </cell>
          <cell r="Y88">
            <v>0.20005829999999999</v>
          </cell>
          <cell r="Z88">
            <v>0.54067799999999999</v>
          </cell>
          <cell r="AA88">
            <v>0.54600000000000004</v>
          </cell>
        </row>
        <row r="89">
          <cell r="G89" t="str">
            <v xml:space="preserve">Poirier commun </v>
          </cell>
          <cell r="H89">
            <v>116600</v>
          </cell>
          <cell r="I89" t="str">
            <v>Pyrus pyraster</v>
          </cell>
          <cell r="J89">
            <v>3290</v>
          </cell>
          <cell r="K89" t="str">
            <v>23PC</v>
          </cell>
          <cell r="L89" t="str">
            <v>POI</v>
          </cell>
          <cell r="M89" t="str">
            <v>PYRPYR</v>
          </cell>
          <cell r="O89">
            <v>0.49608570000000002</v>
          </cell>
          <cell r="P89">
            <v>0.52196460300000003</v>
          </cell>
          <cell r="Q89">
            <v>0.66106715155860996</v>
          </cell>
          <cell r="R89">
            <v>-1.6572449999999999E-3</v>
          </cell>
          <cell r="S89">
            <v>7544</v>
          </cell>
          <cell r="T89">
            <v>0.76722830665911801</v>
          </cell>
          <cell r="U89">
            <v>0.10074191441951269</v>
          </cell>
          <cell r="V89">
            <v>-3.3651101905376901</v>
          </cell>
          <cell r="W89">
            <v>6.1350030702654282E-2</v>
          </cell>
          <cell r="X89">
            <v>2.5334992000000001</v>
          </cell>
          <cell r="Y89">
            <v>0.20005829999999999</v>
          </cell>
          <cell r="Z89">
            <v>0.54067799999999999</v>
          </cell>
          <cell r="AA89">
            <v>0.54600000000000004</v>
          </cell>
        </row>
        <row r="90">
          <cell r="G90" t="str">
            <v>Prunier domestique</v>
          </cell>
          <cell r="H90">
            <v>116067</v>
          </cell>
          <cell r="I90" t="str">
            <v>Prunus domestica</v>
          </cell>
          <cell r="J90">
            <v>3503</v>
          </cell>
          <cell r="K90" t="str">
            <v>23PD</v>
          </cell>
          <cell r="L90" t="str">
            <v>PRU</v>
          </cell>
          <cell r="M90" t="str">
            <v>PRUDOM</v>
          </cell>
          <cell r="O90">
            <v>0.49608570000000002</v>
          </cell>
          <cell r="P90">
            <v>0.52196460300000003</v>
          </cell>
          <cell r="Q90">
            <v>0.66106715155860996</v>
          </cell>
          <cell r="R90">
            <v>-1.6572449999999999E-3</v>
          </cell>
          <cell r="T90">
            <v>0.757382</v>
          </cell>
          <cell r="U90">
            <v>0.1090653688389214</v>
          </cell>
          <cell r="V90">
            <v>-3.624676</v>
          </cell>
          <cell r="W90">
            <v>6.7228474802671079E-2</v>
          </cell>
          <cell r="X90">
            <v>2.5334992000000001</v>
          </cell>
          <cell r="Y90">
            <v>0.20005829999999999</v>
          </cell>
          <cell r="Z90">
            <v>0.47355000000000003</v>
          </cell>
          <cell r="AA90">
            <v>0.56999999999999995</v>
          </cell>
        </row>
        <row r="91">
          <cell r="G91" t="str">
            <v>Poirier à feuilles en coeur</v>
          </cell>
          <cell r="H91">
            <v>116576</v>
          </cell>
          <cell r="I91" t="str">
            <v>Pyrus cordata</v>
          </cell>
          <cell r="J91">
            <v>4832</v>
          </cell>
          <cell r="K91" t="str">
            <v>23PF</v>
          </cell>
          <cell r="O91">
            <v>0.49608570000000002</v>
          </cell>
          <cell r="P91">
            <v>0.52196460300000003</v>
          </cell>
          <cell r="Q91">
            <v>0.66106715155860996</v>
          </cell>
          <cell r="R91">
            <v>-1.6572449999999999E-3</v>
          </cell>
          <cell r="S91">
            <v>7544</v>
          </cell>
          <cell r="T91">
            <v>0.76722830665911801</v>
          </cell>
          <cell r="U91">
            <v>0.10074191441951269</v>
          </cell>
          <cell r="V91">
            <v>-3.3651101905376901</v>
          </cell>
          <cell r="W91">
            <v>6.1350030702654282E-2</v>
          </cell>
          <cell r="X91">
            <v>2.5334992000000001</v>
          </cell>
          <cell r="Y91">
            <v>0.20005829999999999</v>
          </cell>
          <cell r="Z91">
            <v>0.54067799999999999</v>
          </cell>
          <cell r="AA91">
            <v>0.54600000000000004</v>
          </cell>
        </row>
        <row r="92">
          <cell r="G92" t="str">
            <v>Pommier sauvage</v>
          </cell>
          <cell r="H92">
            <v>107217</v>
          </cell>
          <cell r="I92" t="str">
            <v>Malus sylvestris</v>
          </cell>
          <cell r="J92">
            <v>3291</v>
          </cell>
          <cell r="K92" t="str">
            <v>23PM</v>
          </cell>
          <cell r="L92" t="str">
            <v>POM</v>
          </cell>
          <cell r="M92" t="str">
            <v>MALSYL</v>
          </cell>
          <cell r="O92">
            <v>0.49608570000000002</v>
          </cell>
          <cell r="P92">
            <v>0.52196460300000003</v>
          </cell>
          <cell r="Q92">
            <v>0.66106715155860996</v>
          </cell>
          <cell r="R92">
            <v>-1.6572449999999999E-3</v>
          </cell>
          <cell r="S92">
            <v>7544</v>
          </cell>
          <cell r="T92">
            <v>0.76722830665911801</v>
          </cell>
          <cell r="U92">
            <v>0.10074191441951269</v>
          </cell>
          <cell r="V92">
            <v>-3.3651101905376901</v>
          </cell>
          <cell r="W92">
            <v>6.1350030702654282E-2</v>
          </cell>
          <cell r="X92">
            <v>2.5334992000000001</v>
          </cell>
          <cell r="Y92">
            <v>0.20005829999999999</v>
          </cell>
          <cell r="Z92">
            <v>0.54067799999999999</v>
          </cell>
          <cell r="AA92">
            <v>0.54600000000000004</v>
          </cell>
        </row>
        <row r="93">
          <cell r="G93" t="str">
            <v>Sorbier de Finlande</v>
          </cell>
          <cell r="H93">
            <v>611482</v>
          </cell>
          <cell r="I93" t="str">
            <v>Sorbus legrei</v>
          </cell>
          <cell r="J93">
            <v>4218</v>
          </cell>
          <cell r="K93" t="str">
            <v>23SF</v>
          </cell>
          <cell r="O93">
            <v>0.49608570000000002</v>
          </cell>
          <cell r="P93">
            <v>0.52196460300000003</v>
          </cell>
          <cell r="Q93">
            <v>0.66106715155860996</v>
          </cell>
          <cell r="R93">
            <v>-1.6572449999999999E-3</v>
          </cell>
          <cell r="T93">
            <v>0.757382</v>
          </cell>
          <cell r="U93">
            <v>0.1090653688389214</v>
          </cell>
          <cell r="V93">
            <v>-3.624676</v>
          </cell>
          <cell r="W93">
            <v>6.7228474802671079E-2</v>
          </cell>
          <cell r="X93">
            <v>2.5334992000000001</v>
          </cell>
          <cell r="Y93">
            <v>0.20005829999999999</v>
          </cell>
          <cell r="Z93">
            <v>0.61131000000000002</v>
          </cell>
          <cell r="AA93">
            <v>0.62</v>
          </cell>
        </row>
        <row r="94">
          <cell r="G94" t="str">
            <v>Sorbier des oiseleurs</v>
          </cell>
          <cell r="H94">
            <v>141317</v>
          </cell>
          <cell r="I94" t="str">
            <v>Sorbus aucuparia subsp. aucuparia</v>
          </cell>
          <cell r="J94">
            <v>4215</v>
          </cell>
          <cell r="K94" t="str">
            <v>23SO</v>
          </cell>
          <cell r="L94" t="str">
            <v>SOR</v>
          </cell>
          <cell r="M94" t="str">
            <v>SORAUC</v>
          </cell>
          <cell r="O94">
            <v>0.49608570000000002</v>
          </cell>
          <cell r="P94">
            <v>0.52196460300000003</v>
          </cell>
          <cell r="Q94">
            <v>0.66106715155860996</v>
          </cell>
          <cell r="R94">
            <v>-1.6572449999999999E-3</v>
          </cell>
          <cell r="T94">
            <v>0.757382</v>
          </cell>
          <cell r="U94">
            <v>0.1090653688389214</v>
          </cell>
          <cell r="V94">
            <v>-3.624676</v>
          </cell>
          <cell r="W94">
            <v>6.7228474802671079E-2</v>
          </cell>
          <cell r="X94">
            <v>2.5334992000000001</v>
          </cell>
          <cell r="Y94">
            <v>0.20005829999999999</v>
          </cell>
          <cell r="Z94">
            <v>0.62853000000000003</v>
          </cell>
          <cell r="AA94">
            <v>0.56999999999999995</v>
          </cell>
        </row>
        <row r="95">
          <cell r="G95" t="str">
            <v>Sorbier de Suède</v>
          </cell>
          <cell r="H95">
            <v>124362</v>
          </cell>
          <cell r="I95" t="str">
            <v>Sorbus intermedia</v>
          </cell>
          <cell r="J95">
            <v>4221</v>
          </cell>
          <cell r="K95" t="str">
            <v>23SS</v>
          </cell>
          <cell r="O95">
            <v>0.49608570000000002</v>
          </cell>
          <cell r="P95">
            <v>0.52196460300000003</v>
          </cell>
          <cell r="Q95">
            <v>0.66106715155860996</v>
          </cell>
          <cell r="R95">
            <v>-1.6572449999999999E-3</v>
          </cell>
          <cell r="T95">
            <v>0.757382</v>
          </cell>
          <cell r="U95">
            <v>0.1090653688389214</v>
          </cell>
          <cell r="V95">
            <v>-3.624676</v>
          </cell>
          <cell r="W95">
            <v>6.7228474802671079E-2</v>
          </cell>
          <cell r="X95">
            <v>2.5334992000000001</v>
          </cell>
          <cell r="Y95">
            <v>0.20005829999999999</v>
          </cell>
          <cell r="Z95">
            <v>0.61131000000000002</v>
          </cell>
          <cell r="AA95">
            <v>0.62</v>
          </cell>
        </row>
        <row r="96">
          <cell r="G96" t="str">
            <v>Platane à feuilles d'érable</v>
          </cell>
          <cell r="H96">
            <v>114024</v>
          </cell>
          <cell r="I96" t="str">
            <v>Platanus x hispanica</v>
          </cell>
          <cell r="J96">
            <v>3323</v>
          </cell>
          <cell r="K96" t="str">
            <v>26E</v>
          </cell>
          <cell r="L96" t="str">
            <v>PLA</v>
          </cell>
          <cell r="M96" t="str">
            <v>PLAHYB</v>
          </cell>
          <cell r="O96">
            <v>0.49608570000000002</v>
          </cell>
          <cell r="P96">
            <v>0.52196460300000003</v>
          </cell>
          <cell r="Q96">
            <v>0.66106715155860996</v>
          </cell>
          <cell r="R96">
            <v>-1.6572449999999999E-3</v>
          </cell>
          <cell r="S96">
            <v>45</v>
          </cell>
          <cell r="T96">
            <v>0.82409148159783097</v>
          </cell>
          <cell r="U96">
            <v>6.00595302746934E-2</v>
          </cell>
          <cell r="V96">
            <v>-3.0446943701773099</v>
          </cell>
          <cell r="W96">
            <v>2.1095635856132978E-2</v>
          </cell>
          <cell r="X96">
            <v>2.5334992000000001</v>
          </cell>
          <cell r="Y96">
            <v>0.20005829999999999</v>
          </cell>
          <cell r="Z96">
            <v>0.54067799999999999</v>
          </cell>
          <cell r="AA96">
            <v>0.54600000000000004</v>
          </cell>
        </row>
        <row r="97">
          <cell r="G97" t="str">
            <v>Platane d'Occident</v>
          </cell>
          <cell r="H97">
            <v>114024</v>
          </cell>
          <cell r="I97" t="str">
            <v>Platanus x hispanica</v>
          </cell>
          <cell r="J97">
            <v>3324</v>
          </cell>
          <cell r="K97" t="str">
            <v>26OC</v>
          </cell>
          <cell r="L97" t="str">
            <v>PLW</v>
          </cell>
          <cell r="M97" t="str">
            <v>PLAOCC</v>
          </cell>
          <cell r="O97">
            <v>0.49608570000000002</v>
          </cell>
          <cell r="P97">
            <v>0.52196460300000003</v>
          </cell>
          <cell r="Q97">
            <v>0.66106715155860996</v>
          </cell>
          <cell r="R97">
            <v>-1.6572449999999999E-3</v>
          </cell>
          <cell r="T97">
            <v>0.757382</v>
          </cell>
          <cell r="U97">
            <v>0.1090653688389214</v>
          </cell>
          <cell r="V97">
            <v>-3.624676</v>
          </cell>
          <cell r="W97">
            <v>6.7228474802671079E-2</v>
          </cell>
          <cell r="X97">
            <v>2.5334992000000001</v>
          </cell>
          <cell r="Y97">
            <v>0.20005829999999999</v>
          </cell>
          <cell r="Z97">
            <v>0.48</v>
          </cell>
          <cell r="AA97">
            <v>0.44</v>
          </cell>
        </row>
        <row r="98">
          <cell r="G98" t="str">
            <v>Platane d'Orient</v>
          </cell>
          <cell r="H98">
            <v>114028</v>
          </cell>
          <cell r="I98" t="str">
            <v>Platanus orientalis</v>
          </cell>
          <cell r="J98">
            <v>3325</v>
          </cell>
          <cell r="K98" t="str">
            <v>26OR</v>
          </cell>
          <cell r="L98" t="str">
            <v>PLO</v>
          </cell>
          <cell r="M98" t="str">
            <v>PLAORI</v>
          </cell>
          <cell r="O98">
            <v>0.49608570000000002</v>
          </cell>
          <cell r="P98">
            <v>0.52196460300000003</v>
          </cell>
          <cell r="Q98">
            <v>0.66106715155860996</v>
          </cell>
          <cell r="R98">
            <v>-1.6572449999999999E-3</v>
          </cell>
          <cell r="T98">
            <v>0.757382</v>
          </cell>
          <cell r="U98">
            <v>0.1090653688389214</v>
          </cell>
          <cell r="V98">
            <v>-3.624676</v>
          </cell>
          <cell r="W98">
            <v>6.7228474802671079E-2</v>
          </cell>
          <cell r="X98">
            <v>2.5334992000000001</v>
          </cell>
          <cell r="Y98">
            <v>0.20005829999999999</v>
          </cell>
          <cell r="Z98">
            <v>0.48</v>
          </cell>
          <cell r="AA98">
            <v>0.44</v>
          </cell>
        </row>
        <row r="99">
          <cell r="G99" t="str">
            <v>Noyer commun</v>
          </cell>
          <cell r="H99">
            <v>104076</v>
          </cell>
          <cell r="I99" t="str">
            <v>Juglans regia</v>
          </cell>
          <cell r="J99">
            <v>2278</v>
          </cell>
          <cell r="K99" t="str">
            <v>27C</v>
          </cell>
          <cell r="L99" t="str">
            <v>NOC</v>
          </cell>
          <cell r="M99" t="str">
            <v>JUGREG</v>
          </cell>
          <cell r="O99">
            <v>0.49608570000000002</v>
          </cell>
          <cell r="P99">
            <v>0.52140632510686802</v>
          </cell>
          <cell r="Q99">
            <v>0.66106715155860996</v>
          </cell>
          <cell r="R99">
            <v>-1.6669234071863301E-3</v>
          </cell>
          <cell r="S99">
            <v>26</v>
          </cell>
          <cell r="T99">
            <v>0.73483829363943898</v>
          </cell>
          <cell r="U99">
            <v>0.10792782218000438</v>
          </cell>
          <cell r="V99">
            <v>-3.1111368076055399</v>
          </cell>
          <cell r="W99">
            <v>5.2994992454764078E-2</v>
          </cell>
          <cell r="X99">
            <v>2.5334992000000001</v>
          </cell>
          <cell r="Y99">
            <v>0.20005829999999999</v>
          </cell>
          <cell r="Z99">
            <v>0.51</v>
          </cell>
          <cell r="AA99">
            <v>0.53</v>
          </cell>
        </row>
        <row r="100">
          <cell r="G100" t="str">
            <v>Noyer noir</v>
          </cell>
          <cell r="H100">
            <v>104074</v>
          </cell>
          <cell r="I100" t="str">
            <v>Juglans nigra</v>
          </cell>
          <cell r="J100">
            <v>4812</v>
          </cell>
          <cell r="K100" t="str">
            <v>27N</v>
          </cell>
          <cell r="L100" t="str">
            <v>NON</v>
          </cell>
          <cell r="M100" t="str">
            <v>JUGNIG</v>
          </cell>
          <cell r="O100">
            <v>0.49608570000000002</v>
          </cell>
          <cell r="P100">
            <v>0.52140632510686802</v>
          </cell>
          <cell r="Q100">
            <v>0.66106715155860996</v>
          </cell>
          <cell r="R100">
            <v>-1.6669234071863301E-3</v>
          </cell>
          <cell r="S100">
            <v>26</v>
          </cell>
          <cell r="T100">
            <v>0.73483829363943898</v>
          </cell>
          <cell r="U100">
            <v>0.10792782218000438</v>
          </cell>
          <cell r="V100">
            <v>-3.1111368076055399</v>
          </cell>
          <cell r="W100">
            <v>5.2994992454764078E-2</v>
          </cell>
          <cell r="X100">
            <v>2.5334992000000001</v>
          </cell>
          <cell r="Y100">
            <v>0.20005829999999999</v>
          </cell>
          <cell r="Z100">
            <v>0.51</v>
          </cell>
          <cell r="AA100">
            <v>0.53</v>
          </cell>
        </row>
        <row r="101">
          <cell r="G101" t="str">
            <v>Paulownia</v>
          </cell>
          <cell r="H101">
            <v>112560</v>
          </cell>
          <cell r="I101" t="str">
            <v>Paulownia tomentosa</v>
          </cell>
          <cell r="J101">
            <v>3142</v>
          </cell>
          <cell r="K101" t="str">
            <v>29PT</v>
          </cell>
          <cell r="O101">
            <v>0.49608570000000002</v>
          </cell>
          <cell r="P101">
            <v>0.52196460300000003</v>
          </cell>
          <cell r="Q101">
            <v>0.66106715155860996</v>
          </cell>
          <cell r="R101">
            <v>-1.6572449999999999E-3</v>
          </cell>
          <cell r="T101">
            <v>0.757382</v>
          </cell>
          <cell r="U101">
            <v>0.1090653688389214</v>
          </cell>
          <cell r="V101">
            <v>-3.624676</v>
          </cell>
          <cell r="W101">
            <v>6.7228474802671079E-2</v>
          </cell>
          <cell r="X101">
            <v>2.5334992000000001</v>
          </cell>
          <cell r="Y101">
            <v>0.20005829999999999</v>
          </cell>
          <cell r="Z101">
            <v>0.54067799999999999</v>
          </cell>
          <cell r="AA101">
            <v>0.54600000000000004</v>
          </cell>
        </row>
        <row r="102">
          <cell r="G102" t="str">
            <v>Bourdaine</v>
          </cell>
          <cell r="H102">
            <v>134702</v>
          </cell>
          <cell r="I102" t="str">
            <v>Frangula dodonei subsp. dodonei</v>
          </cell>
          <cell r="J102">
            <v>3613</v>
          </cell>
          <cell r="K102" t="str">
            <v>49BO</v>
          </cell>
          <cell r="L102" t="str">
            <v>BRD</v>
          </cell>
          <cell r="M102" t="str">
            <v>RHAFRA</v>
          </cell>
          <cell r="O102">
            <v>0.49608570000000002</v>
          </cell>
          <cell r="P102">
            <v>0.52196460300000003</v>
          </cell>
          <cell r="Q102">
            <v>0.66106715155860996</v>
          </cell>
          <cell r="R102">
            <v>-1.6572449999999999E-3</v>
          </cell>
          <cell r="T102">
            <v>0.757382</v>
          </cell>
          <cell r="U102">
            <v>0.1090653688389214</v>
          </cell>
          <cell r="V102">
            <v>-3.624676</v>
          </cell>
          <cell r="W102">
            <v>6.7228474802671079E-2</v>
          </cell>
          <cell r="X102">
            <v>2.5334992000000001</v>
          </cell>
          <cell r="Y102">
            <v>0.20005829999999999</v>
          </cell>
          <cell r="Z102">
            <v>0.54067799999999999</v>
          </cell>
          <cell r="AA102">
            <v>0.54600000000000004</v>
          </cell>
        </row>
        <row r="103">
          <cell r="G103" t="str">
            <v>Cognassier</v>
          </cell>
          <cell r="H103">
            <v>93734</v>
          </cell>
          <cell r="I103" t="str">
            <v>Cydonia oblonga</v>
          </cell>
          <cell r="J103">
            <v>1332</v>
          </cell>
          <cell r="K103" t="str">
            <v>49C</v>
          </cell>
          <cell r="O103">
            <v>0.49608570000000002</v>
          </cell>
          <cell r="P103">
            <v>0.52196460300000003</v>
          </cell>
          <cell r="Q103">
            <v>0.66106715155860996</v>
          </cell>
          <cell r="R103">
            <v>-1.6572449999999999E-3</v>
          </cell>
          <cell r="T103">
            <v>0.757382</v>
          </cell>
          <cell r="U103">
            <v>0.1090653688389214</v>
          </cell>
          <cell r="V103">
            <v>-3.624676</v>
          </cell>
          <cell r="W103">
            <v>6.7228474802671079E-2</v>
          </cell>
          <cell r="X103">
            <v>2.5334992000000001</v>
          </cell>
          <cell r="Y103">
            <v>0.20005829999999999</v>
          </cell>
          <cell r="Z103">
            <v>0.54067799999999999</v>
          </cell>
          <cell r="AA103">
            <v>0.54600000000000004</v>
          </cell>
        </row>
        <row r="104">
          <cell r="G104" t="str">
            <v>Oranger</v>
          </cell>
          <cell r="H104">
            <v>91803</v>
          </cell>
          <cell r="I104" t="str">
            <v>Citrus aurantium</v>
          </cell>
          <cell r="J104">
            <v>1157</v>
          </cell>
          <cell r="K104" t="str">
            <v>49CA</v>
          </cell>
          <cell r="O104">
            <v>0.49608570000000002</v>
          </cell>
          <cell r="P104">
            <v>0.52196460300000003</v>
          </cell>
          <cell r="Q104">
            <v>0.66106715155860996</v>
          </cell>
          <cell r="R104">
            <v>-1.6572449999999999E-3</v>
          </cell>
          <cell r="T104">
            <v>0.757382</v>
          </cell>
          <cell r="U104">
            <v>0.1090653688389214</v>
          </cell>
          <cell r="V104">
            <v>-3.624676</v>
          </cell>
          <cell r="W104">
            <v>6.7228474802671079E-2</v>
          </cell>
          <cell r="X104">
            <v>2.5334992000000001</v>
          </cell>
          <cell r="Y104">
            <v>0.20005829999999999</v>
          </cell>
          <cell r="Z104">
            <v>0.54067799999999999</v>
          </cell>
          <cell r="AA104">
            <v>0.54600000000000004</v>
          </cell>
        </row>
        <row r="105">
          <cell r="G105" t="str">
            <v>Cédratier</v>
          </cell>
          <cell r="H105">
            <v>91811</v>
          </cell>
          <cell r="I105" t="str">
            <v>Citrus medica</v>
          </cell>
          <cell r="J105">
            <v>1158</v>
          </cell>
          <cell r="K105" t="str">
            <v>49CM</v>
          </cell>
          <cell r="O105">
            <v>0.49608570000000002</v>
          </cell>
          <cell r="P105">
            <v>0.52196460300000003</v>
          </cell>
          <cell r="Q105">
            <v>0.66106715155860996</v>
          </cell>
          <cell r="R105">
            <v>-1.6572449999999999E-3</v>
          </cell>
          <cell r="T105">
            <v>0.757382</v>
          </cell>
          <cell r="U105">
            <v>0.1090653688389214</v>
          </cell>
          <cell r="V105">
            <v>-3.624676</v>
          </cell>
          <cell r="W105">
            <v>6.7228474802671079E-2</v>
          </cell>
          <cell r="X105">
            <v>2.5334992000000001</v>
          </cell>
          <cell r="Y105">
            <v>0.20005829999999999</v>
          </cell>
          <cell r="Z105">
            <v>0.54067799999999999</v>
          </cell>
          <cell r="AA105">
            <v>0.54600000000000004</v>
          </cell>
        </row>
        <row r="106">
          <cell r="G106" t="str">
            <v>Mandarinier</v>
          </cell>
          <cell r="H106">
            <v>91812</v>
          </cell>
          <cell r="I106" t="str">
            <v>Citrus reticulata</v>
          </cell>
          <cell r="J106">
            <v>1159</v>
          </cell>
          <cell r="K106" t="str">
            <v>49CN</v>
          </cell>
          <cell r="O106">
            <v>0.49608570000000002</v>
          </cell>
          <cell r="P106">
            <v>0.52196460300000003</v>
          </cell>
          <cell r="Q106">
            <v>0.66106715155860996</v>
          </cell>
          <cell r="R106">
            <v>-1.6572449999999999E-3</v>
          </cell>
          <cell r="T106">
            <v>0.757382</v>
          </cell>
          <cell r="U106">
            <v>0.1090653688389214</v>
          </cell>
          <cell r="V106">
            <v>-3.624676</v>
          </cell>
          <cell r="W106">
            <v>6.7228474802671079E-2</v>
          </cell>
          <cell r="X106">
            <v>2.5334992000000001</v>
          </cell>
          <cell r="Y106">
            <v>0.20005829999999999</v>
          </cell>
          <cell r="Z106">
            <v>0.54067799999999999</v>
          </cell>
          <cell r="AA106">
            <v>0.54600000000000004</v>
          </cell>
        </row>
        <row r="107">
          <cell r="G107" t="str">
            <v>Arbre de Judée</v>
          </cell>
          <cell r="H107">
            <v>90234</v>
          </cell>
          <cell r="I107" t="str">
            <v>Cercis siliquastrum</v>
          </cell>
          <cell r="J107">
            <v>1039</v>
          </cell>
          <cell r="K107" t="str">
            <v>49CS</v>
          </cell>
          <cell r="L107" t="str">
            <v>ADJ</v>
          </cell>
          <cell r="M107" t="str">
            <v>CERSIL</v>
          </cell>
          <cell r="O107">
            <v>0.49608570000000002</v>
          </cell>
          <cell r="P107">
            <v>0.52196460300000003</v>
          </cell>
          <cell r="Q107">
            <v>0.66106715155860996</v>
          </cell>
          <cell r="R107">
            <v>-1.6572449999999999E-3</v>
          </cell>
          <cell r="T107">
            <v>0.757382</v>
          </cell>
          <cell r="U107">
            <v>0.1090653688389214</v>
          </cell>
          <cell r="V107">
            <v>-3.624676</v>
          </cell>
          <cell r="W107">
            <v>6.7228474802671079E-2</v>
          </cell>
          <cell r="X107">
            <v>2.5334992000000001</v>
          </cell>
          <cell r="Y107">
            <v>0.20005829999999999</v>
          </cell>
          <cell r="Z107">
            <v>0.54067799999999999</v>
          </cell>
          <cell r="AA107">
            <v>0.54600000000000004</v>
          </cell>
        </row>
        <row r="108">
          <cell r="G108" t="str">
            <v>Filaire à feuilles étroites</v>
          </cell>
          <cell r="H108">
            <v>113142</v>
          </cell>
          <cell r="I108" t="str">
            <v>Phillyrea angustifolia</v>
          </cell>
          <cell r="J108">
            <v>3217</v>
          </cell>
          <cell r="K108" t="str">
            <v>49FA</v>
          </cell>
          <cell r="L108" t="str">
            <v>FIE</v>
          </cell>
          <cell r="M108" t="str">
            <v>PHIANG</v>
          </cell>
          <cell r="O108">
            <v>0.49608570000000002</v>
          </cell>
          <cell r="P108">
            <v>0.52196460300000003</v>
          </cell>
          <cell r="Q108">
            <v>0.66106715155860996</v>
          </cell>
          <cell r="R108">
            <v>-1.6572449999999999E-3</v>
          </cell>
          <cell r="T108">
            <v>0.757382</v>
          </cell>
          <cell r="U108">
            <v>0.1090653688389214</v>
          </cell>
          <cell r="V108">
            <v>-3.624676</v>
          </cell>
          <cell r="W108">
            <v>6.7228474802671079E-2</v>
          </cell>
          <cell r="X108">
            <v>2.5334992000000001</v>
          </cell>
          <cell r="Y108">
            <v>0.20005829999999999</v>
          </cell>
          <cell r="Z108">
            <v>0.54067799999999999</v>
          </cell>
          <cell r="AA108">
            <v>0.54600000000000004</v>
          </cell>
        </row>
        <row r="109">
          <cell r="G109" t="str">
            <v>Filaire à feuilles larges</v>
          </cell>
          <cell r="H109">
            <v>113148</v>
          </cell>
          <cell r="I109" t="str">
            <v>Phillyrea latifolia</v>
          </cell>
          <cell r="J109">
            <v>3218</v>
          </cell>
          <cell r="K109" t="str">
            <v>49FL</v>
          </cell>
          <cell r="L109" t="str">
            <v>FIL</v>
          </cell>
          <cell r="M109" t="str">
            <v>PHILAT</v>
          </cell>
          <cell r="O109">
            <v>0.49608570000000002</v>
          </cell>
          <cell r="P109">
            <v>0.52196460300000003</v>
          </cell>
          <cell r="Q109">
            <v>0.66106715155860996</v>
          </cell>
          <cell r="R109">
            <v>-1.6572449999999999E-3</v>
          </cell>
          <cell r="T109">
            <v>0.757382</v>
          </cell>
          <cell r="U109">
            <v>0.1090653688389214</v>
          </cell>
          <cell r="V109">
            <v>-3.624676</v>
          </cell>
          <cell r="W109">
            <v>6.7228474802671079E-2</v>
          </cell>
          <cell r="X109">
            <v>2.5334992000000001</v>
          </cell>
          <cell r="Y109">
            <v>0.20005829999999999</v>
          </cell>
          <cell r="Z109">
            <v>0.54067799999999999</v>
          </cell>
          <cell r="AA109">
            <v>0.54600000000000004</v>
          </cell>
        </row>
        <row r="110">
          <cell r="G110" t="str">
            <v>Kaki</v>
          </cell>
          <cell r="H110">
            <v>95047</v>
          </cell>
          <cell r="I110" t="str">
            <v>Diospyros kaki</v>
          </cell>
          <cell r="J110">
            <v>1455</v>
          </cell>
          <cell r="K110" t="str">
            <v>49KK</v>
          </cell>
          <cell r="O110">
            <v>0.49608570000000002</v>
          </cell>
          <cell r="P110">
            <v>0.52196460300000003</v>
          </cell>
          <cell r="Q110">
            <v>0.66106715155860996</v>
          </cell>
          <cell r="R110">
            <v>-1.6572449999999999E-3</v>
          </cell>
          <cell r="T110">
            <v>0.757382</v>
          </cell>
          <cell r="U110">
            <v>0.1090653688389214</v>
          </cell>
          <cell r="V110">
            <v>-3.624676</v>
          </cell>
          <cell r="W110">
            <v>6.7228474802671079E-2</v>
          </cell>
          <cell r="X110">
            <v>2.5334992000000001</v>
          </cell>
          <cell r="Y110">
            <v>0.20005829999999999</v>
          </cell>
          <cell r="Z110">
            <v>0.54067799999999999</v>
          </cell>
          <cell r="AA110">
            <v>0.54600000000000004</v>
          </cell>
        </row>
        <row r="111">
          <cell r="G111" t="str">
            <v>Laurier noble</v>
          </cell>
          <cell r="H111">
            <v>105295</v>
          </cell>
          <cell r="I111" t="str">
            <v>Laurus nobilis</v>
          </cell>
          <cell r="J111">
            <v>2425</v>
          </cell>
          <cell r="K111" t="str">
            <v>49LN</v>
          </cell>
          <cell r="O111">
            <v>0.49608570000000002</v>
          </cell>
          <cell r="P111">
            <v>0.52196460300000003</v>
          </cell>
          <cell r="Q111">
            <v>0.66106715155860996</v>
          </cell>
          <cell r="R111">
            <v>-1.6572449999999999E-3</v>
          </cell>
          <cell r="T111">
            <v>0.757382</v>
          </cell>
          <cell r="U111">
            <v>0.1090653688389214</v>
          </cell>
          <cell r="V111">
            <v>-3.624676</v>
          </cell>
          <cell r="W111">
            <v>6.7228474802671079E-2</v>
          </cell>
          <cell r="X111">
            <v>2.5334992000000001</v>
          </cell>
          <cell r="Y111">
            <v>0.20005829999999999</v>
          </cell>
          <cell r="Z111">
            <v>0.54067799999999999</v>
          </cell>
          <cell r="AA111">
            <v>0.54600000000000004</v>
          </cell>
        </row>
        <row r="112">
          <cell r="G112" t="str">
            <v>Olivier de Bohême</v>
          </cell>
          <cell r="H112">
            <v>95831</v>
          </cell>
          <cell r="I112" t="str">
            <v>Elaeagnus angustifolia</v>
          </cell>
          <cell r="J112">
            <v>1520</v>
          </cell>
          <cell r="K112" t="str">
            <v>49OB</v>
          </cell>
          <cell r="O112">
            <v>0.49608570000000002</v>
          </cell>
          <cell r="P112">
            <v>0.52196460300000003</v>
          </cell>
          <cell r="Q112">
            <v>0.66106715155860996</v>
          </cell>
          <cell r="R112">
            <v>-1.6572449999999999E-3</v>
          </cell>
          <cell r="T112">
            <v>0.757382</v>
          </cell>
          <cell r="U112">
            <v>0.1090653688389214</v>
          </cell>
          <cell r="V112">
            <v>-3.624676</v>
          </cell>
          <cell r="W112">
            <v>6.7228474802671079E-2</v>
          </cell>
          <cell r="X112">
            <v>2.5334992000000001</v>
          </cell>
          <cell r="Y112">
            <v>0.20005829999999999</v>
          </cell>
          <cell r="Z112">
            <v>0.54067799999999999</v>
          </cell>
          <cell r="AA112">
            <v>0.54600000000000004</v>
          </cell>
        </row>
        <row r="113">
          <cell r="G113" t="str">
            <v>Oranger des Osages</v>
          </cell>
          <cell r="H113">
            <v>107130</v>
          </cell>
          <cell r="I113" t="str">
            <v>Maclura pomifera</v>
          </cell>
          <cell r="J113">
            <v>4432</v>
          </cell>
          <cell r="K113" t="str">
            <v>49OO</v>
          </cell>
          <cell r="O113">
            <v>0.49608570000000002</v>
          </cell>
          <cell r="P113">
            <v>0.52196460300000003</v>
          </cell>
          <cell r="Q113">
            <v>0.66106715155860996</v>
          </cell>
          <cell r="R113">
            <v>-1.6572449999999999E-3</v>
          </cell>
          <cell r="T113">
            <v>0.757382</v>
          </cell>
          <cell r="U113">
            <v>0.1090653688389214</v>
          </cell>
          <cell r="V113">
            <v>-3.624676</v>
          </cell>
          <cell r="W113">
            <v>6.7228474802671079E-2</v>
          </cell>
          <cell r="X113">
            <v>2.5334992000000001</v>
          </cell>
          <cell r="Y113">
            <v>0.20005829999999999</v>
          </cell>
          <cell r="Z113">
            <v>0.54067799999999999</v>
          </cell>
          <cell r="AA113">
            <v>0.54600000000000004</v>
          </cell>
        </row>
        <row r="114">
          <cell r="G114" t="str">
            <v>Abricotier</v>
          </cell>
          <cell r="H114">
            <v>116041</v>
          </cell>
          <cell r="I114" t="str">
            <v>Prunus armeniaca</v>
          </cell>
          <cell r="J114">
            <v>3498</v>
          </cell>
          <cell r="K114" t="str">
            <v>49PA</v>
          </cell>
          <cell r="O114">
            <v>0.49608570000000002</v>
          </cell>
          <cell r="P114">
            <v>0.52196460300000003</v>
          </cell>
          <cell r="Q114">
            <v>0.66106715155860996</v>
          </cell>
          <cell r="R114">
            <v>-1.6572449999999999E-3</v>
          </cell>
          <cell r="T114">
            <v>0.757382</v>
          </cell>
          <cell r="U114">
            <v>0.1090653688389214</v>
          </cell>
          <cell r="V114">
            <v>-3.624676</v>
          </cell>
          <cell r="W114">
            <v>6.7228474802671079E-2</v>
          </cell>
          <cell r="X114">
            <v>2.5334992000000001</v>
          </cell>
          <cell r="Y114">
            <v>0.20005829999999999</v>
          </cell>
          <cell r="Z114">
            <v>0.47355000000000003</v>
          </cell>
          <cell r="AA114">
            <v>0.56999999999999995</v>
          </cell>
        </row>
        <row r="115">
          <cell r="G115" t="str">
            <v xml:space="preserve">Prunier de Briançon </v>
          </cell>
          <cell r="H115">
            <v>116050</v>
          </cell>
          <cell r="I115" t="str">
            <v>Prunus brigantina</v>
          </cell>
          <cell r="J115">
            <v>3500</v>
          </cell>
          <cell r="K115" t="str">
            <v>49PB</v>
          </cell>
          <cell r="O115">
            <v>0.49608570000000002</v>
          </cell>
          <cell r="P115">
            <v>0.52196460300000003</v>
          </cell>
          <cell r="Q115">
            <v>0.66106715155860996</v>
          </cell>
          <cell r="R115">
            <v>-1.6572449999999999E-3</v>
          </cell>
          <cell r="T115">
            <v>0.757382</v>
          </cell>
          <cell r="U115">
            <v>0.1090653688389214</v>
          </cell>
          <cell r="V115">
            <v>-3.624676</v>
          </cell>
          <cell r="W115">
            <v>6.7228474802671079E-2</v>
          </cell>
          <cell r="X115">
            <v>2.5334992000000001</v>
          </cell>
          <cell r="Y115">
            <v>0.20005829999999999</v>
          </cell>
          <cell r="Z115">
            <v>0.47355000000000003</v>
          </cell>
          <cell r="AA115">
            <v>0.56999999999999995</v>
          </cell>
        </row>
        <row r="116">
          <cell r="G116" t="str">
            <v>Prune-cerise</v>
          </cell>
          <cell r="H116">
            <v>116053</v>
          </cell>
          <cell r="I116" t="str">
            <v>Prunus cerasifera</v>
          </cell>
          <cell r="J116">
            <v>3501</v>
          </cell>
          <cell r="K116" t="str">
            <v>49PC</v>
          </cell>
          <cell r="L116" t="str">
            <v>CEX</v>
          </cell>
          <cell r="M116" t="str">
            <v>PRUCER</v>
          </cell>
          <cell r="O116">
            <v>0.49608570000000002</v>
          </cell>
          <cell r="P116">
            <v>0.52196460300000003</v>
          </cell>
          <cell r="Q116">
            <v>0.66106715155860996</v>
          </cell>
          <cell r="R116">
            <v>-1.6572449999999999E-3</v>
          </cell>
          <cell r="T116">
            <v>0.757382</v>
          </cell>
          <cell r="U116">
            <v>0.1090653688389214</v>
          </cell>
          <cell r="V116">
            <v>-3.624676</v>
          </cell>
          <cell r="W116">
            <v>6.7228474802671079E-2</v>
          </cell>
          <cell r="X116">
            <v>2.5334992000000001</v>
          </cell>
          <cell r="Y116">
            <v>0.20005829999999999</v>
          </cell>
          <cell r="Z116">
            <v>0.47355000000000003</v>
          </cell>
          <cell r="AA116">
            <v>0.56999999999999995</v>
          </cell>
        </row>
        <row r="117">
          <cell r="G117" t="str">
            <v>Pistachier lentisque</v>
          </cell>
          <cell r="H117">
            <v>113744</v>
          </cell>
          <cell r="I117" t="str">
            <v>Pistacia lentiscus</v>
          </cell>
          <cell r="J117">
            <v>3293</v>
          </cell>
          <cell r="K117" t="str">
            <v>49PL</v>
          </cell>
          <cell r="L117" t="str">
            <v>PIL</v>
          </cell>
          <cell r="M117" t="str">
            <v>PISLEN</v>
          </cell>
          <cell r="O117">
            <v>0.49608570000000002</v>
          </cell>
          <cell r="P117">
            <v>0.52196460300000003</v>
          </cell>
          <cell r="Q117">
            <v>0.66106715155860996</v>
          </cell>
          <cell r="R117">
            <v>-1.6572449999999999E-3</v>
          </cell>
          <cell r="T117">
            <v>0.757382</v>
          </cell>
          <cell r="U117">
            <v>0.1090653688389214</v>
          </cell>
          <cell r="V117">
            <v>-3.624676</v>
          </cell>
          <cell r="W117">
            <v>6.7228474802671079E-2</v>
          </cell>
          <cell r="X117">
            <v>2.5334992000000001</v>
          </cell>
          <cell r="Y117">
            <v>0.20005829999999999</v>
          </cell>
          <cell r="Z117">
            <v>0.54067799999999999</v>
          </cell>
          <cell r="AA117">
            <v>0.54600000000000004</v>
          </cell>
        </row>
        <row r="118">
          <cell r="G118" t="str">
            <v>Cerisier de Sainte-Lucie</v>
          </cell>
          <cell r="H118">
            <v>116096</v>
          </cell>
          <cell r="I118" t="str">
            <v>Prunus mahaleb</v>
          </cell>
          <cell r="J118">
            <v>3506</v>
          </cell>
          <cell r="K118" t="str">
            <v>49PM</v>
          </cell>
          <cell r="L118" t="str">
            <v>CSL</v>
          </cell>
          <cell r="M118" t="str">
            <v>PRUMAH</v>
          </cell>
          <cell r="O118">
            <v>0.49608570000000002</v>
          </cell>
          <cell r="P118">
            <v>0.52196460300000003</v>
          </cell>
          <cell r="Q118">
            <v>0.66106715155860996</v>
          </cell>
          <cell r="R118">
            <v>-1.6572449999999999E-3</v>
          </cell>
          <cell r="T118">
            <v>0.757382</v>
          </cell>
          <cell r="U118">
            <v>0.1090653688389214</v>
          </cell>
          <cell r="V118">
            <v>-3.624676</v>
          </cell>
          <cell r="W118">
            <v>6.7228474802671079E-2</v>
          </cell>
          <cell r="X118">
            <v>2.5334992000000001</v>
          </cell>
          <cell r="Y118">
            <v>0.20005829999999999</v>
          </cell>
          <cell r="Z118">
            <v>0.47355000000000003</v>
          </cell>
          <cell r="AA118">
            <v>0.56999999999999995</v>
          </cell>
        </row>
        <row r="119">
          <cell r="G119" t="str">
            <v>Poirier neigeux</v>
          </cell>
          <cell r="H119">
            <v>116594</v>
          </cell>
          <cell r="I119" t="str">
            <v>Pyrus nivalis</v>
          </cell>
          <cell r="J119">
            <v>3292</v>
          </cell>
          <cell r="K119" t="str">
            <v>49PN</v>
          </cell>
          <cell r="O119">
            <v>0.49608570000000002</v>
          </cell>
          <cell r="P119">
            <v>0.52196460300000003</v>
          </cell>
          <cell r="Q119">
            <v>0.66106715155860996</v>
          </cell>
          <cell r="R119">
            <v>-1.6572449999999999E-3</v>
          </cell>
          <cell r="S119">
            <v>7544</v>
          </cell>
          <cell r="T119">
            <v>0.76722830665911801</v>
          </cell>
          <cell r="U119">
            <v>0.10074191441951269</v>
          </cell>
          <cell r="V119">
            <v>-3.3651101905376901</v>
          </cell>
          <cell r="W119">
            <v>6.1350030702654282E-2</v>
          </cell>
          <cell r="X119">
            <v>2.5334992000000001</v>
          </cell>
          <cell r="Y119">
            <v>0.20005829999999999</v>
          </cell>
          <cell r="Z119">
            <v>0.54067799999999999</v>
          </cell>
          <cell r="AA119">
            <v>0.54600000000000004</v>
          </cell>
        </row>
        <row r="120">
          <cell r="G120" t="str">
            <v>Prunellier</v>
          </cell>
          <cell r="H120">
            <v>116142</v>
          </cell>
          <cell r="I120" t="str">
            <v>Prunus spinosa</v>
          </cell>
          <cell r="J120">
            <v>3512</v>
          </cell>
          <cell r="K120" t="str">
            <v>49PS</v>
          </cell>
          <cell r="L120" t="str">
            <v>PRL</v>
          </cell>
          <cell r="M120" t="str">
            <v>PRUSPI</v>
          </cell>
          <cell r="O120">
            <v>0.49608570000000002</v>
          </cell>
          <cell r="P120">
            <v>0.52196460300000003</v>
          </cell>
          <cell r="Q120">
            <v>0.66106715155860996</v>
          </cell>
          <cell r="R120">
            <v>-1.6572449999999999E-3</v>
          </cell>
          <cell r="T120">
            <v>0.757382</v>
          </cell>
          <cell r="U120">
            <v>0.1090653688389214</v>
          </cell>
          <cell r="V120">
            <v>-3.624676</v>
          </cell>
          <cell r="W120">
            <v>6.7228474802671079E-2</v>
          </cell>
          <cell r="X120">
            <v>2.5334992000000001</v>
          </cell>
          <cell r="Y120">
            <v>0.20005829999999999</v>
          </cell>
          <cell r="Z120">
            <v>0.47355000000000003</v>
          </cell>
          <cell r="AA120">
            <v>0.56999999999999995</v>
          </cell>
        </row>
        <row r="121">
          <cell r="G121" t="str">
            <v>Pistachier térébinthe</v>
          </cell>
          <cell r="H121">
            <v>113748</v>
          </cell>
          <cell r="I121" t="str">
            <v>Pistacia terebinthus</v>
          </cell>
          <cell r="J121">
            <v>3294</v>
          </cell>
          <cell r="K121" t="str">
            <v>49PT</v>
          </cell>
          <cell r="L121" t="str">
            <v>PIT</v>
          </cell>
          <cell r="M121" t="str">
            <v>PISTER</v>
          </cell>
          <cell r="O121">
            <v>0.49608570000000002</v>
          </cell>
          <cell r="P121">
            <v>0.52196460300000003</v>
          </cell>
          <cell r="Q121">
            <v>0.66106715155860996</v>
          </cell>
          <cell r="R121">
            <v>-1.6572449999999999E-3</v>
          </cell>
          <cell r="T121">
            <v>0.757382</v>
          </cell>
          <cell r="U121">
            <v>0.1090653688389214</v>
          </cell>
          <cell r="V121">
            <v>-3.624676</v>
          </cell>
          <cell r="W121">
            <v>6.7228474802671079E-2</v>
          </cell>
          <cell r="X121">
            <v>2.5334992000000001</v>
          </cell>
          <cell r="Y121">
            <v>0.20005829999999999</v>
          </cell>
          <cell r="Z121">
            <v>0.54067799999999999</v>
          </cell>
          <cell r="AA121">
            <v>0.54600000000000004</v>
          </cell>
        </row>
        <row r="122">
          <cell r="G122" t="str">
            <v>Nerprun alaterne</v>
          </cell>
          <cell r="H122">
            <v>117526</v>
          </cell>
          <cell r="I122" t="str">
            <v>Rhamnus alaternus</v>
          </cell>
          <cell r="J122">
            <v>3610</v>
          </cell>
          <cell r="K122" t="str">
            <v>49RA</v>
          </cell>
          <cell r="L122" t="str">
            <v>NAL</v>
          </cell>
          <cell r="M122" t="str">
            <v>RHAALA</v>
          </cell>
          <cell r="O122">
            <v>0.49608570000000002</v>
          </cell>
          <cell r="P122">
            <v>0.52196460300000003</v>
          </cell>
          <cell r="Q122">
            <v>0.66106715155860996</v>
          </cell>
          <cell r="R122">
            <v>-1.6572449999999999E-3</v>
          </cell>
          <cell r="T122">
            <v>0.757382</v>
          </cell>
          <cell r="U122">
            <v>0.1090653688389214</v>
          </cell>
          <cell r="V122">
            <v>-3.624676</v>
          </cell>
          <cell r="W122">
            <v>6.7228474802671079E-2</v>
          </cell>
          <cell r="X122">
            <v>2.5334992000000001</v>
          </cell>
          <cell r="Y122">
            <v>0.20005829999999999</v>
          </cell>
          <cell r="Z122">
            <v>0.54067799999999999</v>
          </cell>
          <cell r="AA122">
            <v>0.54600000000000004</v>
          </cell>
        </row>
        <row r="123">
          <cell r="G123" t="str">
            <v>Nerprun purgatif</v>
          </cell>
          <cell r="H123">
            <v>117530</v>
          </cell>
          <cell r="I123" t="str">
            <v>Rhamnus cathartica</v>
          </cell>
          <cell r="J123">
            <v>3612</v>
          </cell>
          <cell r="K123" t="str">
            <v>49RC</v>
          </cell>
          <cell r="L123" t="str">
            <v>NPU</v>
          </cell>
          <cell r="M123" t="str">
            <v>RHACAT</v>
          </cell>
          <cell r="O123">
            <v>0.49608570000000002</v>
          </cell>
          <cell r="P123">
            <v>0.52196460300000003</v>
          </cell>
          <cell r="Q123">
            <v>0.66106715155860996</v>
          </cell>
          <cell r="R123">
            <v>-1.6572449999999999E-3</v>
          </cell>
          <cell r="T123">
            <v>0.757382</v>
          </cell>
          <cell r="U123">
            <v>0.1090653688389214</v>
          </cell>
          <cell r="V123">
            <v>-3.624676</v>
          </cell>
          <cell r="W123">
            <v>6.7228474802671079E-2</v>
          </cell>
          <cell r="X123">
            <v>2.5334992000000001</v>
          </cell>
          <cell r="Y123">
            <v>0.20005829999999999</v>
          </cell>
          <cell r="Z123">
            <v>0.54067799999999999</v>
          </cell>
          <cell r="AA123">
            <v>0.54600000000000004</v>
          </cell>
        </row>
        <row r="124">
          <cell r="G124" t="str">
            <v>Nerprun des Alpes</v>
          </cell>
          <cell r="H124">
            <v>117528</v>
          </cell>
          <cell r="I124" t="str">
            <v>Rhamnus alpina</v>
          </cell>
          <cell r="J124">
            <v>3611</v>
          </cell>
          <cell r="K124" t="str">
            <v>49RP</v>
          </cell>
          <cell r="L124" t="str">
            <v>NDA</v>
          </cell>
          <cell r="M124" t="str">
            <v>RHAALP</v>
          </cell>
          <cell r="O124">
            <v>0.49608570000000002</v>
          </cell>
          <cell r="P124">
            <v>0.52196460300000003</v>
          </cell>
          <cell r="Q124">
            <v>0.66106715155860996</v>
          </cell>
          <cell r="R124">
            <v>-1.6572449999999999E-3</v>
          </cell>
          <cell r="T124">
            <v>0.757382</v>
          </cell>
          <cell r="U124">
            <v>0.1090653688389214</v>
          </cell>
          <cell r="V124">
            <v>-3.624676</v>
          </cell>
          <cell r="W124">
            <v>6.7228474802671079E-2</v>
          </cell>
          <cell r="X124">
            <v>2.5334992000000001</v>
          </cell>
          <cell r="Y124">
            <v>0.20005829999999999</v>
          </cell>
          <cell r="Z124">
            <v>0.54067799999999999</v>
          </cell>
          <cell r="AA124">
            <v>0.54600000000000004</v>
          </cell>
        </row>
        <row r="125">
          <cell r="G125" t="str">
            <v>C2 générique</v>
          </cell>
          <cell r="I125" t="str">
            <v>C2 generique</v>
          </cell>
          <cell r="O125">
            <v>0.49608570000000002</v>
          </cell>
          <cell r="P125">
            <v>0.52196460300000003</v>
          </cell>
          <cell r="Q125">
            <v>0.66106715155860996</v>
          </cell>
          <cell r="R125">
            <v>-1.6572449999999999E-3</v>
          </cell>
          <cell r="T125">
            <v>0.757382</v>
          </cell>
          <cell r="U125">
            <v>0.1090653688389214</v>
          </cell>
          <cell r="V125">
            <v>-3.624676</v>
          </cell>
          <cell r="W125">
            <v>6.7228474802671079E-2</v>
          </cell>
          <cell r="X125">
            <v>2.5334992000000001</v>
          </cell>
          <cell r="Y125">
            <v>0.20005829999999999</v>
          </cell>
          <cell r="Z125">
            <v>0.54067799999999999</v>
          </cell>
          <cell r="AA125">
            <v>0.54600000000000004</v>
          </cell>
        </row>
        <row r="126">
          <cell r="G126" t="str">
            <v>Fruitiers divers</v>
          </cell>
          <cell r="I126" t="str">
            <v>Fruitiers divers</v>
          </cell>
          <cell r="L126" t="str">
            <v>FRU</v>
          </cell>
          <cell r="O126">
            <v>0.49608570000000002</v>
          </cell>
          <cell r="P126">
            <v>0.52196460300000003</v>
          </cell>
          <cell r="Q126">
            <v>0.66106715155860996</v>
          </cell>
          <cell r="R126">
            <v>-1.6572449999999999E-3</v>
          </cell>
          <cell r="S126">
            <v>7544</v>
          </cell>
          <cell r="T126">
            <v>0.76722830665911801</v>
          </cell>
          <cell r="U126">
            <v>0.10074191441951269</v>
          </cell>
          <cell r="V126">
            <v>-3.3651101905376901</v>
          </cell>
          <cell r="W126">
            <v>6.1350030702654282E-2</v>
          </cell>
          <cell r="X126">
            <v>2.5334992000000001</v>
          </cell>
          <cell r="Y126">
            <v>0.20005829999999999</v>
          </cell>
          <cell r="Z126">
            <v>0.54067799999999999</v>
          </cell>
          <cell r="AA126">
            <v>0.54600000000000004</v>
          </cell>
        </row>
        <row r="127">
          <cell r="G127" t="str">
            <v>Platane générique</v>
          </cell>
          <cell r="H127">
            <v>196366</v>
          </cell>
          <cell r="I127" t="str">
            <v>Platanus sp.</v>
          </cell>
          <cell r="O127">
            <v>0.49608570000000002</v>
          </cell>
          <cell r="P127">
            <v>0.52196460300000003</v>
          </cell>
          <cell r="Q127">
            <v>0.66106715155860996</v>
          </cell>
          <cell r="R127">
            <v>-1.6572449999999999E-3</v>
          </cell>
          <cell r="T127">
            <v>0.757382</v>
          </cell>
          <cell r="U127">
            <v>0.1090653688389214</v>
          </cell>
          <cell r="V127">
            <v>-3.624676</v>
          </cell>
          <cell r="W127">
            <v>6.7228474802671079E-2</v>
          </cell>
          <cell r="X127">
            <v>2.5334992000000001</v>
          </cell>
          <cell r="Y127">
            <v>0.20005829999999999</v>
          </cell>
          <cell r="Z127">
            <v>0.48</v>
          </cell>
          <cell r="AA127">
            <v>0.44</v>
          </cell>
        </row>
        <row r="128">
          <cell r="G128" t="str">
            <v>Genre prunus</v>
          </cell>
          <cell r="H128">
            <v>196709</v>
          </cell>
          <cell r="I128" t="str">
            <v>Prunus sp.</v>
          </cell>
          <cell r="O128">
            <v>0.49608570000000002</v>
          </cell>
          <cell r="P128">
            <v>0.52196460300000003</v>
          </cell>
          <cell r="Q128">
            <v>0.66106715155860996</v>
          </cell>
          <cell r="R128">
            <v>-1.6572449999999999E-3</v>
          </cell>
          <cell r="T128">
            <v>0.757382</v>
          </cell>
          <cell r="U128">
            <v>0.1090653688389214</v>
          </cell>
          <cell r="V128">
            <v>-3.624676</v>
          </cell>
          <cell r="W128">
            <v>6.7228474802671079E-2</v>
          </cell>
          <cell r="X128">
            <v>2.5334992000000001</v>
          </cell>
          <cell r="Y128">
            <v>0.20005829999999999</v>
          </cell>
          <cell r="Z128">
            <v>0.47355000000000003</v>
          </cell>
          <cell r="AA128">
            <v>0.56999999999999995</v>
          </cell>
        </row>
        <row r="129">
          <cell r="G129" t="str">
            <v>Hêtre</v>
          </cell>
          <cell r="H129">
            <v>97947</v>
          </cell>
          <cell r="I129" t="str">
            <v>Fagus sylvatica</v>
          </cell>
          <cell r="J129">
            <v>1742</v>
          </cell>
          <cell r="K129" t="str">
            <v>09</v>
          </cell>
          <cell r="L129" t="str">
            <v>HET</v>
          </cell>
          <cell r="M129" t="str">
            <v>FAGSYL</v>
          </cell>
          <cell r="N129">
            <v>2302</v>
          </cell>
          <cell r="O129">
            <v>0.51549119123982401</v>
          </cell>
          <cell r="P129">
            <v>0.541865065300283</v>
          </cell>
          <cell r="Q129">
            <v>0.66106715155860996</v>
          </cell>
          <cell r="R129">
            <v>-1.50112793605189E-3</v>
          </cell>
          <cell r="S129">
            <v>114986</v>
          </cell>
          <cell r="T129">
            <v>0.87721488928806501</v>
          </cell>
          <cell r="U129">
            <v>6.4878910576182197E-2</v>
          </cell>
          <cell r="V129">
            <v>-4.11764226261164</v>
          </cell>
          <cell r="W129">
            <v>2.2980889363960581E-2</v>
          </cell>
          <cell r="X129">
            <v>2.5334992000000001</v>
          </cell>
          <cell r="Y129">
            <v>0.20005829999999999</v>
          </cell>
          <cell r="Z129">
            <v>0.58548</v>
          </cell>
          <cell r="AA129">
            <v>0.55000000000000004</v>
          </cell>
        </row>
        <row r="130">
          <cell r="G130" t="str">
            <v>Charme</v>
          </cell>
          <cell r="H130">
            <v>89200</v>
          </cell>
          <cell r="I130" t="str">
            <v>Carpinus betulus</v>
          </cell>
          <cell r="J130">
            <v>946</v>
          </cell>
          <cell r="K130">
            <v>11</v>
          </cell>
          <cell r="L130" t="str">
            <v>CHA</v>
          </cell>
          <cell r="M130" t="str">
            <v>CARBET</v>
          </cell>
          <cell r="N130">
            <v>79</v>
          </cell>
          <cell r="O130">
            <v>0.50291801729855001</v>
          </cell>
          <cell r="P130">
            <v>0.53321079428884999</v>
          </cell>
          <cell r="Q130">
            <v>0.66106715155860996</v>
          </cell>
          <cell r="R130">
            <v>-1.4979620205753199E-3</v>
          </cell>
          <cell r="S130">
            <v>64906</v>
          </cell>
          <cell r="T130">
            <v>0.72118900316333701</v>
          </cell>
          <cell r="U130">
            <v>0.13226680001412919</v>
          </cell>
          <cell r="V130">
            <v>-3.9389980242995999</v>
          </cell>
          <cell r="W130">
            <v>8.057531077574738E-2</v>
          </cell>
          <cell r="X130">
            <v>2.5334992000000001</v>
          </cell>
          <cell r="Y130">
            <v>0.20005829999999999</v>
          </cell>
          <cell r="Z130">
            <v>0.68018999999999996</v>
          </cell>
          <cell r="AA130">
            <v>0.61</v>
          </cell>
        </row>
        <row r="131">
          <cell r="G131" t="str">
            <v>Charme houblon</v>
          </cell>
          <cell r="H131">
            <v>111837</v>
          </cell>
          <cell r="I131" t="str">
            <v>Ostrya carpinifolia</v>
          </cell>
          <cell r="J131">
            <v>3081</v>
          </cell>
          <cell r="K131">
            <v>32</v>
          </cell>
          <cell r="L131" t="str">
            <v>OST</v>
          </cell>
          <cell r="M131" t="str">
            <v>OSTCAR</v>
          </cell>
          <cell r="O131">
            <v>0.49608570000000002</v>
          </cell>
          <cell r="P131">
            <v>0.52196460300000003</v>
          </cell>
          <cell r="Q131">
            <v>0.66106715155860996</v>
          </cell>
          <cell r="R131">
            <v>-1.6572449999999999E-3</v>
          </cell>
          <cell r="S131">
            <v>220</v>
          </cell>
          <cell r="T131">
            <v>0.56752061470749104</v>
          </cell>
          <cell r="U131">
            <v>0.17124731562390619</v>
          </cell>
          <cell r="V131">
            <v>-4.4359994724847898</v>
          </cell>
          <cell r="W131">
            <v>0.15626715095234509</v>
          </cell>
          <cell r="X131">
            <v>2.5334992000000001</v>
          </cell>
          <cell r="Y131">
            <v>0.20005829999999999</v>
          </cell>
          <cell r="Z131">
            <v>0.59409000000000001</v>
          </cell>
          <cell r="AA131">
            <v>0.57500000000000007</v>
          </cell>
        </row>
        <row r="132">
          <cell r="G132" t="str">
            <v>If</v>
          </cell>
          <cell r="H132">
            <v>125816</v>
          </cell>
          <cell r="I132" t="str">
            <v>Taxus baccata</v>
          </cell>
          <cell r="J132">
            <v>4345</v>
          </cell>
          <cell r="K132">
            <v>67</v>
          </cell>
          <cell r="L132" t="str">
            <v>IFS</v>
          </cell>
          <cell r="M132" t="str">
            <v>TAXBAC</v>
          </cell>
          <cell r="P132">
            <v>0.35638887800000002</v>
          </cell>
          <cell r="Q132">
            <v>1.7559231923802501</v>
          </cell>
          <cell r="R132">
            <v>1.73453652052958E-3</v>
          </cell>
          <cell r="S132">
            <v>102</v>
          </cell>
          <cell r="T132">
            <v>0.86177164728894873</v>
          </cell>
          <cell r="U132">
            <v>8.1727860783047196E-2</v>
          </cell>
          <cell r="V132">
            <v>-3.8704808315833499</v>
          </cell>
          <cell r="W132">
            <v>6.9500682088916285E-2</v>
          </cell>
          <cell r="X132">
            <v>2.5334992000000001</v>
          </cell>
          <cell r="Y132">
            <v>4.0176899999999988E-2</v>
          </cell>
          <cell r="Z132">
            <v>0.55103999999999997</v>
          </cell>
          <cell r="AA132">
            <v>0.57999999999999996</v>
          </cell>
        </row>
        <row r="133">
          <cell r="G133" t="str">
            <v>Frêne commun</v>
          </cell>
          <cell r="H133">
            <v>98921</v>
          </cell>
          <cell r="I133" t="str">
            <v>Fraxinus excelsior</v>
          </cell>
          <cell r="J133">
            <v>1803</v>
          </cell>
          <cell r="K133" t="str">
            <v>17C</v>
          </cell>
          <cell r="L133" t="str">
            <v>FRC</v>
          </cell>
          <cell r="M133" t="str">
            <v>FRAEXC</v>
          </cell>
          <cell r="N133">
            <v>161</v>
          </cell>
          <cell r="O133">
            <v>0.49691250464666997</v>
          </cell>
          <cell r="P133">
            <v>0.50863698855877704</v>
          </cell>
          <cell r="Q133">
            <v>0.66106715155860996</v>
          </cell>
          <cell r="R133">
            <v>-9.6578744392821598E-4</v>
          </cell>
          <cell r="S133">
            <v>23175</v>
          </cell>
          <cell r="T133">
            <v>0.85750835964271699</v>
          </cell>
          <cell r="U133">
            <v>6.8994509273813204E-2</v>
          </cell>
          <cell r="V133">
            <v>-3.3892984424306198</v>
          </cell>
          <cell r="W133">
            <v>3.0031075239210579E-2</v>
          </cell>
          <cell r="X133">
            <v>2.5334992000000001</v>
          </cell>
          <cell r="Y133">
            <v>0.20005829999999999</v>
          </cell>
          <cell r="Z133">
            <v>0.55964999999999998</v>
          </cell>
          <cell r="AA133">
            <v>0.56000000000000005</v>
          </cell>
        </row>
        <row r="134">
          <cell r="G134" t="str">
            <v>Frêne à  fleur</v>
          </cell>
          <cell r="H134">
            <v>134718</v>
          </cell>
          <cell r="I134" t="str">
            <v>Fraxinus ornus subsp. ornus</v>
          </cell>
          <cell r="J134">
            <v>1804</v>
          </cell>
          <cell r="K134" t="str">
            <v>17F</v>
          </cell>
          <cell r="L134" t="str">
            <v>FRF</v>
          </cell>
          <cell r="M134" t="str">
            <v>FRAORN</v>
          </cell>
          <cell r="O134">
            <v>0.49608570000000002</v>
          </cell>
          <cell r="P134">
            <v>0.52196460300000003</v>
          </cell>
          <cell r="Q134">
            <v>0.66106715155860996</v>
          </cell>
          <cell r="R134">
            <v>-1.6572449999999999E-3</v>
          </cell>
          <cell r="T134">
            <v>0.757382</v>
          </cell>
          <cell r="U134">
            <v>9.78063268893552E-2</v>
          </cell>
          <cell r="V134">
            <v>-3.624676</v>
          </cell>
          <cell r="W134">
            <v>6.7228474802671079E-2</v>
          </cell>
          <cell r="X134">
            <v>2.7994634</v>
          </cell>
          <cell r="Y134">
            <v>0.20005829999999999</v>
          </cell>
          <cell r="Z134">
            <v>0.59409000000000001</v>
          </cell>
          <cell r="AA134">
            <v>0.57500000000000007</v>
          </cell>
        </row>
        <row r="135">
          <cell r="G135" t="str">
            <v>Frêne oxyphylle</v>
          </cell>
          <cell r="H135">
            <v>134708</v>
          </cell>
          <cell r="I135" t="str">
            <v>Fraxinus angustifolia subsp. angustifolia</v>
          </cell>
          <cell r="J135">
            <v>1805</v>
          </cell>
          <cell r="K135" t="str">
            <v>17O</v>
          </cell>
          <cell r="L135" t="str">
            <v>FRO</v>
          </cell>
          <cell r="M135" t="str">
            <v>FRAANG</v>
          </cell>
          <cell r="O135">
            <v>0.49608570000000002</v>
          </cell>
          <cell r="P135">
            <v>0.52196460300000003</v>
          </cell>
          <cell r="Q135">
            <v>0.66106715155860996</v>
          </cell>
          <cell r="R135">
            <v>-1.6572449999999999E-3</v>
          </cell>
          <cell r="T135">
            <v>0.757382</v>
          </cell>
          <cell r="U135">
            <v>9.78063268893552E-2</v>
          </cell>
          <cell r="V135">
            <v>-3.624676</v>
          </cell>
          <cell r="W135">
            <v>6.7228474802671079E-2</v>
          </cell>
          <cell r="X135">
            <v>2.7994634</v>
          </cell>
          <cell r="Y135">
            <v>0.20005829999999999</v>
          </cell>
          <cell r="Z135">
            <v>0.59409000000000001</v>
          </cell>
          <cell r="AA135">
            <v>0.57500000000000007</v>
          </cell>
        </row>
        <row r="136">
          <cell r="G136" t="str">
            <v>Frêne d'Amérique</v>
          </cell>
          <cell r="H136">
            <v>98909</v>
          </cell>
          <cell r="I136" t="str">
            <v>Fraxinus americana</v>
          </cell>
          <cell r="J136">
            <v>1802</v>
          </cell>
          <cell r="K136" t="str">
            <v>29FA</v>
          </cell>
          <cell r="O136">
            <v>0.49608570000000002</v>
          </cell>
          <cell r="P136">
            <v>0.52196460300000003</v>
          </cell>
          <cell r="Q136">
            <v>0.66106715155860996</v>
          </cell>
          <cell r="R136">
            <v>-1.6572449999999999E-3</v>
          </cell>
          <cell r="T136">
            <v>0.757382</v>
          </cell>
          <cell r="U136">
            <v>9.78063268893552E-2</v>
          </cell>
          <cell r="V136">
            <v>-3.624676</v>
          </cell>
          <cell r="W136">
            <v>6.7228474802671079E-2</v>
          </cell>
          <cell r="X136">
            <v>2.7994634</v>
          </cell>
          <cell r="Y136">
            <v>0.20005829999999999</v>
          </cell>
          <cell r="Z136">
            <v>0.59409000000000001</v>
          </cell>
          <cell r="AA136">
            <v>0.57500000000000007</v>
          </cell>
        </row>
        <row r="137">
          <cell r="G137" t="str">
            <v>C3 générique</v>
          </cell>
          <cell r="I137" t="str">
            <v>C3 generique</v>
          </cell>
          <cell r="O137">
            <v>0.49608570000000002</v>
          </cell>
          <cell r="P137">
            <v>0.52196460300000003</v>
          </cell>
          <cell r="Q137">
            <v>0.66106715155860996</v>
          </cell>
          <cell r="R137">
            <v>-1.6572449999999999E-3</v>
          </cell>
          <cell r="T137">
            <v>0.757382</v>
          </cell>
          <cell r="U137">
            <v>9.78063268893552E-2</v>
          </cell>
          <cell r="V137">
            <v>-3.624676</v>
          </cell>
          <cell r="W137">
            <v>6.7228474802671079E-2</v>
          </cell>
          <cell r="X137">
            <v>2.7994634</v>
          </cell>
          <cell r="Y137">
            <v>0.20005829999999999</v>
          </cell>
          <cell r="Z137">
            <v>0.59409000000000001</v>
          </cell>
          <cell r="AA137">
            <v>0.57500000000000007</v>
          </cell>
        </row>
        <row r="138">
          <cell r="G138" t="str">
            <v>Noisetier coudrier</v>
          </cell>
          <cell r="H138">
            <v>92606</v>
          </cell>
          <cell r="I138" t="str">
            <v>Corylus avellana</v>
          </cell>
          <cell r="J138">
            <v>1244</v>
          </cell>
          <cell r="K138">
            <v>31</v>
          </cell>
          <cell r="L138" t="str">
            <v>NOI</v>
          </cell>
          <cell r="M138" t="str">
            <v>CORAVE</v>
          </cell>
          <cell r="O138">
            <v>0.49608570000000002</v>
          </cell>
          <cell r="P138">
            <v>0.52196460300000003</v>
          </cell>
          <cell r="Q138">
            <v>0.66106715155860996</v>
          </cell>
          <cell r="R138">
            <v>-1.6572449999999999E-3</v>
          </cell>
          <cell r="S138">
            <v>4079</v>
          </cell>
          <cell r="T138">
            <v>0.520578791339665</v>
          </cell>
          <cell r="U138">
            <v>0.29377494495462275</v>
          </cell>
          <cell r="V138">
            <v>-6.2984374501501401</v>
          </cell>
          <cell r="W138">
            <v>0.21281730953316808</v>
          </cell>
          <cell r="X138">
            <v>2.7994634</v>
          </cell>
          <cell r="Y138">
            <v>0.20005829999999999</v>
          </cell>
          <cell r="Z138">
            <v>0.53552</v>
          </cell>
          <cell r="AA138">
            <v>0.52750000000000008</v>
          </cell>
        </row>
        <row r="139">
          <cell r="G139" t="str">
            <v>Eucalyptus (Genre)</v>
          </cell>
          <cell r="H139">
            <v>192361</v>
          </cell>
          <cell r="I139" t="str">
            <v>Eucalyptus</v>
          </cell>
          <cell r="J139">
            <v>8703</v>
          </cell>
          <cell r="K139">
            <v>36</v>
          </cell>
          <cell r="L139" t="str">
            <v>EUC</v>
          </cell>
          <cell r="M139" t="str">
            <v>EUCSP.</v>
          </cell>
          <cell r="O139">
            <v>0.49608570000000002</v>
          </cell>
          <cell r="P139">
            <v>0.52196460300000003</v>
          </cell>
          <cell r="Q139">
            <v>0.66106715155860996</v>
          </cell>
          <cell r="R139">
            <v>-1.6572449999999999E-3</v>
          </cell>
          <cell r="S139">
            <v>62</v>
          </cell>
          <cell r="T139">
            <v>0.59277434714522004</v>
          </cell>
          <cell r="U139">
            <v>0.12029190412995269</v>
          </cell>
          <cell r="V139">
            <v>-2.50239308961741</v>
          </cell>
          <cell r="W139">
            <v>7.9473824710472485E-2</v>
          </cell>
          <cell r="X139">
            <v>2.7994634</v>
          </cell>
          <cell r="Y139">
            <v>0.20005829999999999</v>
          </cell>
          <cell r="Z139">
            <v>0.52</v>
          </cell>
          <cell r="AA139">
            <v>0.54500000000000004</v>
          </cell>
        </row>
        <row r="140">
          <cell r="G140" t="str">
            <v>Orme champêtre</v>
          </cell>
          <cell r="H140">
            <v>142031</v>
          </cell>
          <cell r="I140" t="str">
            <v>Ulmus minor subsp. minor</v>
          </cell>
          <cell r="J140">
            <v>4562</v>
          </cell>
          <cell r="K140" t="str">
            <v>18C</v>
          </cell>
          <cell r="L140" t="str">
            <v>ORC</v>
          </cell>
          <cell r="M140" t="str">
            <v>ULMMIN</v>
          </cell>
          <cell r="O140">
            <v>0.49608570000000002</v>
          </cell>
          <cell r="P140">
            <v>0.52196460300000003</v>
          </cell>
          <cell r="Q140">
            <v>0.66106715155860996</v>
          </cell>
          <cell r="R140">
            <v>-1.6572449999999999E-3</v>
          </cell>
          <cell r="S140">
            <v>8045</v>
          </cell>
          <cell r="T140">
            <v>0.77755983231648595</v>
          </cell>
          <cell r="U140">
            <v>9.5334526279824694E-2</v>
          </cell>
          <cell r="V140">
            <v>-3.6204398225211598</v>
          </cell>
          <cell r="W140">
            <v>6.5579519766875288E-2</v>
          </cell>
          <cell r="X140">
            <v>2.7994634</v>
          </cell>
          <cell r="Y140">
            <v>0.20005829999999999</v>
          </cell>
          <cell r="Z140">
            <v>0.55103999999999997</v>
          </cell>
          <cell r="AA140">
            <v>0.51</v>
          </cell>
        </row>
        <row r="141">
          <cell r="G141" t="str">
            <v>Orme lisse</v>
          </cell>
          <cell r="H141">
            <v>128171</v>
          </cell>
          <cell r="I141" t="str">
            <v>Ulmus laevis</v>
          </cell>
          <cell r="J141">
            <v>4563</v>
          </cell>
          <cell r="K141" t="str">
            <v>18D</v>
          </cell>
          <cell r="L141" t="str">
            <v>ORD</v>
          </cell>
          <cell r="M141" t="str">
            <v>ULMLAE</v>
          </cell>
          <cell r="O141">
            <v>0.49608570000000002</v>
          </cell>
          <cell r="P141">
            <v>0.52196460300000003</v>
          </cell>
          <cell r="Q141">
            <v>0.66106715155860996</v>
          </cell>
          <cell r="R141">
            <v>-1.6572449999999999E-3</v>
          </cell>
          <cell r="S141">
            <v>8045</v>
          </cell>
          <cell r="T141">
            <v>0.77755983231648595</v>
          </cell>
          <cell r="U141">
            <v>9.5334526279824694E-2</v>
          </cell>
          <cell r="V141">
            <v>-3.6204398225211598</v>
          </cell>
          <cell r="W141">
            <v>6.5579519766875288E-2</v>
          </cell>
          <cell r="X141">
            <v>2.7994634</v>
          </cell>
          <cell r="Y141">
            <v>0.20005829999999999</v>
          </cell>
          <cell r="Z141">
            <v>0.55103999999999997</v>
          </cell>
          <cell r="AA141">
            <v>0.51</v>
          </cell>
        </row>
        <row r="142">
          <cell r="G142" t="str">
            <v>Orme de montagne</v>
          </cell>
          <cell r="H142">
            <v>142029</v>
          </cell>
          <cell r="I142" t="str">
            <v>Ulmus glabra subsp. glabra</v>
          </cell>
          <cell r="J142">
            <v>4564</v>
          </cell>
          <cell r="K142" t="str">
            <v>18M</v>
          </cell>
          <cell r="L142" t="str">
            <v>ORT</v>
          </cell>
          <cell r="M142" t="str">
            <v>ULMGLA</v>
          </cell>
          <cell r="O142">
            <v>0.49608570000000002</v>
          </cell>
          <cell r="P142">
            <v>0.52196460300000003</v>
          </cell>
          <cell r="Q142">
            <v>0.66106715155860996</v>
          </cell>
          <cell r="R142">
            <v>-1.6572449999999999E-3</v>
          </cell>
          <cell r="S142">
            <v>8045</v>
          </cell>
          <cell r="T142">
            <v>0.77755983231648595</v>
          </cell>
          <cell r="U142">
            <v>9.5334526279824694E-2</v>
          </cell>
          <cell r="V142">
            <v>-3.6204398225211598</v>
          </cell>
          <cell r="W142">
            <v>6.5579519766875288E-2</v>
          </cell>
          <cell r="X142">
            <v>2.7994634</v>
          </cell>
          <cell r="Y142">
            <v>0.20005829999999999</v>
          </cell>
          <cell r="Z142">
            <v>0.55103999999999997</v>
          </cell>
          <cell r="AA142">
            <v>0.51</v>
          </cell>
        </row>
        <row r="143">
          <cell r="G143" t="str">
            <v>Bruyère arborescente</v>
          </cell>
          <cell r="H143">
            <v>96659</v>
          </cell>
          <cell r="I143" t="str">
            <v>Erica arborea</v>
          </cell>
          <cell r="J143">
            <v>1582</v>
          </cell>
          <cell r="K143" t="str">
            <v>49EA</v>
          </cell>
          <cell r="L143" t="str">
            <v>BAR</v>
          </cell>
          <cell r="M143" t="str">
            <v>ERIARB</v>
          </cell>
          <cell r="O143">
            <v>0.49608570000000002</v>
          </cell>
          <cell r="P143">
            <v>0.52196460300000003</v>
          </cell>
          <cell r="Q143">
            <v>0.66106715155860996</v>
          </cell>
          <cell r="R143">
            <v>-1.6572449999999999E-3</v>
          </cell>
          <cell r="T143">
            <v>0.757382</v>
          </cell>
          <cell r="U143">
            <v>0.11570540193728371</v>
          </cell>
          <cell r="V143">
            <v>-3.624676</v>
          </cell>
          <cell r="W143">
            <v>6.7228474802671079E-2</v>
          </cell>
          <cell r="X143">
            <v>2.7994634</v>
          </cell>
          <cell r="Y143">
            <v>0.20005829999999999</v>
          </cell>
          <cell r="Z143">
            <v>0.53552</v>
          </cell>
          <cell r="AA143">
            <v>0.52750000000000008</v>
          </cell>
        </row>
        <row r="144">
          <cell r="G144" t="str">
            <v>Sureau noir</v>
          </cell>
          <cell r="H144">
            <v>120717</v>
          </cell>
          <cell r="I144" t="str">
            <v>Sambucus nigra</v>
          </cell>
          <cell r="J144">
            <v>3815</v>
          </cell>
          <cell r="K144" t="str">
            <v>49SN</v>
          </cell>
          <cell r="L144" t="str">
            <v>SUN</v>
          </cell>
          <cell r="M144" t="str">
            <v>SAMNIG</v>
          </cell>
          <cell r="O144">
            <v>0.49608570000000002</v>
          </cell>
          <cell r="P144">
            <v>0.52196460300000003</v>
          </cell>
          <cell r="Q144">
            <v>0.66106715155860996</v>
          </cell>
          <cell r="R144">
            <v>-1.6572449999999999E-3</v>
          </cell>
          <cell r="T144">
            <v>0.757382</v>
          </cell>
          <cell r="U144">
            <v>0.11570540193728371</v>
          </cell>
          <cell r="V144">
            <v>-3.624676</v>
          </cell>
          <cell r="W144">
            <v>6.7228474802671079E-2</v>
          </cell>
          <cell r="X144">
            <v>2.7994634</v>
          </cell>
          <cell r="Y144">
            <v>0.20005829999999999</v>
          </cell>
          <cell r="Z144">
            <v>0.53552</v>
          </cell>
          <cell r="AA144">
            <v>0.52750000000000008</v>
          </cell>
        </row>
        <row r="145">
          <cell r="G145" t="str">
            <v>Sureau à grappes</v>
          </cell>
          <cell r="H145">
            <v>120720</v>
          </cell>
          <cell r="I145" t="str">
            <v>Sambucus racemosa</v>
          </cell>
          <cell r="J145">
            <v>3816</v>
          </cell>
          <cell r="K145" t="str">
            <v>49SR</v>
          </cell>
          <cell r="L145" t="str">
            <v>SUR</v>
          </cell>
          <cell r="M145" t="str">
            <v>SAMRAC</v>
          </cell>
          <cell r="O145">
            <v>0.49608570000000002</v>
          </cell>
          <cell r="P145">
            <v>0.52196460300000003</v>
          </cell>
          <cell r="Q145">
            <v>0.66106715155860996</v>
          </cell>
          <cell r="R145">
            <v>-1.6572449999999999E-3</v>
          </cell>
          <cell r="T145">
            <v>0.757382</v>
          </cell>
          <cell r="U145">
            <v>0.11570540193728371</v>
          </cell>
          <cell r="V145">
            <v>-3.624676</v>
          </cell>
          <cell r="W145">
            <v>6.7228474802671079E-2</v>
          </cell>
          <cell r="X145">
            <v>2.7994634</v>
          </cell>
          <cell r="Y145">
            <v>0.20005829999999999</v>
          </cell>
          <cell r="Z145">
            <v>0.53552</v>
          </cell>
          <cell r="AA145">
            <v>0.52750000000000008</v>
          </cell>
        </row>
        <row r="146">
          <cell r="G146" t="str">
            <v>D1 générique</v>
          </cell>
          <cell r="I146" t="str">
            <v>D1 generique</v>
          </cell>
          <cell r="O146">
            <v>0.49608570000000002</v>
          </cell>
          <cell r="P146">
            <v>0.52196460300000003</v>
          </cell>
          <cell r="Q146">
            <v>0.66106715155860996</v>
          </cell>
          <cell r="R146">
            <v>-1.6572449999999999E-3</v>
          </cell>
          <cell r="T146">
            <v>0.757382</v>
          </cell>
          <cell r="U146">
            <v>0.11570540193728371</v>
          </cell>
          <cell r="V146">
            <v>-3.624676</v>
          </cell>
          <cell r="W146">
            <v>6.7228474802671079E-2</v>
          </cell>
          <cell r="X146">
            <v>2.7994634</v>
          </cell>
          <cell r="Y146">
            <v>0.20005829999999999</v>
          </cell>
          <cell r="Z146">
            <v>0.53552</v>
          </cell>
          <cell r="AA146">
            <v>0.52750000000000008</v>
          </cell>
        </row>
        <row r="147">
          <cell r="G147" t="str">
            <v>Orme générique</v>
          </cell>
          <cell r="H147">
            <v>198789</v>
          </cell>
          <cell r="I147" t="str">
            <v>Ulmus sp.</v>
          </cell>
          <cell r="L147" t="str">
            <v>ORM</v>
          </cell>
          <cell r="O147">
            <v>0.49608570000000002</v>
          </cell>
          <cell r="P147">
            <v>0.52196460300000003</v>
          </cell>
          <cell r="Q147">
            <v>0.66106715155860996</v>
          </cell>
          <cell r="R147">
            <v>-1.6572449999999999E-3</v>
          </cell>
          <cell r="S147">
            <v>8045</v>
          </cell>
          <cell r="T147">
            <v>0.77755983231648595</v>
          </cell>
          <cell r="U147">
            <v>9.5334526279824694E-2</v>
          </cell>
          <cell r="V147">
            <v>-3.6204398225211598</v>
          </cell>
          <cell r="W147">
            <v>6.5579519766875288E-2</v>
          </cell>
          <cell r="X147">
            <v>2.7994634</v>
          </cell>
          <cell r="Y147">
            <v>0.20005829999999999</v>
          </cell>
          <cell r="Z147">
            <v>0.55103999999999997</v>
          </cell>
          <cell r="AA147">
            <v>0.51</v>
          </cell>
        </row>
        <row r="148">
          <cell r="G148" t="str">
            <v>Robinier faux acacia</v>
          </cell>
          <cell r="H148">
            <v>117860</v>
          </cell>
          <cell r="I148" t="str">
            <v>Robinia pseudoacacia</v>
          </cell>
          <cell r="J148">
            <v>3647</v>
          </cell>
          <cell r="K148">
            <v>14</v>
          </cell>
          <cell r="L148" t="str">
            <v>ROB</v>
          </cell>
          <cell r="M148" t="str">
            <v>ROBPSE</v>
          </cell>
          <cell r="O148">
            <v>0.49608570000000002</v>
          </cell>
          <cell r="P148">
            <v>0.52196460300000003</v>
          </cell>
          <cell r="Q148">
            <v>0.66106715155860996</v>
          </cell>
          <cell r="R148">
            <v>-1.6572449999999999E-3</v>
          </cell>
          <cell r="S148">
            <v>11736</v>
          </cell>
          <cell r="T148">
            <v>0.76016517251027804</v>
          </cell>
          <cell r="U148">
            <v>0.100519248008636</v>
          </cell>
          <cell r="V148">
            <v>-4.0263449576626202</v>
          </cell>
          <cell r="W148">
            <v>8.420615313205268E-2</v>
          </cell>
          <cell r="X148">
            <v>2.7994634</v>
          </cell>
          <cell r="Y148">
            <v>0.20005829999999999</v>
          </cell>
          <cell r="Z148">
            <v>0.66</v>
          </cell>
          <cell r="AA148">
            <v>0.57999999999999996</v>
          </cell>
        </row>
        <row r="149">
          <cell r="G149" t="str">
            <v>Peuplier Autre cultivé</v>
          </cell>
          <cell r="J149">
            <v>4898</v>
          </cell>
          <cell r="K149">
            <v>19</v>
          </cell>
          <cell r="L149" t="str">
            <v>PEI</v>
          </cell>
          <cell r="M149" t="str">
            <v>POPX I</v>
          </cell>
          <cell r="O149">
            <v>0.49608570000000002</v>
          </cell>
          <cell r="P149">
            <v>0.52196460300000003</v>
          </cell>
          <cell r="Q149">
            <v>0.66106715155860996</v>
          </cell>
          <cell r="R149">
            <v>-1.6572449999999999E-3</v>
          </cell>
          <cell r="S149">
            <v>577</v>
          </cell>
          <cell r="T149">
            <v>0.81469589866345804</v>
          </cell>
          <cell r="U149">
            <v>3.4659390317150998E-2</v>
          </cell>
          <cell r="V149">
            <v>-3.6847888343061399</v>
          </cell>
          <cell r="W149">
            <v>3.8637538712879081E-2</v>
          </cell>
          <cell r="X149">
            <v>2.7994634</v>
          </cell>
          <cell r="Y149">
            <v>0.20005829999999999</v>
          </cell>
          <cell r="Z149">
            <v>0.31</v>
          </cell>
          <cell r="AA149">
            <v>0.37</v>
          </cell>
        </row>
        <row r="150">
          <cell r="G150" t="str">
            <v>Tremble</v>
          </cell>
          <cell r="H150">
            <v>115156</v>
          </cell>
          <cell r="I150" t="str">
            <v>Populus tremula</v>
          </cell>
          <cell r="J150">
            <v>3407</v>
          </cell>
          <cell r="K150">
            <v>24</v>
          </cell>
          <cell r="L150" t="str">
            <v>TRE</v>
          </cell>
          <cell r="M150" t="str">
            <v>POPTRE</v>
          </cell>
          <cell r="O150">
            <v>0.49608570000000002</v>
          </cell>
          <cell r="P150">
            <v>0.52196460300000003</v>
          </cell>
          <cell r="Q150">
            <v>0.66106715155860996</v>
          </cell>
          <cell r="R150">
            <v>-1.6572449999999999E-3</v>
          </cell>
          <cell r="S150">
            <v>15282</v>
          </cell>
          <cell r="T150">
            <v>0.7677587123088</v>
          </cell>
          <cell r="U150">
            <v>0.11362143273767698</v>
          </cell>
          <cell r="V150">
            <v>-4.3470896245206099</v>
          </cell>
          <cell r="W150">
            <v>8.9034515744948875E-2</v>
          </cell>
          <cell r="X150">
            <v>2.7994634</v>
          </cell>
          <cell r="Y150">
            <v>0.20005829999999999</v>
          </cell>
          <cell r="Z150">
            <v>0.38745000000000002</v>
          </cell>
          <cell r="AA150">
            <v>0.38</v>
          </cell>
        </row>
        <row r="151">
          <cell r="G151" t="str">
            <v xml:space="preserve">Aulne vert </v>
          </cell>
          <cell r="H151">
            <v>131226</v>
          </cell>
          <cell r="I151" t="str">
            <v>Alnus alnobetula subsp. alnobetula</v>
          </cell>
          <cell r="J151">
            <v>160</v>
          </cell>
          <cell r="K151">
            <v>37</v>
          </cell>
          <cell r="L151" t="str">
            <v>AUV</v>
          </cell>
          <cell r="M151" t="str">
            <v>ALNVIR</v>
          </cell>
          <cell r="O151">
            <v>0.49608570000000002</v>
          </cell>
          <cell r="P151">
            <v>0.52196460300000003</v>
          </cell>
          <cell r="Q151">
            <v>0.66106715155860996</v>
          </cell>
          <cell r="R151">
            <v>-1.6572449999999999E-3</v>
          </cell>
          <cell r="S151">
            <v>46</v>
          </cell>
          <cell r="T151">
            <v>0.56744256601112997</v>
          </cell>
          <cell r="U151">
            <v>0.17281567934921599</v>
          </cell>
          <cell r="V151">
            <v>-3.9756211060978801</v>
          </cell>
          <cell r="W151">
            <v>0.13766447525154307</v>
          </cell>
          <cell r="X151">
            <v>2.7994634</v>
          </cell>
          <cell r="Y151">
            <v>0.20005829999999999</v>
          </cell>
          <cell r="Z151">
            <v>0.42708374999999998</v>
          </cell>
          <cell r="AA151">
            <v>0.42312500000000003</v>
          </cell>
        </row>
        <row r="152">
          <cell r="G152" t="str">
            <v>Arbousier</v>
          </cell>
          <cell r="H152">
            <v>83481</v>
          </cell>
          <cell r="I152" t="str">
            <v>Arbutus unedo</v>
          </cell>
          <cell r="J152">
            <v>352</v>
          </cell>
          <cell r="K152">
            <v>40</v>
          </cell>
          <cell r="L152" t="str">
            <v>ARB</v>
          </cell>
          <cell r="M152" t="str">
            <v>ARBUNE</v>
          </cell>
          <cell r="O152">
            <v>0.49608570000000002</v>
          </cell>
          <cell r="P152">
            <v>0.52196460300000003</v>
          </cell>
          <cell r="Q152">
            <v>0.66106715155860996</v>
          </cell>
          <cell r="R152">
            <v>-1.6572449999999999E-3</v>
          </cell>
          <cell r="T152">
            <v>0.757382</v>
          </cell>
          <cell r="U152">
            <v>8.9023092301607001E-2</v>
          </cell>
          <cell r="V152">
            <v>-3.624676</v>
          </cell>
          <cell r="W152">
            <v>6.7228474802671079E-2</v>
          </cell>
          <cell r="X152">
            <v>2.7994634</v>
          </cell>
          <cell r="Y152">
            <v>0.20005829999999999</v>
          </cell>
          <cell r="Z152">
            <v>0.42708374999999998</v>
          </cell>
          <cell r="AA152">
            <v>0.42312500000000003</v>
          </cell>
        </row>
        <row r="153">
          <cell r="G153" t="str">
            <v>Saule à trois étamines</v>
          </cell>
          <cell r="H153">
            <v>120246</v>
          </cell>
          <cell r="I153" t="str">
            <v>Salix triandra</v>
          </cell>
          <cell r="J153">
            <v>3798</v>
          </cell>
          <cell r="K153" t="str">
            <v>25E3</v>
          </cell>
          <cell r="L153" t="str">
            <v>SA3</v>
          </cell>
          <cell r="M153" t="str">
            <v>SALTRI</v>
          </cell>
          <cell r="O153">
            <v>0.49608570000000002</v>
          </cell>
          <cell r="P153">
            <v>0.52196460300000003</v>
          </cell>
          <cell r="Q153">
            <v>0.66106715155860996</v>
          </cell>
          <cell r="R153">
            <v>-1.6572449999999999E-3</v>
          </cell>
          <cell r="S153">
            <v>8556</v>
          </cell>
          <cell r="T153">
            <v>0.66067096035320905</v>
          </cell>
          <cell r="U153">
            <v>0.12853331502211102</v>
          </cell>
          <cell r="V153">
            <v>-3.6504090323060301</v>
          </cell>
          <cell r="W153">
            <v>0.10285501387252508</v>
          </cell>
          <cell r="X153">
            <v>2.7994634</v>
          </cell>
          <cell r="Y153">
            <v>0.20005829999999999</v>
          </cell>
          <cell r="Z153">
            <v>0.32</v>
          </cell>
          <cell r="AA153">
            <v>0.37</v>
          </cell>
        </row>
        <row r="154">
          <cell r="G154" t="str">
            <v xml:space="preserve">Saule à cinq étamines </v>
          </cell>
          <cell r="H154">
            <v>120163</v>
          </cell>
          <cell r="I154" t="str">
            <v>Salix pentandra</v>
          </cell>
          <cell r="J154">
            <v>3790</v>
          </cell>
          <cell r="K154" t="str">
            <v>25E5</v>
          </cell>
          <cell r="L154" t="str">
            <v>SAE</v>
          </cell>
          <cell r="M154" t="str">
            <v>SALPEN</v>
          </cell>
          <cell r="O154">
            <v>0.49608570000000002</v>
          </cell>
          <cell r="P154">
            <v>0.52196460300000003</v>
          </cell>
          <cell r="Q154">
            <v>0.66106715155860996</v>
          </cell>
          <cell r="R154">
            <v>-1.6572449999999999E-3</v>
          </cell>
          <cell r="S154">
            <v>8556</v>
          </cell>
          <cell r="T154">
            <v>0.66067096035320905</v>
          </cell>
          <cell r="U154">
            <v>0.12853331502211102</v>
          </cell>
          <cell r="V154">
            <v>-3.6504090323060301</v>
          </cell>
          <cell r="W154">
            <v>0.10285501387252508</v>
          </cell>
          <cell r="X154">
            <v>2.7994634</v>
          </cell>
          <cell r="Y154">
            <v>0.20005829999999999</v>
          </cell>
          <cell r="Z154">
            <v>0.32</v>
          </cell>
          <cell r="AA154">
            <v>0.37</v>
          </cell>
        </row>
        <row r="155">
          <cell r="G155" t="str">
            <v>Bouleau pubescent</v>
          </cell>
          <cell r="H155">
            <v>85904</v>
          </cell>
          <cell r="I155" t="str">
            <v>Betula pubescens</v>
          </cell>
          <cell r="J155">
            <v>599</v>
          </cell>
          <cell r="K155" t="str">
            <v>12P</v>
          </cell>
          <cell r="L155" t="str">
            <v>BOP</v>
          </cell>
          <cell r="M155" t="str">
            <v>BETPUB</v>
          </cell>
          <cell r="N155">
            <v>16</v>
          </cell>
          <cell r="O155">
            <v>0.47213569993541898</v>
          </cell>
          <cell r="P155">
            <v>0.49335246997405202</v>
          </cell>
          <cell r="Q155">
            <v>0.66106715155860996</v>
          </cell>
          <cell r="R155">
            <v>-1.58540708791217E-3</v>
          </cell>
          <cell r="S155">
            <v>37549</v>
          </cell>
          <cell r="T155">
            <v>0.70973388267623805</v>
          </cell>
          <cell r="U155">
            <v>0.12596588350028298</v>
          </cell>
          <cell r="V155">
            <v>-4.2978465261248298</v>
          </cell>
          <cell r="W155">
            <v>0.10620186714031808</v>
          </cell>
          <cell r="X155">
            <v>2.7994634</v>
          </cell>
          <cell r="Y155">
            <v>0.20005829999999999</v>
          </cell>
          <cell r="Z155">
            <v>0.52520999999999995</v>
          </cell>
          <cell r="AA155">
            <v>0.5</v>
          </cell>
        </row>
        <row r="156">
          <cell r="G156" t="str">
            <v>Bouleau verruqueux</v>
          </cell>
          <cell r="H156">
            <v>85903</v>
          </cell>
          <cell r="I156" t="str">
            <v>Betula pendula</v>
          </cell>
          <cell r="J156">
            <v>600</v>
          </cell>
          <cell r="K156" t="str">
            <v>12V</v>
          </cell>
          <cell r="L156" t="str">
            <v>BOV</v>
          </cell>
          <cell r="M156" t="str">
            <v>BETPEN</v>
          </cell>
          <cell r="N156">
            <v>16</v>
          </cell>
          <cell r="O156">
            <v>0.47213569993541898</v>
          </cell>
          <cell r="P156">
            <v>0.49335246997405202</v>
          </cell>
          <cell r="Q156">
            <v>0.66106715155860996</v>
          </cell>
          <cell r="R156">
            <v>-1.58540708791217E-3</v>
          </cell>
          <cell r="S156">
            <v>37549</v>
          </cell>
          <cell r="T156">
            <v>0.70973388267623805</v>
          </cell>
          <cell r="U156">
            <v>0.12596588350028298</v>
          </cell>
          <cell r="V156">
            <v>-4.2978465261248298</v>
          </cell>
          <cell r="W156">
            <v>0.10620186714031808</v>
          </cell>
          <cell r="X156">
            <v>2.7994634</v>
          </cell>
          <cell r="Y156">
            <v>0.20005829999999999</v>
          </cell>
          <cell r="Z156">
            <v>0.52520999999999995</v>
          </cell>
          <cell r="AA156">
            <v>0.5</v>
          </cell>
        </row>
        <row r="157">
          <cell r="G157" t="str">
            <v>Aulne blanc</v>
          </cell>
          <cell r="H157">
            <v>81570</v>
          </cell>
          <cell r="I157" t="str">
            <v>Alnus incana</v>
          </cell>
          <cell r="J157">
            <v>159</v>
          </cell>
          <cell r="K157" t="str">
            <v>13B</v>
          </cell>
          <cell r="L157" t="str">
            <v>AUB</v>
          </cell>
          <cell r="M157" t="str">
            <v>ALNINC</v>
          </cell>
          <cell r="O157">
            <v>0.49608570000000002</v>
          </cell>
          <cell r="P157">
            <v>0.52196460300000003</v>
          </cell>
          <cell r="Q157">
            <v>0.66106715155860996</v>
          </cell>
          <cell r="R157">
            <v>-1.6572449999999999E-3</v>
          </cell>
          <cell r="T157">
            <v>0.757382</v>
          </cell>
          <cell r="U157">
            <v>8.9023092301607001E-2</v>
          </cell>
          <cell r="V157">
            <v>-3.624676</v>
          </cell>
          <cell r="W157">
            <v>6.7228474802671079E-2</v>
          </cell>
          <cell r="X157">
            <v>2.7994634</v>
          </cell>
          <cell r="Y157">
            <v>0.20005829999999999</v>
          </cell>
          <cell r="Z157">
            <v>0.43911</v>
          </cell>
          <cell r="AA157">
            <v>0.43</v>
          </cell>
        </row>
        <row r="158">
          <cell r="G158" t="str">
            <v>Aulne de Corse</v>
          </cell>
          <cell r="H158">
            <v>81567</v>
          </cell>
          <cell r="I158" t="str">
            <v>Alnus cordata</v>
          </cell>
          <cell r="J158">
            <v>157</v>
          </cell>
          <cell r="K158" t="str">
            <v>13C</v>
          </cell>
          <cell r="L158" t="str">
            <v>AUC</v>
          </cell>
          <cell r="M158" t="str">
            <v>ALNCOR</v>
          </cell>
          <cell r="O158">
            <v>0.49608570000000002</v>
          </cell>
          <cell r="P158">
            <v>0.52196460300000003</v>
          </cell>
          <cell r="Q158">
            <v>0.66106715155860996</v>
          </cell>
          <cell r="R158">
            <v>-1.6572449999999999E-3</v>
          </cell>
          <cell r="T158">
            <v>0.757382</v>
          </cell>
          <cell r="U158">
            <v>8.9023092301607001E-2</v>
          </cell>
          <cell r="V158">
            <v>-3.624676</v>
          </cell>
          <cell r="W158">
            <v>6.7228474802671079E-2</v>
          </cell>
          <cell r="X158">
            <v>2.7994634</v>
          </cell>
          <cell r="Y158">
            <v>0.20005829999999999</v>
          </cell>
          <cell r="Z158">
            <v>0.43911</v>
          </cell>
          <cell r="AA158">
            <v>0.43</v>
          </cell>
        </row>
        <row r="159">
          <cell r="G159" t="str">
            <v>Aulne glutineux</v>
          </cell>
          <cell r="H159">
            <v>81569</v>
          </cell>
          <cell r="I159" t="str">
            <v>Alnus glutinosa</v>
          </cell>
          <cell r="J159">
            <v>158</v>
          </cell>
          <cell r="K159" t="str">
            <v>13G</v>
          </cell>
          <cell r="L159" t="str">
            <v>AUG</v>
          </cell>
          <cell r="M159" t="str">
            <v>ALNGLU</v>
          </cell>
          <cell r="O159">
            <v>0.49608570000000002</v>
          </cell>
          <cell r="P159">
            <v>0.52196460300000003</v>
          </cell>
          <cell r="Q159">
            <v>0.66106715155860996</v>
          </cell>
          <cell r="R159">
            <v>-1.6572449999999999E-3</v>
          </cell>
          <cell r="S159">
            <v>12258</v>
          </cell>
          <cell r="T159">
            <v>0.68931378872198601</v>
          </cell>
          <cell r="U159">
            <v>0.11148082344147299</v>
          </cell>
          <cell r="V159">
            <v>-3.4487698962187601</v>
          </cell>
          <cell r="W159">
            <v>9.2604453076577081E-2</v>
          </cell>
          <cell r="X159">
            <v>2.7994634</v>
          </cell>
          <cell r="Y159">
            <v>0.20005829999999999</v>
          </cell>
          <cell r="Z159">
            <v>0.42708374999999998</v>
          </cell>
          <cell r="AA159">
            <v>0.42312500000000003</v>
          </cell>
        </row>
        <row r="160">
          <cell r="G160" t="str">
            <v>Tilleul à grandes feuilles</v>
          </cell>
          <cell r="K160" t="str">
            <v>20G</v>
          </cell>
        </row>
        <row r="161">
          <cell r="G161" t="str">
            <v>Tilleul à petites feuilles</v>
          </cell>
          <cell r="H161">
            <v>126628</v>
          </cell>
          <cell r="I161" t="str">
            <v>Tilia cordata</v>
          </cell>
          <cell r="J161">
            <v>4415</v>
          </cell>
          <cell r="K161" t="str">
            <v>20P</v>
          </cell>
          <cell r="L161" t="str">
            <v>TIP</v>
          </cell>
          <cell r="M161" t="str">
            <v>TILCOR</v>
          </cell>
          <cell r="O161">
            <v>0.49608570000000002</v>
          </cell>
          <cell r="P161">
            <v>0.52196460300000003</v>
          </cell>
          <cell r="Q161">
            <v>0.66106715155860996</v>
          </cell>
          <cell r="R161">
            <v>-1.6572449999999999E-3</v>
          </cell>
          <cell r="S161">
            <v>8398</v>
          </cell>
          <cell r="T161">
            <v>0.85731635910327997</v>
          </cell>
          <cell r="U161">
            <v>8.6766642226222004E-2</v>
          </cell>
          <cell r="V161">
            <v>-4.3423796273494197</v>
          </cell>
          <cell r="W161">
            <v>5.5331760334129176E-2</v>
          </cell>
          <cell r="X161">
            <v>2.7994634</v>
          </cell>
          <cell r="Y161">
            <v>0.20005829999999999</v>
          </cell>
          <cell r="Z161">
            <v>0.42188999999999999</v>
          </cell>
          <cell r="AA161">
            <v>0.41499999999999998</v>
          </cell>
        </row>
        <row r="162">
          <cell r="G162" t="str">
            <v>Tilleul de Hollande</v>
          </cell>
          <cell r="H162">
            <v>161014</v>
          </cell>
          <cell r="I162" t="str">
            <v>Tilia x europaea</v>
          </cell>
          <cell r="J162">
            <v>4419</v>
          </cell>
          <cell r="K162" t="str">
            <v>20X</v>
          </cell>
          <cell r="O162">
            <v>0.49608570000000002</v>
          </cell>
          <cell r="P162">
            <v>0.52196460300000003</v>
          </cell>
          <cell r="Q162">
            <v>0.66106715155860996</v>
          </cell>
          <cell r="R162">
            <v>-1.6572449999999999E-3</v>
          </cell>
          <cell r="S162">
            <v>8398</v>
          </cell>
          <cell r="T162">
            <v>0.85731635910327997</v>
          </cell>
          <cell r="U162">
            <v>8.6766642226222004E-2</v>
          </cell>
          <cell r="V162">
            <v>-4.3423796273494197</v>
          </cell>
          <cell r="W162">
            <v>5.5331760334129176E-2</v>
          </cell>
          <cell r="X162">
            <v>2.7994634</v>
          </cell>
          <cell r="Y162">
            <v>0.20005829999999999</v>
          </cell>
          <cell r="Z162">
            <v>0.42188999999999999</v>
          </cell>
          <cell r="AA162">
            <v>0.41499999999999998</v>
          </cell>
        </row>
        <row r="163">
          <cell r="G163" t="str">
            <v>Figuier de Carie</v>
          </cell>
          <cell r="H163">
            <v>98653</v>
          </cell>
          <cell r="I163" t="str">
            <v>Ficus carica</v>
          </cell>
          <cell r="J163">
            <v>1783</v>
          </cell>
          <cell r="K163" t="str">
            <v>23F</v>
          </cell>
          <cell r="L163" t="str">
            <v>FIG</v>
          </cell>
          <cell r="M163" t="str">
            <v>FICCAR</v>
          </cell>
          <cell r="O163">
            <v>0.49608570000000002</v>
          </cell>
          <cell r="P163">
            <v>0.52196460300000003</v>
          </cell>
          <cell r="Q163">
            <v>0.66106715155860996</v>
          </cell>
          <cell r="R163">
            <v>-1.6572449999999999E-3</v>
          </cell>
          <cell r="T163">
            <v>0.757382</v>
          </cell>
          <cell r="U163">
            <v>8.9023092301607001E-2</v>
          </cell>
          <cell r="V163">
            <v>-3.624676</v>
          </cell>
          <cell r="W163">
            <v>6.7228474802671079E-2</v>
          </cell>
          <cell r="X163">
            <v>2.7994634</v>
          </cell>
          <cell r="Y163">
            <v>0.20005829999999999</v>
          </cell>
          <cell r="Z163">
            <v>0.42708374999999998</v>
          </cell>
          <cell r="AA163">
            <v>0.42312500000000003</v>
          </cell>
        </row>
        <row r="164">
          <cell r="G164" t="str">
            <v>Saule blanc</v>
          </cell>
          <cell r="H164">
            <v>119915</v>
          </cell>
          <cell r="I164" t="str">
            <v>Salix alba</v>
          </cell>
          <cell r="J164">
            <v>3770</v>
          </cell>
          <cell r="K164" t="str">
            <v>25B</v>
          </cell>
          <cell r="L164" t="str">
            <v>SAB</v>
          </cell>
          <cell r="M164" t="str">
            <v>SALALB</v>
          </cell>
          <cell r="O164">
            <v>0.49608570000000002</v>
          </cell>
          <cell r="P164">
            <v>0.52196460300000003</v>
          </cell>
          <cell r="Q164">
            <v>0.66106715155860996</v>
          </cell>
          <cell r="R164">
            <v>-1.6572449999999999E-3</v>
          </cell>
          <cell r="S164">
            <v>8556</v>
          </cell>
          <cell r="T164">
            <v>0.66067096035320905</v>
          </cell>
          <cell r="U164">
            <v>0.12853331502211102</v>
          </cell>
          <cell r="V164">
            <v>-3.6504090323060301</v>
          </cell>
          <cell r="W164">
            <v>0.10285501387252508</v>
          </cell>
          <cell r="X164">
            <v>2.7994634</v>
          </cell>
          <cell r="Y164">
            <v>0.20005829999999999</v>
          </cell>
          <cell r="Z164">
            <v>0.32</v>
          </cell>
          <cell r="AA164">
            <v>0.37</v>
          </cell>
        </row>
        <row r="165">
          <cell r="G165" t="str">
            <v>Saule cendré</v>
          </cell>
          <cell r="H165">
            <v>119991</v>
          </cell>
          <cell r="I165" t="str">
            <v>Salix cinerea</v>
          </cell>
          <cell r="J165">
            <v>3774</v>
          </cell>
          <cell r="K165" t="str">
            <v>25C</v>
          </cell>
          <cell r="L165" t="str">
            <v>SAC</v>
          </cell>
          <cell r="M165" t="str">
            <v>SALCIN</v>
          </cell>
          <cell r="O165">
            <v>0.49608570000000002</v>
          </cell>
          <cell r="P165">
            <v>0.52196460300000003</v>
          </cell>
          <cell r="Q165">
            <v>0.66106715155860996</v>
          </cell>
          <cell r="R165">
            <v>-1.6572449999999999E-3</v>
          </cell>
          <cell r="S165">
            <v>8556</v>
          </cell>
          <cell r="T165">
            <v>0.66067096035320905</v>
          </cell>
          <cell r="U165">
            <v>0.12853331502211102</v>
          </cell>
          <cell r="V165">
            <v>-3.6504090323060301</v>
          </cell>
          <cell r="W165">
            <v>0.10285501387252508</v>
          </cell>
          <cell r="X165">
            <v>2.7994634</v>
          </cell>
          <cell r="Y165">
            <v>0.20005829999999999</v>
          </cell>
          <cell r="Z165">
            <v>0.32</v>
          </cell>
          <cell r="AA165">
            <v>0.37</v>
          </cell>
        </row>
        <row r="166">
          <cell r="G166" t="str">
            <v>Saule drapé</v>
          </cell>
          <cell r="H166">
            <v>140449</v>
          </cell>
          <cell r="I166" t="str">
            <v>Salix eleagnos subsp. eleagnos</v>
          </cell>
          <cell r="J166">
            <v>3784</v>
          </cell>
          <cell r="K166" t="str">
            <v>25D</v>
          </cell>
          <cell r="L166" t="str">
            <v>SDR</v>
          </cell>
          <cell r="M166" t="str">
            <v>SALINC</v>
          </cell>
          <cell r="O166">
            <v>0.49608570000000002</v>
          </cell>
          <cell r="P166">
            <v>0.52196460300000003</v>
          </cell>
          <cell r="Q166">
            <v>0.66106715155860996</v>
          </cell>
          <cell r="R166">
            <v>-1.6572449999999999E-3</v>
          </cell>
          <cell r="S166">
            <v>8556</v>
          </cell>
          <cell r="T166">
            <v>0.66067096035320905</v>
          </cell>
          <cell r="U166">
            <v>0.12853331502211102</v>
          </cell>
          <cell r="V166">
            <v>-3.6504090323060301</v>
          </cell>
          <cell r="W166">
            <v>0.10285501387252508</v>
          </cell>
          <cell r="X166">
            <v>2.7994634</v>
          </cell>
          <cell r="Y166">
            <v>0.20005829999999999</v>
          </cell>
          <cell r="Z166">
            <v>0.32</v>
          </cell>
          <cell r="AA166">
            <v>0.37</v>
          </cell>
        </row>
        <row r="167">
          <cell r="G167" t="str">
            <v>Saule faux daphné</v>
          </cell>
          <cell r="H167">
            <v>120009</v>
          </cell>
          <cell r="I167" t="str">
            <v>Salix daphnoides</v>
          </cell>
          <cell r="J167">
            <v>3776</v>
          </cell>
          <cell r="K167" t="str">
            <v>25FD</v>
          </cell>
          <cell r="L167" t="str">
            <v>SAD</v>
          </cell>
          <cell r="M167" t="str">
            <v>SALDAP</v>
          </cell>
          <cell r="O167">
            <v>0.49608570000000002</v>
          </cell>
          <cell r="P167">
            <v>0.52196460300000003</v>
          </cell>
          <cell r="Q167">
            <v>0.66106715155860996</v>
          </cell>
          <cell r="R167">
            <v>-1.6572449999999999E-3</v>
          </cell>
          <cell r="S167">
            <v>8556</v>
          </cell>
          <cell r="T167">
            <v>0.66067096035320905</v>
          </cell>
          <cell r="U167">
            <v>0.12853331502211102</v>
          </cell>
          <cell r="V167">
            <v>-3.6504090323060301</v>
          </cell>
          <cell r="W167">
            <v>0.10285501387252508</v>
          </cell>
          <cell r="X167">
            <v>2.7994634</v>
          </cell>
          <cell r="Y167">
            <v>0.20005829999999999</v>
          </cell>
          <cell r="Z167">
            <v>0.32</v>
          </cell>
          <cell r="AA167">
            <v>0.37</v>
          </cell>
        </row>
        <row r="168">
          <cell r="G168" t="str">
            <v>Saule cassant</v>
          </cell>
          <cell r="H168">
            <v>120040</v>
          </cell>
          <cell r="I168" t="str">
            <v>Salix fragilis</v>
          </cell>
          <cell r="J168">
            <v>3778</v>
          </cell>
          <cell r="K168" t="str">
            <v>25FR</v>
          </cell>
          <cell r="L168" t="str">
            <v>SAF</v>
          </cell>
          <cell r="M168" t="str">
            <v>SALFRA</v>
          </cell>
          <cell r="O168">
            <v>0.49608570000000002</v>
          </cell>
          <cell r="P168">
            <v>0.52196460300000003</v>
          </cell>
          <cell r="Q168">
            <v>0.66106715155860996</v>
          </cell>
          <cell r="R168">
            <v>-1.6572449999999999E-3</v>
          </cell>
          <cell r="S168">
            <v>8556</v>
          </cell>
          <cell r="T168">
            <v>0.66067096035320905</v>
          </cell>
          <cell r="U168">
            <v>0.12853331502211102</v>
          </cell>
          <cell r="V168">
            <v>-3.6504090323060301</v>
          </cell>
          <cell r="W168">
            <v>0.10285501387252508</v>
          </cell>
          <cell r="X168">
            <v>2.7994634</v>
          </cell>
          <cell r="Y168">
            <v>0.20005829999999999</v>
          </cell>
          <cell r="Z168">
            <v>0.32</v>
          </cell>
          <cell r="AA168">
            <v>0.37</v>
          </cell>
        </row>
        <row r="169">
          <cell r="G169" t="str">
            <v>Saule marsault</v>
          </cell>
          <cell r="H169">
            <v>119977</v>
          </cell>
          <cell r="I169" t="str">
            <v>Salix caprea</v>
          </cell>
          <cell r="J169">
            <v>3773</v>
          </cell>
          <cell r="K169" t="str">
            <v>25M</v>
          </cell>
          <cell r="L169" t="str">
            <v>SAM</v>
          </cell>
          <cell r="M169" t="str">
            <v>SALCAP</v>
          </cell>
          <cell r="O169">
            <v>0.49608570000000002</v>
          </cell>
          <cell r="P169">
            <v>0.52196460300000003</v>
          </cell>
          <cell r="Q169">
            <v>0.66106715155860996</v>
          </cell>
          <cell r="R169">
            <v>-1.6572449999999999E-3</v>
          </cell>
          <cell r="S169">
            <v>8556</v>
          </cell>
          <cell r="T169">
            <v>0.66067096035320905</v>
          </cell>
          <cell r="U169">
            <v>0.12853331502211102</v>
          </cell>
          <cell r="V169">
            <v>-3.6504090323060301</v>
          </cell>
          <cell r="W169">
            <v>0.10285501387252508</v>
          </cell>
          <cell r="X169">
            <v>2.7994634</v>
          </cell>
          <cell r="Y169">
            <v>0.20005829999999999</v>
          </cell>
          <cell r="Z169">
            <v>0.32</v>
          </cell>
          <cell r="AA169">
            <v>0.37</v>
          </cell>
        </row>
        <row r="170">
          <cell r="G170" t="str">
            <v>Saule pédicellé</v>
          </cell>
          <cell r="H170">
            <v>120161</v>
          </cell>
          <cell r="I170" t="str">
            <v>Salix pedicellata</v>
          </cell>
          <cell r="J170">
            <v>3789</v>
          </cell>
          <cell r="K170" t="str">
            <v>25P</v>
          </cell>
          <cell r="O170">
            <v>0.49608570000000002</v>
          </cell>
          <cell r="P170">
            <v>0.52196460300000003</v>
          </cell>
          <cell r="Q170">
            <v>0.66106715155860996</v>
          </cell>
          <cell r="R170">
            <v>-1.6572449999999999E-3</v>
          </cell>
          <cell r="S170">
            <v>8556</v>
          </cell>
          <cell r="T170">
            <v>0.66067096035320905</v>
          </cell>
          <cell r="U170">
            <v>0.12853331502211102</v>
          </cell>
          <cell r="V170">
            <v>-3.6504090323060301</v>
          </cell>
          <cell r="W170">
            <v>0.10285501387252508</v>
          </cell>
          <cell r="X170">
            <v>2.7994634</v>
          </cell>
          <cell r="Y170">
            <v>0.20005829999999999</v>
          </cell>
          <cell r="Z170">
            <v>0.32</v>
          </cell>
          <cell r="AA170">
            <v>0.37</v>
          </cell>
        </row>
        <row r="171">
          <cell r="G171" t="str">
            <v>Saule roux</v>
          </cell>
          <cell r="H171">
            <v>119948</v>
          </cell>
          <cell r="I171" t="str">
            <v>Salix atrocinerea</v>
          </cell>
          <cell r="J171">
            <v>4833</v>
          </cell>
          <cell r="K171" t="str">
            <v>25R</v>
          </cell>
          <cell r="L171" t="str">
            <v>SAN</v>
          </cell>
          <cell r="M171" t="str">
            <v>SALATR</v>
          </cell>
          <cell r="O171">
            <v>0.49608570000000002</v>
          </cell>
          <cell r="P171">
            <v>0.52196460300000003</v>
          </cell>
          <cell r="Q171">
            <v>0.66106715155860996</v>
          </cell>
          <cell r="R171">
            <v>-1.6572449999999999E-3</v>
          </cell>
          <cell r="S171">
            <v>8556</v>
          </cell>
          <cell r="T171">
            <v>0.66067096035320905</v>
          </cell>
          <cell r="U171">
            <v>0.12853331502211102</v>
          </cell>
          <cell r="V171">
            <v>-3.6504090323060301</v>
          </cell>
          <cell r="W171">
            <v>0.10285501387252508</v>
          </cell>
          <cell r="X171">
            <v>2.7994634</v>
          </cell>
          <cell r="Y171">
            <v>0.20005829999999999</v>
          </cell>
          <cell r="Z171">
            <v>0.32</v>
          </cell>
          <cell r="AA171">
            <v>0.37</v>
          </cell>
        </row>
        <row r="172">
          <cell r="G172" t="str">
            <v>Saule des vanniers</v>
          </cell>
          <cell r="H172">
            <v>120260</v>
          </cell>
          <cell r="I172" t="str">
            <v>Salix viminalis</v>
          </cell>
          <cell r="J172">
            <v>3799</v>
          </cell>
          <cell r="K172" t="str">
            <v>25V</v>
          </cell>
          <cell r="L172" t="str">
            <v>SAV</v>
          </cell>
          <cell r="M172" t="str">
            <v>SALVIM</v>
          </cell>
          <cell r="O172">
            <v>0.49608570000000002</v>
          </cell>
          <cell r="P172">
            <v>0.52196460300000003</v>
          </cell>
          <cell r="Q172">
            <v>0.66106715155860996</v>
          </cell>
          <cell r="R172">
            <v>-1.6572449999999999E-3</v>
          </cell>
          <cell r="S172">
            <v>8556</v>
          </cell>
          <cell r="T172">
            <v>0.66067096035320905</v>
          </cell>
          <cell r="U172">
            <v>0.12853331502211102</v>
          </cell>
          <cell r="V172">
            <v>-3.6504090323060301</v>
          </cell>
          <cell r="W172">
            <v>0.10285501387252508</v>
          </cell>
          <cell r="X172">
            <v>2.7994634</v>
          </cell>
          <cell r="Y172">
            <v>0.20005829999999999</v>
          </cell>
          <cell r="Z172">
            <v>0.32</v>
          </cell>
          <cell r="AA172">
            <v>0.37</v>
          </cell>
        </row>
        <row r="173">
          <cell r="G173" t="str">
            <v>Saule rouge</v>
          </cell>
          <cell r="H173">
            <v>120512</v>
          </cell>
          <cell r="I173" t="str">
            <v>Salix x rubens</v>
          </cell>
          <cell r="J173">
            <v>3797</v>
          </cell>
          <cell r="K173" t="str">
            <v>25XR</v>
          </cell>
          <cell r="O173">
            <v>0.49608570000000002</v>
          </cell>
          <cell r="P173">
            <v>0.52196460300000003</v>
          </cell>
          <cell r="Q173">
            <v>0.66106715155860996</v>
          </cell>
          <cell r="R173">
            <v>-1.6572449999999999E-3</v>
          </cell>
          <cell r="S173">
            <v>8556</v>
          </cell>
          <cell r="T173">
            <v>0.66067096035320905</v>
          </cell>
          <cell r="U173">
            <v>0.12853331502211102</v>
          </cell>
          <cell r="V173">
            <v>-3.6504090323060301</v>
          </cell>
          <cell r="W173">
            <v>0.10285501387252508</v>
          </cell>
          <cell r="X173">
            <v>2.7994634</v>
          </cell>
          <cell r="Y173">
            <v>0.20005829999999999</v>
          </cell>
          <cell r="Z173">
            <v>0.32</v>
          </cell>
          <cell r="AA173">
            <v>0.37</v>
          </cell>
        </row>
        <row r="174">
          <cell r="G174" t="str">
            <v>Autre feuillu exotique</v>
          </cell>
          <cell r="J174">
            <v>4899</v>
          </cell>
          <cell r="K174" t="str">
            <v>29AF</v>
          </cell>
          <cell r="O174">
            <v>0.49608570000000002</v>
          </cell>
          <cell r="P174">
            <v>0.52196460300000003</v>
          </cell>
          <cell r="Q174">
            <v>0.66106715155860996</v>
          </cell>
          <cell r="R174">
            <v>-1.6572449999999999E-3</v>
          </cell>
          <cell r="T174">
            <v>0.757382</v>
          </cell>
          <cell r="U174">
            <v>8.9023092301607001E-2</v>
          </cell>
          <cell r="V174">
            <v>-3.624676</v>
          </cell>
          <cell r="W174">
            <v>6.7228474802671079E-2</v>
          </cell>
          <cell r="X174">
            <v>2.7994634</v>
          </cell>
          <cell r="Y174">
            <v>0.20005829999999999</v>
          </cell>
          <cell r="Z174">
            <v>0.42708374999999998</v>
          </cell>
          <cell r="AA174">
            <v>0.42312500000000003</v>
          </cell>
        </row>
        <row r="175">
          <cell r="G175" t="str">
            <v>Ailante</v>
          </cell>
          <cell r="H175">
            <v>80824</v>
          </cell>
          <cell r="I175" t="str">
            <v>Ailanthus altissima</v>
          </cell>
          <cell r="J175">
            <v>84</v>
          </cell>
          <cell r="K175" t="str">
            <v>29AI</v>
          </cell>
          <cell r="L175" t="str">
            <v>AIL</v>
          </cell>
          <cell r="M175" t="str">
            <v>AILALT</v>
          </cell>
          <cell r="O175">
            <v>0.49608570000000002</v>
          </cell>
          <cell r="P175">
            <v>0.52196460300000003</v>
          </cell>
          <cell r="Q175">
            <v>0.66106715155860996</v>
          </cell>
          <cell r="R175">
            <v>-1.6572449999999999E-3</v>
          </cell>
          <cell r="T175">
            <v>0.757382</v>
          </cell>
          <cell r="U175">
            <v>8.9023092301607001E-2</v>
          </cell>
          <cell r="V175">
            <v>-3.624676</v>
          </cell>
          <cell r="W175">
            <v>6.7228474802671079E-2</v>
          </cell>
          <cell r="X175">
            <v>2.7994634</v>
          </cell>
          <cell r="Y175">
            <v>0.20005829999999999</v>
          </cell>
          <cell r="Z175">
            <v>0.42708374999999998</v>
          </cell>
          <cell r="AA175">
            <v>0.42312500000000003</v>
          </cell>
        </row>
        <row r="176">
          <cell r="G176" t="str">
            <v>Caroubier</v>
          </cell>
          <cell r="H176">
            <v>447038</v>
          </cell>
          <cell r="I176" t="str">
            <v>Ceratonia siliqua</v>
          </cell>
          <cell r="J176">
            <v>1034</v>
          </cell>
          <cell r="K176" t="str">
            <v>29CA</v>
          </cell>
          <cell r="L176" t="str">
            <v>CAR</v>
          </cell>
          <cell r="M176" t="str">
            <v>CERSIL</v>
          </cell>
          <cell r="O176">
            <v>0.49608570000000002</v>
          </cell>
          <cell r="P176">
            <v>0.52196460300000003</v>
          </cell>
          <cell r="Q176">
            <v>0.66106715155860996</v>
          </cell>
          <cell r="R176">
            <v>-1.6572449999999999E-3</v>
          </cell>
          <cell r="T176">
            <v>0.757382</v>
          </cell>
          <cell r="U176">
            <v>8.9023092301607001E-2</v>
          </cell>
          <cell r="V176">
            <v>-3.624676</v>
          </cell>
          <cell r="W176">
            <v>6.7228474802671079E-2</v>
          </cell>
          <cell r="X176">
            <v>2.7994634</v>
          </cell>
          <cell r="Y176">
            <v>0.20005829999999999</v>
          </cell>
          <cell r="Z176">
            <v>0.42708374999999998</v>
          </cell>
          <cell r="AA176">
            <v>0.42312500000000003</v>
          </cell>
        </row>
        <row r="177">
          <cell r="G177" t="str">
            <v>Catalpa</v>
          </cell>
          <cell r="H177">
            <v>89323</v>
          </cell>
          <cell r="I177" t="str">
            <v>Catalpa bignonioides</v>
          </cell>
          <cell r="J177">
            <v>956</v>
          </cell>
          <cell r="K177" t="str">
            <v>29CT</v>
          </cell>
          <cell r="O177">
            <v>0.49608570000000002</v>
          </cell>
          <cell r="P177">
            <v>0.52196460300000003</v>
          </cell>
          <cell r="Q177">
            <v>0.66106715155860996</v>
          </cell>
          <cell r="R177">
            <v>-1.6572449999999999E-3</v>
          </cell>
          <cell r="T177">
            <v>0.757382</v>
          </cell>
          <cell r="U177">
            <v>8.9023092301607001E-2</v>
          </cell>
          <cell r="V177">
            <v>-3.624676</v>
          </cell>
          <cell r="W177">
            <v>6.7228474802671079E-2</v>
          </cell>
          <cell r="X177">
            <v>2.7994634</v>
          </cell>
          <cell r="Y177">
            <v>0.20005829999999999</v>
          </cell>
          <cell r="Z177">
            <v>0.42708374999999998</v>
          </cell>
          <cell r="AA177">
            <v>0.42312500000000003</v>
          </cell>
        </row>
        <row r="178">
          <cell r="G178" t="str">
            <v>Filao</v>
          </cell>
          <cell r="H178">
            <v>89308</v>
          </cell>
          <cell r="I178" t="str">
            <v>Casuarina cunninghamiana</v>
          </cell>
          <cell r="J178">
            <v>4835</v>
          </cell>
          <cell r="K178" t="str">
            <v>29FI</v>
          </cell>
          <cell r="L178" t="str">
            <v>FNH</v>
          </cell>
          <cell r="M178" t="str">
            <v>CASCUN</v>
          </cell>
          <cell r="O178">
            <v>0.49608570000000002</v>
          </cell>
          <cell r="P178">
            <v>0.52196460300000003</v>
          </cell>
          <cell r="Q178">
            <v>0.66106715155860996</v>
          </cell>
          <cell r="R178">
            <v>-1.6572449999999999E-3</v>
          </cell>
          <cell r="T178">
            <v>0.757382</v>
          </cell>
          <cell r="U178">
            <v>8.9023092301607001E-2</v>
          </cell>
          <cell r="V178">
            <v>-3.624676</v>
          </cell>
          <cell r="W178">
            <v>6.7228474802671079E-2</v>
          </cell>
          <cell r="X178">
            <v>2.7994634</v>
          </cell>
          <cell r="Y178">
            <v>0.20005829999999999</v>
          </cell>
          <cell r="Z178">
            <v>0.42708374999999998</v>
          </cell>
          <cell r="AA178">
            <v>0.42312500000000003</v>
          </cell>
        </row>
        <row r="179">
          <cell r="G179" t="str">
            <v>Liquidambar</v>
          </cell>
          <cell r="H179">
            <v>106361</v>
          </cell>
          <cell r="I179" t="str">
            <v>Liquidambar styraciflua</v>
          </cell>
          <cell r="J179">
            <v>4813</v>
          </cell>
          <cell r="K179" t="str">
            <v>29LI</v>
          </cell>
          <cell r="L179" t="str">
            <v>LIQ</v>
          </cell>
          <cell r="M179" t="str">
            <v>LIQSTY</v>
          </cell>
          <cell r="O179">
            <v>0.49608570000000002</v>
          </cell>
          <cell r="P179">
            <v>0.52196460300000003</v>
          </cell>
          <cell r="Q179">
            <v>0.66106715155860996</v>
          </cell>
          <cell r="R179">
            <v>-1.6572449999999999E-3</v>
          </cell>
          <cell r="T179">
            <v>0.757382</v>
          </cell>
          <cell r="U179">
            <v>8.9023092301607001E-2</v>
          </cell>
          <cell r="V179">
            <v>-3.624676</v>
          </cell>
          <cell r="W179">
            <v>6.7228474802671079E-2</v>
          </cell>
          <cell r="X179">
            <v>2.7994634</v>
          </cell>
          <cell r="Y179">
            <v>0.20005829999999999</v>
          </cell>
          <cell r="Z179">
            <v>0.42708374999999998</v>
          </cell>
          <cell r="AA179">
            <v>0.42312500000000003</v>
          </cell>
        </row>
        <row r="180">
          <cell r="G180" t="str">
            <v>Marronnier d'Inde</v>
          </cell>
          <cell r="H180">
            <v>80334</v>
          </cell>
          <cell r="I180" t="str">
            <v>Aesculus hippocastanum</v>
          </cell>
          <cell r="J180">
            <v>54</v>
          </cell>
          <cell r="K180" t="str">
            <v>29MA</v>
          </cell>
          <cell r="L180" t="str">
            <v>MAR</v>
          </cell>
          <cell r="M180" t="str">
            <v>AESHIP</v>
          </cell>
          <cell r="O180">
            <v>0.49608570000000002</v>
          </cell>
          <cell r="P180">
            <v>0.52196460300000003</v>
          </cell>
          <cell r="Q180">
            <v>0.66106715155860996</v>
          </cell>
          <cell r="R180">
            <v>-1.6572449999999999E-3</v>
          </cell>
          <cell r="T180">
            <v>0.757382</v>
          </cell>
          <cell r="U180">
            <v>8.9023092301607001E-2</v>
          </cell>
          <cell r="V180">
            <v>-3.624676</v>
          </cell>
          <cell r="W180">
            <v>6.7228474802671079E-2</v>
          </cell>
          <cell r="X180">
            <v>2.7994634</v>
          </cell>
          <cell r="Y180">
            <v>0.20005829999999999</v>
          </cell>
          <cell r="Z180">
            <v>0.42708374999999998</v>
          </cell>
          <cell r="AA180">
            <v>0.42312500000000003</v>
          </cell>
        </row>
        <row r="181">
          <cell r="G181" t="str">
            <v>Mimosa</v>
          </cell>
          <cell r="H181">
            <v>79693</v>
          </cell>
          <cell r="I181" t="str">
            <v>Acacia farnesiana</v>
          </cell>
          <cell r="J181">
            <v>4</v>
          </cell>
          <cell r="K181" t="str">
            <v>29MI</v>
          </cell>
          <cell r="L181" t="str">
            <v>MIM</v>
          </cell>
          <cell r="M181" t="str">
            <v>ACADEA</v>
          </cell>
          <cell r="O181">
            <v>0.49608570000000002</v>
          </cell>
          <cell r="P181">
            <v>0.52196460300000003</v>
          </cell>
          <cell r="Q181">
            <v>0.66106715155860996</v>
          </cell>
          <cell r="R181">
            <v>-1.6572449999999999E-3</v>
          </cell>
          <cell r="T181">
            <v>0.757382</v>
          </cell>
          <cell r="U181">
            <v>8.9023092301607001E-2</v>
          </cell>
          <cell r="V181">
            <v>-3.624676</v>
          </cell>
          <cell r="W181">
            <v>6.7228474802671079E-2</v>
          </cell>
          <cell r="X181">
            <v>2.7994634</v>
          </cell>
          <cell r="Y181">
            <v>0.20005829999999999</v>
          </cell>
          <cell r="Z181">
            <v>0.42708374999999998</v>
          </cell>
          <cell r="AA181">
            <v>0.42312500000000003</v>
          </cell>
        </row>
        <row r="182">
          <cell r="G182" t="str">
            <v>Plaqueminier</v>
          </cell>
          <cell r="H182">
            <v>95048</v>
          </cell>
          <cell r="I182" t="str">
            <v>Diospyros lotus</v>
          </cell>
          <cell r="J182">
            <v>1456</v>
          </cell>
          <cell r="K182" t="str">
            <v>29PL</v>
          </cell>
          <cell r="O182">
            <v>0.49608570000000002</v>
          </cell>
          <cell r="P182">
            <v>0.52196460300000003</v>
          </cell>
          <cell r="Q182">
            <v>0.66106715155860996</v>
          </cell>
          <cell r="R182">
            <v>-1.6572449999999999E-3</v>
          </cell>
          <cell r="T182">
            <v>0.757382</v>
          </cell>
          <cell r="U182">
            <v>8.9023092301607001E-2</v>
          </cell>
          <cell r="V182">
            <v>-3.624676</v>
          </cell>
          <cell r="W182">
            <v>6.7228474802671079E-2</v>
          </cell>
          <cell r="X182">
            <v>2.7994634</v>
          </cell>
          <cell r="Y182">
            <v>0.20005829999999999</v>
          </cell>
          <cell r="Z182">
            <v>0.42708374999999998</v>
          </cell>
          <cell r="AA182">
            <v>0.42312500000000003</v>
          </cell>
        </row>
        <row r="183">
          <cell r="G183" t="str">
            <v>Pistachier vrai</v>
          </cell>
          <cell r="H183">
            <v>113750</v>
          </cell>
          <cell r="I183" t="str">
            <v>Pistacia vera</v>
          </cell>
          <cell r="J183">
            <v>3295</v>
          </cell>
          <cell r="K183" t="str">
            <v>29PV</v>
          </cell>
          <cell r="L183" t="str">
            <v>PIS</v>
          </cell>
          <cell r="M183" t="str">
            <v>PISVER</v>
          </cell>
          <cell r="O183">
            <v>0.49608570000000002</v>
          </cell>
          <cell r="P183">
            <v>0.52196460300000003</v>
          </cell>
          <cell r="Q183">
            <v>0.66106715155860996</v>
          </cell>
          <cell r="R183">
            <v>-1.6572449999999999E-3</v>
          </cell>
          <cell r="T183">
            <v>0.757382</v>
          </cell>
          <cell r="U183">
            <v>8.9023092301607001E-2</v>
          </cell>
          <cell r="V183">
            <v>-3.624676</v>
          </cell>
          <cell r="W183">
            <v>6.7228474802671079E-2</v>
          </cell>
          <cell r="X183">
            <v>2.7994634</v>
          </cell>
          <cell r="Y183">
            <v>0.20005829999999999</v>
          </cell>
          <cell r="Z183">
            <v>0.42708374999999998</v>
          </cell>
          <cell r="AA183">
            <v>0.42312500000000003</v>
          </cell>
        </row>
        <row r="184">
          <cell r="G184" t="str">
            <v>Tilleul d'Amérique du Nord</v>
          </cell>
          <cell r="H184">
            <v>160932</v>
          </cell>
          <cell r="I184" t="str">
            <v>Tilia americana</v>
          </cell>
          <cell r="J184">
            <v>4414</v>
          </cell>
          <cell r="K184" t="str">
            <v>29TA</v>
          </cell>
          <cell r="O184">
            <v>0.49608570000000002</v>
          </cell>
          <cell r="P184">
            <v>0.52196460300000003</v>
          </cell>
          <cell r="Q184">
            <v>0.66106715155860996</v>
          </cell>
          <cell r="R184">
            <v>-1.6572449999999999E-3</v>
          </cell>
          <cell r="S184">
            <v>8398</v>
          </cell>
          <cell r="T184">
            <v>0.85731635910327997</v>
          </cell>
          <cell r="U184">
            <v>8.6766642226222004E-2</v>
          </cell>
          <cell r="V184">
            <v>-4.3423796273494197</v>
          </cell>
          <cell r="W184">
            <v>5.5331760334129176E-2</v>
          </cell>
          <cell r="X184">
            <v>2.7994634</v>
          </cell>
          <cell r="Y184">
            <v>0.20005829999999999</v>
          </cell>
          <cell r="Z184">
            <v>0.42188999999999999</v>
          </cell>
          <cell r="AA184">
            <v>0.41499999999999998</v>
          </cell>
        </row>
        <row r="185">
          <cell r="G185" t="str">
            <v>Tilleul argenté</v>
          </cell>
          <cell r="H185">
            <v>126662</v>
          </cell>
          <cell r="I185" t="str">
            <v>Tilia tomentosa</v>
          </cell>
          <cell r="J185">
            <v>4418</v>
          </cell>
          <cell r="K185" t="str">
            <v>29TT</v>
          </cell>
          <cell r="L185" t="str">
            <v>TIA</v>
          </cell>
          <cell r="M185" t="str">
            <v>TILARG</v>
          </cell>
          <cell r="O185">
            <v>0.49608570000000002</v>
          </cell>
          <cell r="P185">
            <v>0.52196460300000003</v>
          </cell>
          <cell r="Q185">
            <v>0.66106715155860996</v>
          </cell>
          <cell r="R185">
            <v>-1.6572449999999999E-3</v>
          </cell>
          <cell r="S185">
            <v>8398</v>
          </cell>
          <cell r="T185">
            <v>0.85731635910327997</v>
          </cell>
          <cell r="U185">
            <v>8.6766642226222004E-2</v>
          </cell>
          <cell r="V185">
            <v>-4.3423796273494197</v>
          </cell>
          <cell r="W185">
            <v>5.5331760334129176E-2</v>
          </cell>
          <cell r="X185">
            <v>2.7994634</v>
          </cell>
          <cell r="Y185">
            <v>0.20005829999999999</v>
          </cell>
          <cell r="Z185">
            <v>0.42188999999999999</v>
          </cell>
          <cell r="AA185">
            <v>0.41499999999999998</v>
          </cell>
        </row>
        <row r="186">
          <cell r="G186" t="str">
            <v>Tilleul vert</v>
          </cell>
          <cell r="H186">
            <v>126667</v>
          </cell>
          <cell r="I186" t="str">
            <v>Tilia x euchlora</v>
          </cell>
          <cell r="J186">
            <v>4416</v>
          </cell>
          <cell r="K186" t="str">
            <v>29TX</v>
          </cell>
          <cell r="O186">
            <v>0.49608570000000002</v>
          </cell>
          <cell r="P186">
            <v>0.52196460300000003</v>
          </cell>
          <cell r="Q186">
            <v>0.66106715155860996</v>
          </cell>
          <cell r="R186">
            <v>-1.6572449999999999E-3</v>
          </cell>
          <cell r="S186">
            <v>8398</v>
          </cell>
          <cell r="T186">
            <v>0.85731635910327997</v>
          </cell>
          <cell r="U186">
            <v>8.6766642226222004E-2</v>
          </cell>
          <cell r="V186">
            <v>-4.3423796273494197</v>
          </cell>
          <cell r="W186">
            <v>5.5331760334129176E-2</v>
          </cell>
          <cell r="X186">
            <v>2.7994634</v>
          </cell>
          <cell r="Y186">
            <v>0.20005829999999999</v>
          </cell>
          <cell r="Z186">
            <v>0.42188999999999999</v>
          </cell>
          <cell r="AA186">
            <v>0.41499999999999998</v>
          </cell>
        </row>
        <row r="187">
          <cell r="G187" t="str">
            <v>Peuplier blanc</v>
          </cell>
          <cell r="H187">
            <v>115110</v>
          </cell>
          <cell r="I187" t="str">
            <v>Populus alba</v>
          </cell>
          <cell r="J187">
            <v>3403</v>
          </cell>
          <cell r="K187" t="str">
            <v>33B</v>
          </cell>
          <cell r="L187" t="str">
            <v>PEB</v>
          </cell>
          <cell r="M187" t="str">
            <v>POPALB</v>
          </cell>
          <cell r="O187">
            <v>0.49608570000000002</v>
          </cell>
          <cell r="P187">
            <v>0.52196460300000003</v>
          </cell>
          <cell r="Q187">
            <v>0.66106715155860996</v>
          </cell>
          <cell r="R187">
            <v>-1.6572449999999999E-3</v>
          </cell>
          <cell r="S187">
            <v>577</v>
          </cell>
          <cell r="T187">
            <v>0.81469589866345804</v>
          </cell>
          <cell r="U187">
            <v>3.4659390317150998E-2</v>
          </cell>
          <cell r="V187">
            <v>-3.6847888343061399</v>
          </cell>
          <cell r="W187">
            <v>3.8637538712879081E-2</v>
          </cell>
          <cell r="X187">
            <v>2.7994634</v>
          </cell>
          <cell r="Y187">
            <v>0.20005829999999999</v>
          </cell>
          <cell r="Z187">
            <v>0.42708374999999998</v>
          </cell>
          <cell r="AA187">
            <v>0.42312500000000003</v>
          </cell>
        </row>
        <row r="188">
          <cell r="G188" t="str">
            <v>Peuplier grisard</v>
          </cell>
          <cell r="H188">
            <v>115168</v>
          </cell>
          <cell r="I188" t="str">
            <v>Populus x canescens</v>
          </cell>
          <cell r="J188">
            <v>3405</v>
          </cell>
          <cell r="K188" t="str">
            <v>33G</v>
          </cell>
          <cell r="L188" t="str">
            <v>PEG</v>
          </cell>
          <cell r="M188" t="str">
            <v>POPCAN</v>
          </cell>
          <cell r="O188">
            <v>0.49608570000000002</v>
          </cell>
          <cell r="P188">
            <v>0.52196460300000003</v>
          </cell>
          <cell r="Q188">
            <v>0.66106715155860996</v>
          </cell>
          <cell r="R188">
            <v>-1.6572449999999999E-3</v>
          </cell>
          <cell r="S188">
            <v>577</v>
          </cell>
          <cell r="T188">
            <v>0.81469589866345804</v>
          </cell>
          <cell r="U188">
            <v>3.4659390317150998E-2</v>
          </cell>
          <cell r="V188">
            <v>-3.6847888343061399</v>
          </cell>
          <cell r="W188">
            <v>3.8637538712879081E-2</v>
          </cell>
          <cell r="X188">
            <v>2.7994634</v>
          </cell>
          <cell r="Y188">
            <v>0.20005829999999999</v>
          </cell>
          <cell r="Z188">
            <v>0.42708374999999998</v>
          </cell>
          <cell r="AA188">
            <v>0.42312500000000003</v>
          </cell>
        </row>
        <row r="189">
          <cell r="G189" t="str">
            <v>Peuplier noir</v>
          </cell>
          <cell r="H189">
            <v>115145</v>
          </cell>
          <cell r="I189" t="str">
            <v>Populus nigra</v>
          </cell>
          <cell r="J189">
            <v>3406</v>
          </cell>
          <cell r="K189" t="str">
            <v>33N</v>
          </cell>
          <cell r="L189" t="str">
            <v>PEN</v>
          </cell>
          <cell r="M189" t="str">
            <v>POPNIG</v>
          </cell>
          <cell r="O189">
            <v>0.49608570000000002</v>
          </cell>
          <cell r="P189">
            <v>0.52196460300000003</v>
          </cell>
          <cell r="Q189">
            <v>0.66106715155860996</v>
          </cell>
          <cell r="R189">
            <v>-1.6572449999999999E-3</v>
          </cell>
          <cell r="S189">
            <v>2206</v>
          </cell>
          <cell r="T189">
            <v>0.68822412699410096</v>
          </cell>
          <cell r="U189">
            <v>6.5447196267932981E-2</v>
          </cell>
          <cell r="V189">
            <v>-2.19838322356371</v>
          </cell>
          <cell r="W189">
            <v>6.043135580992838E-2</v>
          </cell>
          <cell r="X189">
            <v>2.7994634</v>
          </cell>
          <cell r="Y189">
            <v>0.20005829999999999</v>
          </cell>
          <cell r="Z189">
            <v>0.35300999999999999</v>
          </cell>
          <cell r="AA189">
            <v>0.34</v>
          </cell>
        </row>
        <row r="190">
          <cell r="G190" t="str">
            <v>Cytise des Alpes</v>
          </cell>
          <cell r="H190">
            <v>104715</v>
          </cell>
          <cell r="I190" t="str">
            <v>Laburnum alpinum</v>
          </cell>
          <cell r="J190">
            <v>2358</v>
          </cell>
          <cell r="K190" t="str">
            <v>38AL</v>
          </cell>
          <cell r="L190" t="str">
            <v>CYA</v>
          </cell>
          <cell r="M190" t="str">
            <v>LABALP</v>
          </cell>
          <cell r="O190">
            <v>0.49608570000000002</v>
          </cell>
          <cell r="P190">
            <v>0.52196460300000003</v>
          </cell>
          <cell r="Q190">
            <v>0.66106715155860996</v>
          </cell>
          <cell r="R190">
            <v>-1.6572449999999999E-3</v>
          </cell>
          <cell r="T190">
            <v>0.757382</v>
          </cell>
          <cell r="U190">
            <v>8.9023092301607001E-2</v>
          </cell>
          <cell r="V190">
            <v>-3.624676</v>
          </cell>
          <cell r="W190">
            <v>6.7228474802671079E-2</v>
          </cell>
          <cell r="X190">
            <v>2.7994634</v>
          </cell>
          <cell r="Y190">
            <v>0.20005829999999999</v>
          </cell>
          <cell r="Z190">
            <v>0.42708374999999998</v>
          </cell>
          <cell r="AA190">
            <v>0.42312500000000003</v>
          </cell>
        </row>
        <row r="191">
          <cell r="G191" t="str">
            <v>Cytise aubour</v>
          </cell>
          <cell r="H191">
            <v>137048</v>
          </cell>
          <cell r="I191" t="str">
            <v>Laburnum anagyroides subsp. anagyroides</v>
          </cell>
          <cell r="J191">
            <v>2357</v>
          </cell>
          <cell r="K191" t="str">
            <v>38AU</v>
          </cell>
          <cell r="L191" t="str">
            <v>CYT</v>
          </cell>
          <cell r="M191" t="str">
            <v>LABANA</v>
          </cell>
          <cell r="O191">
            <v>0.49608570000000002</v>
          </cell>
          <cell r="P191">
            <v>0.52196460300000003</v>
          </cell>
          <cell r="Q191">
            <v>0.66106715155860996</v>
          </cell>
          <cell r="R191">
            <v>-1.6572449999999999E-3</v>
          </cell>
          <cell r="S191">
            <v>93</v>
          </cell>
          <cell r="T191">
            <v>0.53463816811609999</v>
          </cell>
          <cell r="U191">
            <v>0.18672780245639198</v>
          </cell>
          <cell r="V191">
            <v>-4.41534883171422</v>
          </cell>
          <cell r="W191">
            <v>0.16269330236931009</v>
          </cell>
          <cell r="X191">
            <v>2.7994634</v>
          </cell>
          <cell r="Y191">
            <v>0.20005829999999999</v>
          </cell>
          <cell r="Z191">
            <v>0.42708374999999998</v>
          </cell>
          <cell r="AA191">
            <v>0.42312500000000003</v>
          </cell>
        </row>
        <row r="192">
          <cell r="G192" t="str">
            <v>Aubépine Azerolier</v>
          </cell>
          <cell r="H192">
            <v>92824</v>
          </cell>
          <cell r="I192" t="str">
            <v>Crataegus azarolus</v>
          </cell>
          <cell r="J192">
            <v>1258</v>
          </cell>
          <cell r="K192" t="str">
            <v>49AA</v>
          </cell>
          <cell r="O192">
            <v>0.49608570000000002</v>
          </cell>
          <cell r="P192">
            <v>0.52196460300000003</v>
          </cell>
          <cell r="Q192">
            <v>0.66106715155860996</v>
          </cell>
          <cell r="R192">
            <v>-1.6572449999999999E-3</v>
          </cell>
          <cell r="T192">
            <v>0.757382</v>
          </cell>
          <cell r="U192">
            <v>8.9023092301607001E-2</v>
          </cell>
          <cell r="V192">
            <v>-3.624676</v>
          </cell>
          <cell r="W192">
            <v>6.7228474802671079E-2</v>
          </cell>
          <cell r="X192">
            <v>2.7994634</v>
          </cell>
          <cell r="Y192">
            <v>0.20005829999999999</v>
          </cell>
          <cell r="Z192">
            <v>0.42708374999999998</v>
          </cell>
          <cell r="AA192">
            <v>0.42312500000000003</v>
          </cell>
        </row>
        <row r="193">
          <cell r="G193" t="str">
            <v>Aubépine épineuse</v>
          </cell>
          <cell r="H193">
            <v>92864</v>
          </cell>
          <cell r="I193" t="str">
            <v>Crataegus laevigata</v>
          </cell>
          <cell r="J193">
            <v>1261</v>
          </cell>
          <cell r="K193" t="str">
            <v>49AE</v>
          </cell>
          <cell r="L193" t="str">
            <v>AUE</v>
          </cell>
          <cell r="M193" t="str">
            <v>CRAOXY</v>
          </cell>
          <cell r="O193">
            <v>0.49608570000000002</v>
          </cell>
          <cell r="P193">
            <v>0.52196460300000003</v>
          </cell>
          <cell r="Q193">
            <v>0.66106715155860996</v>
          </cell>
          <cell r="R193">
            <v>-1.6572449999999999E-3</v>
          </cell>
          <cell r="T193">
            <v>0.757382</v>
          </cell>
          <cell r="U193">
            <v>8.9023092301607001E-2</v>
          </cell>
          <cell r="V193">
            <v>-3.624676</v>
          </cell>
          <cell r="W193">
            <v>6.7228474802671079E-2</v>
          </cell>
          <cell r="X193">
            <v>2.7994634</v>
          </cell>
          <cell r="Y193">
            <v>0.20005829999999999</v>
          </cell>
          <cell r="Z193">
            <v>0.42708374999999998</v>
          </cell>
          <cell r="AA193">
            <v>0.42312500000000003</v>
          </cell>
        </row>
        <row r="194">
          <cell r="G194" t="str">
            <v>Aubépine monogyne</v>
          </cell>
          <cell r="H194">
            <v>92876</v>
          </cell>
          <cell r="I194" t="str">
            <v>Crataegus monogyna</v>
          </cell>
          <cell r="J194">
            <v>1260</v>
          </cell>
          <cell r="K194" t="str">
            <v>49AM</v>
          </cell>
          <cell r="L194" t="str">
            <v>CRA</v>
          </cell>
          <cell r="M194" t="str">
            <v>CRAMON</v>
          </cell>
          <cell r="O194">
            <v>0.49608570000000002</v>
          </cell>
          <cell r="P194">
            <v>0.52196460300000003</v>
          </cell>
          <cell r="Q194">
            <v>0.66106715155860996</v>
          </cell>
          <cell r="R194">
            <v>-1.6572449999999999E-3</v>
          </cell>
          <cell r="T194">
            <v>0.757382</v>
          </cell>
          <cell r="U194">
            <v>8.9023092301607001E-2</v>
          </cell>
          <cell r="V194">
            <v>-3.624676</v>
          </cell>
          <cell r="W194">
            <v>6.7228474802671079E-2</v>
          </cell>
          <cell r="X194">
            <v>2.7994634</v>
          </cell>
          <cell r="Y194">
            <v>0.20005829999999999</v>
          </cell>
          <cell r="Z194">
            <v>0.42708374999999998</v>
          </cell>
          <cell r="AA194">
            <v>0.42312500000000003</v>
          </cell>
        </row>
        <row r="195">
          <cell r="G195" t="str">
            <v>Buis</v>
          </cell>
          <cell r="H195">
            <v>87143</v>
          </cell>
          <cell r="I195" t="str">
            <v>Buxus sempervirens</v>
          </cell>
          <cell r="J195">
            <v>716</v>
          </cell>
          <cell r="K195" t="str">
            <v>49BS</v>
          </cell>
          <cell r="L195" t="str">
            <v>BUI</v>
          </cell>
          <cell r="M195" t="str">
            <v>BUXSEM</v>
          </cell>
          <cell r="O195">
            <v>0.49608570000000002</v>
          </cell>
          <cell r="P195">
            <v>0.52196460300000003</v>
          </cell>
          <cell r="Q195">
            <v>0.66106715155860996</v>
          </cell>
          <cell r="R195">
            <v>-1.6572449999999999E-3</v>
          </cell>
          <cell r="T195">
            <v>0.757382</v>
          </cell>
          <cell r="U195">
            <v>8.9023092301607001E-2</v>
          </cell>
          <cell r="V195">
            <v>-3.624676</v>
          </cell>
          <cell r="W195">
            <v>6.7228474802671079E-2</v>
          </cell>
          <cell r="X195">
            <v>2.7994634</v>
          </cell>
          <cell r="Y195">
            <v>0.20005829999999999</v>
          </cell>
          <cell r="Z195">
            <v>0.42708374999999998</v>
          </cell>
          <cell r="AA195">
            <v>0.42312500000000003</v>
          </cell>
        </row>
        <row r="196">
          <cell r="G196" t="str">
            <v>Sumac de Virginie</v>
          </cell>
          <cell r="H196">
            <v>117723</v>
          </cell>
          <cell r="I196" t="str">
            <v>Rhus typhina</v>
          </cell>
          <cell r="J196">
            <v>3633</v>
          </cell>
          <cell r="K196" t="str">
            <v>49RT</v>
          </cell>
          <cell r="O196">
            <v>0.49608570000000002</v>
          </cell>
          <cell r="P196">
            <v>0.52196460300000003</v>
          </cell>
          <cell r="Q196">
            <v>0.66106715155860996</v>
          </cell>
          <cell r="R196">
            <v>-1.6572449999999999E-3</v>
          </cell>
          <cell r="T196">
            <v>0.757382</v>
          </cell>
          <cell r="U196">
            <v>8.9023092301607001E-2</v>
          </cell>
          <cell r="V196">
            <v>-3.624676</v>
          </cell>
          <cell r="W196">
            <v>6.7228474802671079E-2</v>
          </cell>
          <cell r="X196">
            <v>2.7994634</v>
          </cell>
          <cell r="Y196">
            <v>0.20005829999999999</v>
          </cell>
          <cell r="Z196">
            <v>0.42708374999999998</v>
          </cell>
          <cell r="AA196">
            <v>0.42312500000000003</v>
          </cell>
        </row>
        <row r="197">
          <cell r="G197" t="str">
            <v>Tamaris de France</v>
          </cell>
          <cell r="H197">
            <v>125426</v>
          </cell>
          <cell r="I197" t="str">
            <v>Tamarix gallica</v>
          </cell>
          <cell r="J197">
            <v>4337</v>
          </cell>
          <cell r="K197" t="str">
            <v>49TA</v>
          </cell>
          <cell r="L197" t="str">
            <v>TAM</v>
          </cell>
          <cell r="M197" t="str">
            <v>TAMGAL</v>
          </cell>
          <cell r="O197">
            <v>0.49608570000000002</v>
          </cell>
          <cell r="P197">
            <v>0.52196460300000003</v>
          </cell>
          <cell r="Q197">
            <v>0.66106715155860996</v>
          </cell>
          <cell r="R197">
            <v>-1.6572449999999999E-3</v>
          </cell>
          <cell r="T197">
            <v>0.757382</v>
          </cell>
          <cell r="U197">
            <v>8.9023092301607001E-2</v>
          </cell>
          <cell r="V197">
            <v>-3.624676</v>
          </cell>
          <cell r="W197">
            <v>6.7228474802671079E-2</v>
          </cell>
          <cell r="X197">
            <v>2.7994634</v>
          </cell>
          <cell r="Y197">
            <v>0.20005829999999999</v>
          </cell>
          <cell r="Z197">
            <v>0.42708374999999998</v>
          </cell>
          <cell r="AA197">
            <v>0.42312500000000003</v>
          </cell>
        </row>
        <row r="198">
          <cell r="G198" t="str">
            <v>Tamaris d'Afrique</v>
          </cell>
          <cell r="H198">
            <v>125412</v>
          </cell>
          <cell r="I198" t="str">
            <v>Tamarix africana</v>
          </cell>
          <cell r="J198">
            <v>4336</v>
          </cell>
          <cell r="K198" t="str">
            <v>49TF</v>
          </cell>
          <cell r="O198">
            <v>0.49608570000000002</v>
          </cell>
          <cell r="P198">
            <v>0.52196460300000003</v>
          </cell>
          <cell r="Q198">
            <v>0.66106715155860996</v>
          </cell>
          <cell r="R198">
            <v>-1.6572449999999999E-3</v>
          </cell>
          <cell r="T198">
            <v>0.757382</v>
          </cell>
          <cell r="U198">
            <v>8.9023092301607001E-2</v>
          </cell>
          <cell r="V198">
            <v>-3.624676</v>
          </cell>
          <cell r="W198">
            <v>6.7228474802671079E-2</v>
          </cell>
          <cell r="X198">
            <v>2.7994634</v>
          </cell>
          <cell r="Y198">
            <v>0.20005829999999999</v>
          </cell>
          <cell r="Z198">
            <v>0.42708374999999998</v>
          </cell>
          <cell r="AA198">
            <v>0.42312500000000003</v>
          </cell>
        </row>
        <row r="199">
          <cell r="G199" t="str">
            <v>Tamaris de France</v>
          </cell>
          <cell r="H199">
            <v>125426</v>
          </cell>
          <cell r="I199" t="str">
            <v>Tamarix gallica</v>
          </cell>
          <cell r="J199">
            <v>4338</v>
          </cell>
          <cell r="K199" t="str">
            <v>49TG</v>
          </cell>
          <cell r="L199" t="str">
            <v>TAM</v>
          </cell>
          <cell r="M199" t="str">
            <v>TAMGAL</v>
          </cell>
          <cell r="O199">
            <v>0.49608570000000002</v>
          </cell>
          <cell r="P199">
            <v>0.52196460300000003</v>
          </cell>
          <cell r="Q199">
            <v>0.66106715155860996</v>
          </cell>
          <cell r="R199">
            <v>-1.6572449999999999E-3</v>
          </cell>
          <cell r="S199">
            <v>5</v>
          </cell>
          <cell r="T199">
            <v>0.77436482293182796</v>
          </cell>
          <cell r="U199">
            <v>8.0097690988867001E-2</v>
          </cell>
          <cell r="V199">
            <v>-3.4997801714194501</v>
          </cell>
          <cell r="W199">
            <v>5.8482100769572484E-2</v>
          </cell>
          <cell r="X199">
            <v>2.7994634</v>
          </cell>
          <cell r="Y199">
            <v>0.20005829999999999</v>
          </cell>
          <cell r="Z199">
            <v>0.42708374999999998</v>
          </cell>
          <cell r="AA199">
            <v>0.42312500000000003</v>
          </cell>
        </row>
        <row r="200">
          <cell r="G200" t="str">
            <v>Vernis vrai</v>
          </cell>
          <cell r="H200">
            <v>160246</v>
          </cell>
          <cell r="I200" t="str">
            <v>Rhus vernicifera</v>
          </cell>
          <cell r="J200">
            <v>3634</v>
          </cell>
          <cell r="K200" t="str">
            <v>49VV</v>
          </cell>
          <cell r="O200">
            <v>0.49608570000000002</v>
          </cell>
          <cell r="P200">
            <v>0.52196460300000003</v>
          </cell>
          <cell r="Q200">
            <v>0.66106715155860996</v>
          </cell>
          <cell r="R200">
            <v>-1.6572449999999999E-3</v>
          </cell>
          <cell r="T200">
            <v>0.757382</v>
          </cell>
          <cell r="U200">
            <v>8.9023092301607001E-2</v>
          </cell>
          <cell r="V200">
            <v>-3.624676</v>
          </cell>
          <cell r="W200">
            <v>6.7228474802671079E-2</v>
          </cell>
          <cell r="X200">
            <v>2.7994634</v>
          </cell>
          <cell r="Y200">
            <v>0.20005829999999999</v>
          </cell>
          <cell r="Z200">
            <v>0.42708374999999998</v>
          </cell>
          <cell r="AA200">
            <v>0.42312500000000003</v>
          </cell>
        </row>
        <row r="201">
          <cell r="G201" t="str">
            <v>Aulne générique</v>
          </cell>
          <cell r="H201">
            <v>188987</v>
          </cell>
          <cell r="I201" t="str">
            <v>Alnus sp.</v>
          </cell>
          <cell r="O201">
            <v>0.49608570000000002</v>
          </cell>
          <cell r="P201">
            <v>0.52196460300000003</v>
          </cell>
          <cell r="Q201">
            <v>0.66106715155860996</v>
          </cell>
          <cell r="R201">
            <v>-1.6572449999999999E-3</v>
          </cell>
          <cell r="T201">
            <v>0.757382</v>
          </cell>
          <cell r="U201">
            <v>8.9023092301607001E-2</v>
          </cell>
          <cell r="V201">
            <v>-3.624676</v>
          </cell>
          <cell r="W201">
            <v>6.7228474802671079E-2</v>
          </cell>
          <cell r="X201">
            <v>2.7994634</v>
          </cell>
          <cell r="Y201">
            <v>0.20005829999999999</v>
          </cell>
          <cell r="Z201">
            <v>0.43911</v>
          </cell>
          <cell r="AA201">
            <v>0.43</v>
          </cell>
        </row>
        <row r="202">
          <cell r="G202" t="str">
            <v>Bouleau générique</v>
          </cell>
          <cell r="H202">
            <v>189857</v>
          </cell>
          <cell r="I202" t="str">
            <v>Betula sp.</v>
          </cell>
          <cell r="N202">
            <v>16</v>
          </cell>
          <cell r="O202">
            <v>0.47213569993541898</v>
          </cell>
          <cell r="P202">
            <v>0.49335246997405202</v>
          </cell>
          <cell r="Q202">
            <v>0.66106715155860996</v>
          </cell>
          <cell r="R202">
            <v>-1.58540708791217E-3</v>
          </cell>
          <cell r="S202">
            <v>37549</v>
          </cell>
          <cell r="T202">
            <v>0.70973388267623805</v>
          </cell>
          <cell r="U202">
            <v>0.12596588350028298</v>
          </cell>
          <cell r="V202">
            <v>-4.2978465261248298</v>
          </cell>
          <cell r="W202">
            <v>0.10620186714031808</v>
          </cell>
          <cell r="X202">
            <v>2.7994634</v>
          </cell>
          <cell r="Y202">
            <v>0.20005829999999999</v>
          </cell>
          <cell r="Z202">
            <v>0.52520999999999995</v>
          </cell>
          <cell r="AA202">
            <v>0.5</v>
          </cell>
        </row>
        <row r="203">
          <cell r="G203" t="str">
            <v>D2 générique</v>
          </cell>
          <cell r="I203" t="str">
            <v>D2 generique</v>
          </cell>
          <cell r="O203">
            <v>0.49608570000000002</v>
          </cell>
          <cell r="P203">
            <v>0.52196460300000003</v>
          </cell>
          <cell r="Q203">
            <v>0.66106715155860996</v>
          </cell>
          <cell r="R203">
            <v>-1.6572449999999999E-3</v>
          </cell>
          <cell r="T203">
            <v>0.757382</v>
          </cell>
          <cell r="U203">
            <v>8.9023092301607001E-2</v>
          </cell>
          <cell r="V203">
            <v>-3.624676</v>
          </cell>
          <cell r="W203">
            <v>6.7228474802671079E-2</v>
          </cell>
          <cell r="X203">
            <v>2.7994634</v>
          </cell>
          <cell r="Y203">
            <v>0.20005829999999999</v>
          </cell>
          <cell r="Z203">
            <v>0.42708374999999998</v>
          </cell>
          <cell r="AA203">
            <v>0.42312500000000003</v>
          </cell>
        </row>
        <row r="204">
          <cell r="G204" t="str">
            <v>Feuillu exotique</v>
          </cell>
          <cell r="I204" t="str">
            <v>Feuillu exotique</v>
          </cell>
          <cell r="O204">
            <v>0.49608570000000002</v>
          </cell>
          <cell r="P204">
            <v>0.52196460300000003</v>
          </cell>
          <cell r="Q204">
            <v>0.66106715155860996</v>
          </cell>
          <cell r="R204">
            <v>-1.6572449999999999E-3</v>
          </cell>
          <cell r="S204">
            <v>164</v>
          </cell>
          <cell r="T204">
            <v>0.796706841193079</v>
          </cell>
          <cell r="U204">
            <v>5.4717818937213988E-2</v>
          </cell>
          <cell r="V204">
            <v>-2.68352905495518</v>
          </cell>
          <cell r="W204">
            <v>2.5241417081536682E-2</v>
          </cell>
          <cell r="X204">
            <v>2.7994634</v>
          </cell>
          <cell r="Y204">
            <v>0.20005829999999999</v>
          </cell>
          <cell r="Z204">
            <v>0.42708374999999998</v>
          </cell>
          <cell r="AA204">
            <v>0.42312500000000003</v>
          </cell>
        </row>
        <row r="205">
          <cell r="G205" t="str">
            <v>Cytise générique</v>
          </cell>
          <cell r="H205">
            <v>193767</v>
          </cell>
          <cell r="I205" t="str">
            <v>Laburnum sp.</v>
          </cell>
          <cell r="L205" t="str">
            <v>CASFIS</v>
          </cell>
          <cell r="M205" t="str">
            <v>Cassia</v>
          </cell>
          <cell r="O205">
            <v>0.49608570000000002</v>
          </cell>
          <cell r="P205">
            <v>0.52196460300000003</v>
          </cell>
          <cell r="Q205">
            <v>0.66106715155860996</v>
          </cell>
          <cell r="R205">
            <v>-1.6572449999999999E-3</v>
          </cell>
          <cell r="T205">
            <v>0.757382</v>
          </cell>
          <cell r="U205">
            <v>8.9023092301607001E-2</v>
          </cell>
          <cell r="V205">
            <v>-3.624676</v>
          </cell>
          <cell r="W205">
            <v>6.7228474802671079E-2</v>
          </cell>
          <cell r="X205">
            <v>2.7994634</v>
          </cell>
          <cell r="Y205">
            <v>0.20005829999999999</v>
          </cell>
          <cell r="Z205">
            <v>0.42708374999999998</v>
          </cell>
          <cell r="AA205">
            <v>0.42312500000000003</v>
          </cell>
        </row>
        <row r="206">
          <cell r="G206" t="str">
            <v>Peuplier générique non sélectionné</v>
          </cell>
          <cell r="H206">
            <v>196579</v>
          </cell>
          <cell r="I206" t="str">
            <v>Populus sp.</v>
          </cell>
          <cell r="K206" t="str">
            <v>19</v>
          </cell>
          <cell r="L206" t="str">
            <v>PEU</v>
          </cell>
          <cell r="O206">
            <v>0.49608570000000002</v>
          </cell>
          <cell r="P206">
            <v>0.52196460300000003</v>
          </cell>
          <cell r="Q206">
            <v>0.66106715155860996</v>
          </cell>
          <cell r="R206">
            <v>-1.6572449999999999E-3</v>
          </cell>
          <cell r="S206">
            <v>577</v>
          </cell>
          <cell r="T206">
            <v>0.81469589866345804</v>
          </cell>
          <cell r="U206">
            <v>3.4659390317150998E-2</v>
          </cell>
          <cell r="V206">
            <v>-3.6847888343061399</v>
          </cell>
          <cell r="W206">
            <v>3.8637538712879081E-2</v>
          </cell>
          <cell r="X206">
            <v>2.7994634</v>
          </cell>
          <cell r="Y206">
            <v>0.20005829999999999</v>
          </cell>
          <cell r="Z206">
            <v>0.42708374999999998</v>
          </cell>
          <cell r="AA206">
            <v>0.42312500000000003</v>
          </cell>
        </row>
        <row r="207">
          <cell r="G207" t="str">
            <v>Saule générique</v>
          </cell>
          <cell r="H207">
            <v>197334</v>
          </cell>
          <cell r="I207" t="str">
            <v>Salix sp.</v>
          </cell>
          <cell r="L207" t="str">
            <v>SAU</v>
          </cell>
          <cell r="O207">
            <v>0.49608570000000002</v>
          </cell>
          <cell r="P207">
            <v>0.52196460300000003</v>
          </cell>
          <cell r="Q207">
            <v>0.66106715155860996</v>
          </cell>
          <cell r="R207">
            <v>-1.6572449999999999E-3</v>
          </cell>
          <cell r="S207">
            <v>8556</v>
          </cell>
          <cell r="T207">
            <v>0.66067096035320905</v>
          </cell>
          <cell r="U207">
            <v>0.12853331502211102</v>
          </cell>
          <cell r="V207">
            <v>-3.6504090323060301</v>
          </cell>
          <cell r="W207">
            <v>0.10285501387252508</v>
          </cell>
          <cell r="X207">
            <v>2.7994634</v>
          </cell>
          <cell r="Y207">
            <v>0.20005829999999999</v>
          </cell>
          <cell r="Z207">
            <v>0.32</v>
          </cell>
          <cell r="AA207">
            <v>0.37</v>
          </cell>
        </row>
        <row r="208">
          <cell r="G208" t="str">
            <v>Tilleul générique</v>
          </cell>
          <cell r="H208">
            <v>198461</v>
          </cell>
          <cell r="I208" t="str">
            <v>Tilia sp.</v>
          </cell>
          <cell r="L208" t="str">
            <v>TIL</v>
          </cell>
          <cell r="O208">
            <v>0.49608570000000002</v>
          </cell>
          <cell r="P208">
            <v>0.52196460300000003</v>
          </cell>
          <cell r="Q208">
            <v>0.66106715155860996</v>
          </cell>
          <cell r="R208">
            <v>-1.6572449999999999E-3</v>
          </cell>
          <cell r="S208">
            <v>8398</v>
          </cell>
          <cell r="T208">
            <v>0.85731635910327997</v>
          </cell>
          <cell r="U208">
            <v>8.6766642226222004E-2</v>
          </cell>
          <cell r="V208">
            <v>-4.3423796273494197</v>
          </cell>
          <cell r="W208">
            <v>5.5331760334129176E-2</v>
          </cell>
          <cell r="X208">
            <v>2.7994634</v>
          </cell>
          <cell r="Y208">
            <v>0.20005829999999999</v>
          </cell>
          <cell r="Z208">
            <v>0.42188999999999999</v>
          </cell>
          <cell r="AA208">
            <v>0.41499999999999998</v>
          </cell>
        </row>
        <row r="209">
          <cell r="G209" t="str">
            <v>Chêne rouge</v>
          </cell>
          <cell r="H209">
            <v>116762</v>
          </cell>
          <cell r="I209" t="str">
            <v>Quercus rubra</v>
          </cell>
          <cell r="J209">
            <v>3548</v>
          </cell>
          <cell r="K209" t="str">
            <v>04</v>
          </cell>
          <cell r="L209" t="str">
            <v>CHR</v>
          </cell>
          <cell r="M209" t="str">
            <v>QUERUB</v>
          </cell>
          <cell r="N209">
            <v>111</v>
          </cell>
          <cell r="O209">
            <v>0.47705213831723098</v>
          </cell>
          <cell r="P209">
            <v>0.51112289425019497</v>
          </cell>
          <cell r="Q209">
            <v>0.66106715155860996</v>
          </cell>
          <cell r="R209">
            <v>-1.6647869170515099E-3</v>
          </cell>
          <cell r="S209">
            <v>723</v>
          </cell>
          <cell r="T209">
            <v>0.83976509053116299</v>
          </cell>
          <cell r="U209">
            <v>6.4796099971613397E-2</v>
          </cell>
          <cell r="V209">
            <v>-4.0214734848220601</v>
          </cell>
          <cell r="W209">
            <v>5.6999216827718885E-2</v>
          </cell>
          <cell r="X209">
            <v>2.4096113000000003</v>
          </cell>
          <cell r="Y209">
            <v>0.20005829999999999</v>
          </cell>
          <cell r="Z209">
            <v>0.56000000000000005</v>
          </cell>
          <cell r="AA209">
            <v>0.56000000000000005</v>
          </cell>
        </row>
        <row r="210">
          <cell r="G210" t="str">
            <v>Chêne vert</v>
          </cell>
          <cell r="H210">
            <v>116704</v>
          </cell>
          <cell r="I210" t="str">
            <v>Quercus ilex</v>
          </cell>
          <cell r="J210">
            <v>3543</v>
          </cell>
          <cell r="K210" t="str">
            <v>06</v>
          </cell>
          <cell r="L210" t="str">
            <v>CHV</v>
          </cell>
          <cell r="M210" t="str">
            <v>QUEILE</v>
          </cell>
          <cell r="O210">
            <v>0.49608570000000002</v>
          </cell>
          <cell r="P210">
            <v>0.52196460300000003</v>
          </cell>
          <cell r="Q210">
            <v>0.66106715155860996</v>
          </cell>
          <cell r="R210">
            <v>-1.6572449999999999E-3</v>
          </cell>
          <cell r="S210">
            <v>6408</v>
          </cell>
          <cell r="T210">
            <v>0.78332000471751595</v>
          </cell>
          <cell r="U210">
            <v>7.4261788261033412E-2</v>
          </cell>
          <cell r="V210">
            <v>-2.8576942589267</v>
          </cell>
          <cell r="W210">
            <v>4.5235260042562182E-2</v>
          </cell>
          <cell r="X210">
            <v>2.4096113000000003</v>
          </cell>
          <cell r="Y210">
            <v>0.20005829999999999</v>
          </cell>
          <cell r="Z210">
            <v>0.82</v>
          </cell>
          <cell r="AA210">
            <v>0.73</v>
          </cell>
        </row>
        <row r="211">
          <cell r="G211" t="str">
            <v>Châtaignier</v>
          </cell>
          <cell r="H211">
            <v>89304</v>
          </cell>
          <cell r="I211" t="str">
            <v>Castanea sativa</v>
          </cell>
          <cell r="J211">
            <v>954</v>
          </cell>
          <cell r="K211">
            <v>10</v>
          </cell>
          <cell r="L211" t="str">
            <v>CHT</v>
          </cell>
          <cell r="M211" t="str">
            <v>CASSAT</v>
          </cell>
          <cell r="O211">
            <v>0.49608570000000002</v>
          </cell>
          <cell r="P211">
            <v>0.52196460300000003</v>
          </cell>
          <cell r="Q211">
            <v>0.66106715155860996</v>
          </cell>
          <cell r="R211">
            <v>-1.6572449999999999E-3</v>
          </cell>
          <cell r="S211">
            <v>59300</v>
          </cell>
          <cell r="T211">
            <v>0.66166834944902098</v>
          </cell>
          <cell r="U211">
            <v>0.1031190326368234</v>
          </cell>
          <cell r="V211">
            <v>-2.5407335386877299</v>
          </cell>
          <cell r="W211">
            <v>8.1687218131612782E-2</v>
          </cell>
          <cell r="X211">
            <v>2.4096113000000003</v>
          </cell>
          <cell r="Y211">
            <v>0.20005829999999999</v>
          </cell>
          <cell r="Z211">
            <v>0.44</v>
          </cell>
          <cell r="AA211">
            <v>0.47</v>
          </cell>
        </row>
        <row r="212">
          <cell r="G212" t="str">
            <v>E1 générique</v>
          </cell>
          <cell r="I212" t="str">
            <v>E1 generique</v>
          </cell>
          <cell r="O212">
            <v>0.49608570000000002</v>
          </cell>
          <cell r="P212">
            <v>0.52196460300000003</v>
          </cell>
          <cell r="Q212">
            <v>0.66106715155860996</v>
          </cell>
          <cell r="R212">
            <v>-1.6572449999999999E-3</v>
          </cell>
          <cell r="T212">
            <v>0.757382</v>
          </cell>
          <cell r="U212">
            <v>9.1104119270983414E-2</v>
          </cell>
          <cell r="V212">
            <v>-3.624676</v>
          </cell>
          <cell r="W212">
            <v>6.7228474802671079E-2</v>
          </cell>
          <cell r="X212">
            <v>2.4096113000000003</v>
          </cell>
          <cell r="Y212">
            <v>0.20005829999999999</v>
          </cell>
          <cell r="Z212">
            <v>0.60666666666666669</v>
          </cell>
          <cell r="AA212">
            <v>0.58666666666666667</v>
          </cell>
        </row>
        <row r="213">
          <cell r="G213" t="str">
            <v>Chêne pédonculé</v>
          </cell>
          <cell r="H213">
            <v>139596</v>
          </cell>
          <cell r="I213" t="str">
            <v>Quercus robur subsp. robur</v>
          </cell>
          <cell r="J213">
            <v>3546</v>
          </cell>
          <cell r="K213" t="str">
            <v>02</v>
          </cell>
          <cell r="L213" t="str">
            <v>CHP</v>
          </cell>
          <cell r="M213" t="str">
            <v>QUEROB</v>
          </cell>
          <cell r="N213">
            <v>2079</v>
          </cell>
          <cell r="O213">
            <v>0.51202918129707098</v>
          </cell>
          <cell r="P213">
            <v>0.56104230804168298</v>
          </cell>
          <cell r="Q213">
            <v>0.66106715155860996</v>
          </cell>
          <cell r="R213">
            <v>-2.3506074795573801E-3</v>
          </cell>
          <cell r="S213">
            <v>114034</v>
          </cell>
          <cell r="T213">
            <v>0.89821056360732199</v>
          </cell>
          <cell r="U213">
            <v>6.6947004368685115E-2</v>
          </cell>
          <cell r="V213">
            <v>-4.0587285540406297</v>
          </cell>
          <cell r="W213">
            <v>2.4523428928112184E-2</v>
          </cell>
          <cell r="X213">
            <v>2.4096113000000003</v>
          </cell>
          <cell r="Y213">
            <v>0.20005829999999999</v>
          </cell>
          <cell r="Z213">
            <v>0.55964999999999998</v>
          </cell>
          <cell r="AA213">
            <v>0.56999999999999995</v>
          </cell>
        </row>
        <row r="214">
          <cell r="G214" t="str">
            <v>Chêne sessile</v>
          </cell>
          <cell r="H214">
            <v>139584</v>
          </cell>
          <cell r="I214" t="str">
            <v>Quercus petraea subsp. petraea</v>
          </cell>
          <cell r="J214">
            <v>3549</v>
          </cell>
          <cell r="K214" t="str">
            <v>03</v>
          </cell>
          <cell r="L214" t="str">
            <v>CHS</v>
          </cell>
          <cell r="M214" t="str">
            <v>QUEPET</v>
          </cell>
          <cell r="N214">
            <v>2079</v>
          </cell>
          <cell r="O214">
            <v>0.51202918129707098</v>
          </cell>
          <cell r="P214">
            <v>0.56104230804168298</v>
          </cell>
          <cell r="Q214">
            <v>0.66106715155860996</v>
          </cell>
          <cell r="R214">
            <v>-2.3506074795573801E-3</v>
          </cell>
          <cell r="S214">
            <v>97169</v>
          </cell>
          <cell r="T214">
            <v>0.90954561504142795</v>
          </cell>
          <cell r="U214">
            <v>6.9981567319617105E-2</v>
          </cell>
          <cell r="V214">
            <v>-4.24117035097085</v>
          </cell>
          <cell r="W214">
            <v>2.8518728146522981E-2</v>
          </cell>
          <cell r="X214">
            <v>2.4096113000000003</v>
          </cell>
          <cell r="Y214">
            <v>0.20005829999999999</v>
          </cell>
          <cell r="Z214">
            <v>0.55964999999999998</v>
          </cell>
          <cell r="AA214">
            <v>0.55000000000000004</v>
          </cell>
        </row>
        <row r="215">
          <cell r="G215" t="str">
            <v>Chêne pubescent</v>
          </cell>
          <cell r="H215">
            <v>116751</v>
          </cell>
          <cell r="I215" t="str">
            <v>Quercus pubescens</v>
          </cell>
          <cell r="J215">
            <v>3544</v>
          </cell>
          <cell r="K215" t="str">
            <v>05</v>
          </cell>
          <cell r="L215" t="str">
            <v>CHY</v>
          </cell>
          <cell r="M215" t="str">
            <v>QUEPUB</v>
          </cell>
          <cell r="O215">
            <v>0.49608570000000002</v>
          </cell>
          <cell r="P215">
            <v>0.52196460300000003</v>
          </cell>
          <cell r="Q215">
            <v>0.66106715155860996</v>
          </cell>
          <cell r="R215">
            <v>-1.6572449999999999E-3</v>
          </cell>
          <cell r="S215">
            <v>36543</v>
          </cell>
          <cell r="T215">
            <v>0.77968136916833497</v>
          </cell>
          <cell r="U215">
            <v>9.6474361409816106E-2</v>
          </cell>
          <cell r="V215">
            <v>-3.2290435458858302</v>
          </cell>
          <cell r="W215">
            <v>5.563988286133878E-2</v>
          </cell>
          <cell r="X215">
            <v>2.4096113000000003</v>
          </cell>
          <cell r="Y215">
            <v>0.20005829999999999</v>
          </cell>
          <cell r="Z215">
            <v>0.61732500000000001</v>
          </cell>
          <cell r="AA215">
            <v>0.6</v>
          </cell>
        </row>
        <row r="216">
          <cell r="G216" t="str">
            <v>Chêne tauzin</v>
          </cell>
          <cell r="H216">
            <v>116754</v>
          </cell>
          <cell r="I216" t="str">
            <v>Quercus pyrenaica</v>
          </cell>
          <cell r="J216">
            <v>3551</v>
          </cell>
          <cell r="K216" t="str">
            <v>07</v>
          </cell>
          <cell r="L216" t="str">
            <v>CHZ</v>
          </cell>
          <cell r="M216" t="str">
            <v>QUEPYR</v>
          </cell>
          <cell r="O216">
            <v>0.49608570000000002</v>
          </cell>
          <cell r="P216">
            <v>0.52196460300000003</v>
          </cell>
          <cell r="Q216">
            <v>0.66106715155860996</v>
          </cell>
          <cell r="R216">
            <v>-1.6572449999999999E-3</v>
          </cell>
          <cell r="S216">
            <v>1986</v>
          </cell>
          <cell r="T216">
            <v>0.81204214073666603</v>
          </cell>
          <cell r="U216">
            <v>7.7551591754385085E-2</v>
          </cell>
          <cell r="V216">
            <v>-3.3903178845053001</v>
          </cell>
          <cell r="W216">
            <v>4.2167802309813582E-2</v>
          </cell>
          <cell r="X216">
            <v>2.4096113000000003</v>
          </cell>
          <cell r="Y216">
            <v>0.20005829999999999</v>
          </cell>
          <cell r="Z216">
            <v>0.61732500000000001</v>
          </cell>
          <cell r="AA216">
            <v>0.84</v>
          </cell>
        </row>
        <row r="217">
          <cell r="G217" t="str">
            <v>Micocoulier</v>
          </cell>
          <cell r="H217">
            <v>89468</v>
          </cell>
          <cell r="I217" t="str">
            <v>Celtis australis</v>
          </cell>
          <cell r="J217">
            <v>964</v>
          </cell>
          <cell r="K217">
            <v>16</v>
          </cell>
          <cell r="L217" t="str">
            <v>MIC</v>
          </cell>
          <cell r="M217" t="str">
            <v>CELAUS</v>
          </cell>
          <cell r="O217">
            <v>0.49608570000000002</v>
          </cell>
          <cell r="P217">
            <v>0.52196460300000003</v>
          </cell>
          <cell r="Q217">
            <v>0.66106715155860996</v>
          </cell>
          <cell r="R217">
            <v>-1.6572449999999999E-3</v>
          </cell>
          <cell r="T217">
            <v>0.757382</v>
          </cell>
          <cell r="U217">
            <v>0.1037222157110981</v>
          </cell>
          <cell r="V217">
            <v>-3.624676</v>
          </cell>
          <cell r="W217">
            <v>6.7228474802671079E-2</v>
          </cell>
          <cell r="X217">
            <v>2.4096113000000003</v>
          </cell>
          <cell r="Y217">
            <v>0.20005829999999999</v>
          </cell>
          <cell r="Z217">
            <v>0.61732500000000001</v>
          </cell>
          <cell r="AA217">
            <v>0.64166666666666661</v>
          </cell>
        </row>
        <row r="218">
          <cell r="G218" t="str">
            <v>Chêne chevelu</v>
          </cell>
          <cell r="H218">
            <v>116670</v>
          </cell>
          <cell r="I218" t="str">
            <v>Quercus cerris</v>
          </cell>
          <cell r="J218">
            <v>3540</v>
          </cell>
          <cell r="K218">
            <v>34</v>
          </cell>
          <cell r="L218" t="str">
            <v>CHC</v>
          </cell>
          <cell r="M218" t="str">
            <v>QUECER</v>
          </cell>
          <cell r="O218">
            <v>0.49608570000000002</v>
          </cell>
          <cell r="P218">
            <v>0.56104230804168298</v>
          </cell>
          <cell r="Q218">
            <v>0.66106715155860996</v>
          </cell>
          <cell r="R218">
            <v>-2.3506074795573801E-3</v>
          </cell>
          <cell r="S218">
            <v>183</v>
          </cell>
          <cell r="T218">
            <v>0.81997648598718498</v>
          </cell>
          <cell r="U218">
            <v>5.9174352210382107E-2</v>
          </cell>
          <cell r="V218">
            <v>-3.67762744626345</v>
          </cell>
          <cell r="W218">
            <v>4.0606069746898781E-2</v>
          </cell>
          <cell r="X218">
            <v>2.4096113000000003</v>
          </cell>
          <cell r="Y218">
            <v>0.20005829999999999</v>
          </cell>
          <cell r="Z218">
            <v>0.61732500000000001</v>
          </cell>
          <cell r="AA218">
            <v>0.64166666666666661</v>
          </cell>
        </row>
        <row r="219">
          <cell r="G219" t="str">
            <v>Chêne faux-liège</v>
          </cell>
          <cell r="H219">
            <v>116677</v>
          </cell>
          <cell r="I219" t="str">
            <v>Quercus crenata</v>
          </cell>
          <cell r="J219">
            <v>3547</v>
          </cell>
          <cell r="K219" t="str">
            <v>08P</v>
          </cell>
          <cell r="N219">
            <v>2079</v>
          </cell>
          <cell r="O219">
            <v>0.51202918129707098</v>
          </cell>
          <cell r="P219">
            <v>0.56104230804168298</v>
          </cell>
          <cell r="Q219">
            <v>0.66106715155860996</v>
          </cell>
          <cell r="R219">
            <v>-2.3506074795573801E-3</v>
          </cell>
          <cell r="T219">
            <v>0.757382</v>
          </cell>
          <cell r="U219">
            <v>0.1037222157110981</v>
          </cell>
          <cell r="V219">
            <v>-3.624676</v>
          </cell>
          <cell r="W219">
            <v>6.7228474802671079E-2</v>
          </cell>
          <cell r="X219">
            <v>2.4096113000000003</v>
          </cell>
          <cell r="Y219">
            <v>0.20005829999999999</v>
          </cell>
          <cell r="Z219">
            <v>0.55964999999999998</v>
          </cell>
          <cell r="AA219">
            <v>0.56000000000000005</v>
          </cell>
        </row>
        <row r="220">
          <cell r="G220" t="str">
            <v>Chêne-liège</v>
          </cell>
          <cell r="H220">
            <v>116774</v>
          </cell>
          <cell r="I220" t="str">
            <v>Quercus suber</v>
          </cell>
          <cell r="J220">
            <v>3550</v>
          </cell>
          <cell r="K220" t="str">
            <v>08S</v>
          </cell>
          <cell r="L220" t="str">
            <v>CHL</v>
          </cell>
          <cell r="M220" t="str">
            <v>QUESUB</v>
          </cell>
          <cell r="O220">
            <v>0.49608570000000002</v>
          </cell>
          <cell r="P220">
            <v>0.52196460300000003</v>
          </cell>
          <cell r="Q220">
            <v>0.66106715155860996</v>
          </cell>
          <cell r="R220">
            <v>-1.6572449999999999E-3</v>
          </cell>
          <cell r="S220">
            <v>718</v>
          </cell>
          <cell r="T220">
            <v>0.79204926213816795</v>
          </cell>
          <cell r="U220">
            <v>5.08075541338441E-2</v>
          </cell>
          <cell r="V220">
            <v>-1.8303390973514899</v>
          </cell>
          <cell r="W220">
            <v>-5.1948344004546102E-3</v>
          </cell>
          <cell r="X220">
            <v>2.4096113000000003</v>
          </cell>
          <cell r="Y220">
            <v>0.20005829999999999</v>
          </cell>
          <cell r="Z220">
            <v>0.77</v>
          </cell>
          <cell r="AA220">
            <v>0.71</v>
          </cell>
        </row>
        <row r="221">
          <cell r="G221" t="str">
            <v>Chêne écarlate</v>
          </cell>
          <cell r="H221">
            <v>159897</v>
          </cell>
          <cell r="I221" t="str">
            <v>Quercus coccinea</v>
          </cell>
          <cell r="J221">
            <v>3542</v>
          </cell>
          <cell r="K221" t="str">
            <v>29CE</v>
          </cell>
          <cell r="L221" t="str">
            <v>CHK</v>
          </cell>
          <cell r="M221" t="str">
            <v>QUECOC</v>
          </cell>
          <cell r="N221">
            <v>2079</v>
          </cell>
          <cell r="O221">
            <v>0.51202918129707098</v>
          </cell>
          <cell r="P221">
            <v>0.56104230804168298</v>
          </cell>
          <cell r="Q221">
            <v>0.66106715155860996</v>
          </cell>
          <cell r="R221">
            <v>-2.3506074795573801E-3</v>
          </cell>
          <cell r="T221">
            <v>0.757382</v>
          </cell>
          <cell r="U221">
            <v>0.1037222157110981</v>
          </cell>
          <cell r="V221">
            <v>-3.624676</v>
          </cell>
          <cell r="W221">
            <v>6.7228474802671079E-2</v>
          </cell>
          <cell r="X221">
            <v>2.4096113000000003</v>
          </cell>
          <cell r="Y221">
            <v>0.20005829999999999</v>
          </cell>
          <cell r="Z221">
            <v>0.55964999999999998</v>
          </cell>
          <cell r="AA221">
            <v>0.56000000000000005</v>
          </cell>
        </row>
        <row r="222">
          <cell r="G222" t="str">
            <v>Chêne des marais</v>
          </cell>
          <cell r="H222">
            <v>116740</v>
          </cell>
          <cell r="I222" t="str">
            <v>Quercus palustris</v>
          </cell>
          <cell r="J222">
            <v>3545</v>
          </cell>
          <cell r="K222" t="str">
            <v>29CM</v>
          </cell>
          <cell r="L222" t="str">
            <v>QPA</v>
          </cell>
          <cell r="M222" t="str">
            <v>QUEPAL</v>
          </cell>
          <cell r="N222">
            <v>27</v>
          </cell>
          <cell r="O222">
            <v>0.47860843885131099</v>
          </cell>
          <cell r="P222">
            <v>0.51345508387185201</v>
          </cell>
          <cell r="Q222">
            <v>0.66106715155860996</v>
          </cell>
          <cell r="R222">
            <v>-2.13372226924474E-3</v>
          </cell>
          <cell r="T222">
            <v>0.757382</v>
          </cell>
          <cell r="U222">
            <v>0.1037222157110981</v>
          </cell>
          <cell r="V222">
            <v>-3.624676</v>
          </cell>
          <cell r="W222">
            <v>6.7228474802671079E-2</v>
          </cell>
          <cell r="X222">
            <v>2.4096113000000003</v>
          </cell>
          <cell r="Y222">
            <v>0.20005829999999999</v>
          </cell>
          <cell r="Z222">
            <v>0.57999999999999996</v>
          </cell>
          <cell r="AA222">
            <v>0.57999999999999996</v>
          </cell>
        </row>
        <row r="223">
          <cell r="G223" t="str">
            <v>Murier blanc</v>
          </cell>
          <cell r="H223">
            <v>108810</v>
          </cell>
          <cell r="I223" t="str">
            <v>Morus alba</v>
          </cell>
          <cell r="J223">
            <v>2832</v>
          </cell>
          <cell r="K223" t="str">
            <v>49MB</v>
          </cell>
          <cell r="L223" t="str">
            <v>MUB</v>
          </cell>
          <cell r="M223" t="str">
            <v>MORALB</v>
          </cell>
          <cell r="O223">
            <v>0.49608570000000002</v>
          </cell>
          <cell r="P223">
            <v>0.52196460300000003</v>
          </cell>
          <cell r="Q223">
            <v>0.66106715155860996</v>
          </cell>
          <cell r="R223">
            <v>-1.6572449999999999E-3</v>
          </cell>
          <cell r="S223">
            <v>4</v>
          </cell>
          <cell r="T223">
            <v>0.80969374215100498</v>
          </cell>
          <cell r="U223">
            <v>7.4428430741464102E-2</v>
          </cell>
          <cell r="V223">
            <v>-3.1383375036276102</v>
          </cell>
          <cell r="W223">
            <v>3.7258783055734983E-2</v>
          </cell>
          <cell r="X223">
            <v>2.4096113000000003</v>
          </cell>
          <cell r="Y223">
            <v>0.20005829999999999</v>
          </cell>
          <cell r="Z223">
            <v>0.61732500000000001</v>
          </cell>
          <cell r="AA223">
            <v>0.64166666666666661</v>
          </cell>
        </row>
        <row r="224">
          <cell r="G224" t="str">
            <v>Murier de Chine</v>
          </cell>
          <cell r="H224">
            <v>86817</v>
          </cell>
          <cell r="I224" t="str">
            <v>Broussonetia papyrifera</v>
          </cell>
          <cell r="J224">
            <v>675</v>
          </cell>
          <cell r="K224" t="str">
            <v>49MC</v>
          </cell>
          <cell r="O224">
            <v>0.49608570000000002</v>
          </cell>
          <cell r="P224">
            <v>0.52196460300000003</v>
          </cell>
          <cell r="Q224">
            <v>0.66106715155860996</v>
          </cell>
          <cell r="R224">
            <v>-1.6572449999999999E-3</v>
          </cell>
          <cell r="T224">
            <v>0.757382</v>
          </cell>
          <cell r="U224">
            <v>0.1037222157110981</v>
          </cell>
          <cell r="V224">
            <v>-3.624676</v>
          </cell>
          <cell r="W224">
            <v>6.7228474802671079E-2</v>
          </cell>
          <cell r="X224">
            <v>2.4096113000000003</v>
          </cell>
          <cell r="Y224">
            <v>0.20005829999999999</v>
          </cell>
          <cell r="Z224">
            <v>0.61732500000000001</v>
          </cell>
          <cell r="AA224">
            <v>0.64166666666666661</v>
          </cell>
        </row>
        <row r="225">
          <cell r="G225" t="str">
            <v>Murier noir</v>
          </cell>
          <cell r="H225">
            <v>108822</v>
          </cell>
          <cell r="I225" t="str">
            <v>Morus nigra</v>
          </cell>
          <cell r="J225">
            <v>2833</v>
          </cell>
          <cell r="K225" t="str">
            <v>49MN</v>
          </cell>
          <cell r="L225" t="str">
            <v>MUN</v>
          </cell>
          <cell r="M225" t="str">
            <v>MORNIG</v>
          </cell>
          <cell r="O225">
            <v>0.49608570000000002</v>
          </cell>
          <cell r="P225">
            <v>0.52196460300000003</v>
          </cell>
          <cell r="Q225">
            <v>0.66106715155860996</v>
          </cell>
          <cell r="R225">
            <v>-1.6572449999999999E-3</v>
          </cell>
          <cell r="T225">
            <v>0.757382</v>
          </cell>
          <cell r="U225">
            <v>0.1037222157110981</v>
          </cell>
          <cell r="V225">
            <v>-3.624676</v>
          </cell>
          <cell r="W225">
            <v>6.7228474802671079E-2</v>
          </cell>
          <cell r="X225">
            <v>2.4096113000000003</v>
          </cell>
          <cell r="Y225">
            <v>0.20005829999999999</v>
          </cell>
          <cell r="Z225">
            <v>0.61732500000000001</v>
          </cell>
          <cell r="AA225">
            <v>0.64166666666666661</v>
          </cell>
        </row>
        <row r="226">
          <cell r="G226" t="str">
            <v>E2 générique</v>
          </cell>
          <cell r="I226" t="str">
            <v>E2 generique</v>
          </cell>
          <cell r="O226">
            <v>0.49608570000000002</v>
          </cell>
          <cell r="P226">
            <v>0.52196460300000003</v>
          </cell>
          <cell r="Q226">
            <v>0.66106715155860996</v>
          </cell>
          <cell r="R226">
            <v>-1.6572449999999999E-3</v>
          </cell>
          <cell r="T226">
            <v>0.757382</v>
          </cell>
          <cell r="U226">
            <v>0.1037222157110981</v>
          </cell>
          <cell r="V226">
            <v>-3.624676</v>
          </cell>
          <cell r="W226">
            <v>6.7228474802671079E-2</v>
          </cell>
          <cell r="X226">
            <v>2.4096113000000003</v>
          </cell>
          <cell r="Y226">
            <v>0.20005829999999999</v>
          </cell>
          <cell r="Z226">
            <v>0.61732500000000001</v>
          </cell>
          <cell r="AA226">
            <v>0.64166666666666661</v>
          </cell>
        </row>
        <row r="227">
          <cell r="G227" t="str">
            <v>Murier générique</v>
          </cell>
          <cell r="H227">
            <v>194913</v>
          </cell>
          <cell r="I227" t="str">
            <v>Morus sp.</v>
          </cell>
          <cell r="O227">
            <v>0.49608570000000002</v>
          </cell>
          <cell r="P227">
            <v>0.52196460300000003</v>
          </cell>
          <cell r="Q227">
            <v>0.66106715155860996</v>
          </cell>
          <cell r="R227">
            <v>-1.6572449999999999E-3</v>
          </cell>
          <cell r="T227">
            <v>0.757382</v>
          </cell>
          <cell r="U227">
            <v>0.1037222157110981</v>
          </cell>
          <cell r="V227">
            <v>-3.624676</v>
          </cell>
          <cell r="W227">
            <v>6.7228474802671079E-2</v>
          </cell>
          <cell r="X227">
            <v>2.4096113000000003</v>
          </cell>
          <cell r="Y227">
            <v>0.20005829999999999</v>
          </cell>
          <cell r="Z227">
            <v>0.61732500000000001</v>
          </cell>
          <cell r="AA227">
            <v>0.64166666666666661</v>
          </cell>
        </row>
        <row r="228">
          <cell r="G228" t="str">
            <v>Quercus_generique</v>
          </cell>
          <cell r="H228">
            <v>197006</v>
          </cell>
          <cell r="I228" t="str">
            <v>Quercus_robur_petraea</v>
          </cell>
          <cell r="L228" t="str">
            <v>CHX</v>
          </cell>
          <cell r="N228">
            <v>2079</v>
          </cell>
          <cell r="O228">
            <v>0.51202918129707098</v>
          </cell>
          <cell r="P228">
            <v>0.56104230804168298</v>
          </cell>
          <cell r="Q228">
            <v>0.66106715155860996</v>
          </cell>
          <cell r="R228">
            <v>-2.3506074795573801E-3</v>
          </cell>
          <cell r="T228">
            <v>0.757382</v>
          </cell>
          <cell r="U228">
            <v>0.1037222157110981</v>
          </cell>
          <cell r="V228">
            <v>-3.624676</v>
          </cell>
          <cell r="W228">
            <v>6.7228474802671079E-2</v>
          </cell>
          <cell r="X228">
            <v>2.4096113000000003</v>
          </cell>
          <cell r="Y228">
            <v>0.20005829999999999</v>
          </cell>
          <cell r="Z228">
            <v>0.55964999999999998</v>
          </cell>
          <cell r="AA228">
            <v>0.56000000000000005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4.4" zeroHeight="1" x14ac:dyDescent="0.3"/>
  <cols>
    <col min="1" max="15" width="11.5546875" customWidth="1"/>
    <col min="16" max="16384" width="11.5546875" hidden="1"/>
  </cols>
  <sheetData>
    <row r="1" spans="1:15" ht="14.55" customHeight="1" x14ac:dyDescent="0.3">
      <c r="A1" s="386" t="s">
        <v>3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</row>
    <row r="2" spans="1:15" ht="14.55" customHeight="1" x14ac:dyDescent="0.3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</row>
    <row r="3" spans="1:15" x14ac:dyDescent="0.3">
      <c r="A3" s="387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</row>
    <row r="4" spans="1:15" x14ac:dyDescent="0.3">
      <c r="A4" s="387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</row>
    <row r="5" spans="1:15" x14ac:dyDescent="0.3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</row>
    <row r="6" spans="1:15" x14ac:dyDescent="0.3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</row>
    <row r="7" spans="1:15" x14ac:dyDescent="0.3">
      <c r="A7" s="387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</row>
    <row r="8" spans="1:15" x14ac:dyDescent="0.3">
      <c r="A8" s="387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</row>
    <row r="9" spans="1:15" x14ac:dyDescent="0.3">
      <c r="A9" s="387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</row>
    <row r="10" spans="1:15" x14ac:dyDescent="0.3">
      <c r="A10" s="387"/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</row>
    <row r="11" spans="1:15" x14ac:dyDescent="0.3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</row>
    <row r="12" spans="1:15" x14ac:dyDescent="0.3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387"/>
      <c r="N12" s="387"/>
      <c r="O12" s="387"/>
    </row>
    <row r="13" spans="1:15" x14ac:dyDescent="0.3">
      <c r="A13" s="387"/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</row>
    <row r="14" spans="1:15" x14ac:dyDescent="0.3">
      <c r="A14" s="387"/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7"/>
      <c r="N14" s="387"/>
      <c r="O14" s="387"/>
    </row>
    <row r="15" spans="1:15" x14ac:dyDescent="0.3">
      <c r="A15" s="387"/>
      <c r="B15" s="387"/>
      <c r="C15" s="387"/>
      <c r="D15" s="387"/>
      <c r="E15" s="387"/>
      <c r="F15" s="387"/>
      <c r="G15" s="387"/>
      <c r="H15" s="387"/>
      <c r="I15" s="387"/>
      <c r="J15" s="387"/>
      <c r="K15" s="387"/>
      <c r="L15" s="387"/>
      <c r="M15" s="387"/>
      <c r="N15" s="387"/>
      <c r="O15" s="387"/>
    </row>
    <row r="16" spans="1:15" x14ac:dyDescent="0.3">
      <c r="A16" s="387"/>
      <c r="B16" s="387"/>
      <c r="C16" s="387"/>
      <c r="D16" s="387"/>
      <c r="E16" s="387"/>
      <c r="F16" s="387"/>
      <c r="G16" s="387"/>
      <c r="H16" s="387"/>
      <c r="I16" s="387"/>
      <c r="J16" s="387"/>
      <c r="K16" s="387"/>
      <c r="L16" s="387"/>
      <c r="M16" s="387"/>
      <c r="N16" s="387"/>
      <c r="O16" s="387"/>
    </row>
    <row r="17" spans="1:15" x14ac:dyDescent="0.3">
      <c r="A17" s="387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87"/>
      <c r="N17" s="387"/>
      <c r="O17" s="387"/>
    </row>
    <row r="18" spans="1:15" x14ac:dyDescent="0.3">
      <c r="A18" s="387"/>
      <c r="B18" s="387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  <c r="O18" s="387"/>
    </row>
    <row r="19" spans="1:15" x14ac:dyDescent="0.3">
      <c r="A19" s="387"/>
      <c r="B19" s="387"/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7"/>
      <c r="N19" s="387"/>
      <c r="O19" s="387"/>
    </row>
    <row r="20" spans="1:15" x14ac:dyDescent="0.3">
      <c r="A20" s="387"/>
      <c r="B20" s="387"/>
      <c r="C20" s="387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387"/>
    </row>
    <row r="21" spans="1:15" x14ac:dyDescent="0.3">
      <c r="A21" s="387"/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</row>
    <row r="22" spans="1:15" x14ac:dyDescent="0.3">
      <c r="A22" s="387"/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</row>
    <row r="23" spans="1:15" x14ac:dyDescent="0.3">
      <c r="A23" s="387"/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</row>
    <row r="24" spans="1:15" x14ac:dyDescent="0.3">
      <c r="A24" s="387"/>
      <c r="B24" s="387"/>
      <c r="C24" s="387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</row>
    <row r="25" spans="1:15" x14ac:dyDescent="0.3">
      <c r="A25" s="387"/>
      <c r="B25" s="387"/>
      <c r="C25" s="387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</row>
    <row r="26" spans="1:15" x14ac:dyDescent="0.3">
      <c r="A26" s="387"/>
      <c r="B26" s="387"/>
      <c r="C26" s="387"/>
      <c r="D26" s="387"/>
      <c r="E26" s="387"/>
      <c r="F26" s="387"/>
      <c r="G26" s="387"/>
      <c r="H26" s="387"/>
      <c r="I26" s="387"/>
      <c r="J26" s="387"/>
      <c r="K26" s="387"/>
      <c r="L26" s="387"/>
      <c r="M26" s="387"/>
      <c r="N26" s="387"/>
      <c r="O26" s="387"/>
    </row>
    <row r="27" spans="1:15" x14ac:dyDescent="0.3">
      <c r="A27" s="387"/>
      <c r="B27" s="387"/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</row>
    <row r="28" spans="1:15" x14ac:dyDescent="0.3">
      <c r="A28" s="387"/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</row>
    <row r="29" spans="1:15" x14ac:dyDescent="0.3">
      <c r="A29" s="387"/>
      <c r="B29" s="387"/>
      <c r="C29" s="387"/>
      <c r="D29" s="387"/>
      <c r="E29" s="387"/>
      <c r="F29" s="387"/>
      <c r="G29" s="387"/>
      <c r="H29" s="387"/>
      <c r="I29" s="387"/>
      <c r="J29" s="387"/>
      <c r="K29" s="387"/>
      <c r="L29" s="387"/>
      <c r="M29" s="387"/>
      <c r="N29" s="387"/>
      <c r="O29" s="387"/>
    </row>
    <row r="30" spans="1:15" x14ac:dyDescent="0.3">
      <c r="A30" s="387"/>
      <c r="B30" s="387"/>
      <c r="C30" s="387"/>
      <c r="D30" s="387"/>
      <c r="E30" s="387"/>
      <c r="F30" s="387"/>
      <c r="G30" s="387"/>
      <c r="H30" s="387"/>
      <c r="I30" s="387"/>
      <c r="J30" s="387"/>
      <c r="K30" s="387"/>
      <c r="L30" s="387"/>
      <c r="M30" s="387"/>
      <c r="N30" s="387"/>
      <c r="O30" s="387"/>
    </row>
    <row r="31" spans="1:15" x14ac:dyDescent="0.3">
      <c r="A31" s="387"/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</row>
    <row r="32" spans="1:15" x14ac:dyDescent="0.3">
      <c r="A32" s="387"/>
      <c r="B32" s="387"/>
      <c r="C32" s="387"/>
      <c r="D32" s="387"/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7"/>
    </row>
    <row r="33" spans="1:15" x14ac:dyDescent="0.3">
      <c r="A33" s="387"/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7"/>
    </row>
    <row r="34" spans="1:15" x14ac:dyDescent="0.3">
      <c r="A34" s="387"/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N34" s="387"/>
      <c r="O34" s="387"/>
    </row>
    <row r="35" spans="1:15" x14ac:dyDescent="0.3">
      <c r="A35" s="387"/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7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zoomScale="85" zoomScaleNormal="85" workbookViewId="0">
      <selection activeCell="A17" sqref="A17:XFD17"/>
    </sheetView>
  </sheetViews>
  <sheetFormatPr baseColWidth="10" defaultColWidth="10.77734375" defaultRowHeight="14.4" x14ac:dyDescent="0.3"/>
  <cols>
    <col min="1" max="1" width="10.77734375" style="264"/>
    <col min="2" max="14" width="10.77734375" style="262"/>
    <col min="15" max="15" width="10.77734375" style="273"/>
    <col min="16" max="26" width="10.77734375" style="262"/>
    <col min="27" max="29" width="10.77734375" style="263"/>
    <col min="30" max="30" width="10.77734375" style="262"/>
    <col min="31" max="31" width="10.77734375" style="263"/>
    <col min="32" max="33" width="10.77734375" style="262"/>
    <col min="34" max="16384" width="10.77734375" style="264"/>
  </cols>
  <sheetData>
    <row r="3" spans="1:20" x14ac:dyDescent="0.3">
      <c r="J3" s="262" t="s">
        <v>1398</v>
      </c>
      <c r="K3">
        <v>3.14159265358979</v>
      </c>
    </row>
    <row r="7" spans="1:20" ht="45.6" x14ac:dyDescent="0.3">
      <c r="A7" s="260" t="s">
        <v>200</v>
      </c>
      <c r="B7" s="259" t="s">
        <v>205</v>
      </c>
      <c r="C7" s="260" t="s">
        <v>1388</v>
      </c>
      <c r="D7" s="260" t="s">
        <v>1389</v>
      </c>
      <c r="E7" s="260" t="s">
        <v>1390</v>
      </c>
      <c r="F7" s="260" t="s">
        <v>1391</v>
      </c>
      <c r="G7" s="261" t="s">
        <v>1392</v>
      </c>
      <c r="H7" s="260" t="s">
        <v>1393</v>
      </c>
      <c r="I7" s="269" t="s">
        <v>1394</v>
      </c>
      <c r="J7" s="260" t="s">
        <v>1395</v>
      </c>
      <c r="K7" s="260" t="s">
        <v>1396</v>
      </c>
      <c r="L7" s="260" t="s">
        <v>1397</v>
      </c>
      <c r="M7" s="271" t="s">
        <v>1399</v>
      </c>
      <c r="N7" s="271" t="s">
        <v>1400</v>
      </c>
      <c r="O7" s="274" t="s">
        <v>1401</v>
      </c>
      <c r="P7" s="271" t="s">
        <v>1402</v>
      </c>
      <c r="Q7" s="271" t="s">
        <v>1403</v>
      </c>
      <c r="R7" s="271" t="s">
        <v>1404</v>
      </c>
      <c r="S7" s="271" t="s">
        <v>1406</v>
      </c>
      <c r="T7" s="271" t="s">
        <v>1405</v>
      </c>
    </row>
    <row r="8" spans="1:20" x14ac:dyDescent="0.3">
      <c r="A8" s="266" t="str">
        <f>+LBC_Salvetat!$B$149</f>
        <v>Tilleul à petites feuilles</v>
      </c>
      <c r="B8" s="265">
        <v>12</v>
      </c>
      <c r="C8" s="266">
        <v>1100</v>
      </c>
      <c r="D8" s="266" t="s">
        <v>52</v>
      </c>
      <c r="E8" s="266">
        <v>300</v>
      </c>
      <c r="F8" s="266">
        <v>15</v>
      </c>
      <c r="G8" s="267">
        <v>0.4712388980385</v>
      </c>
      <c r="H8" s="268">
        <v>10</v>
      </c>
      <c r="I8" s="270">
        <f>+(H8*G8^2)/(4*$K$3*(1-(1.3/H8))^2)*(J8+K8*SQRT(G8)/H8+L8*H8/G8)</f>
        <v>0.12424815540386876</v>
      </c>
      <c r="J8" s="266">
        <f>+VLOOKUP('Autres sources2'!$A$8,'Coef Feuillus divers'!$G$2:$AA$228,10,FALSE)</f>
        <v>0.52196460300000003</v>
      </c>
      <c r="K8" s="266">
        <f>+VLOOKUP('Autres sources2'!$A$8,'Coef Feuillus divers'!$G$2:$AA$228,11,FALSE)</f>
        <v>0.66106715155860996</v>
      </c>
      <c r="L8" s="266">
        <f>+VLOOKUP('Autres sources2'!$A$8,'Coef Feuillus divers'!$G$2:$AA$228,12,FALSE)</f>
        <v>-1.6572449999999999E-3</v>
      </c>
      <c r="M8" s="272">
        <f>+I8*C8</f>
        <v>136.67297094425564</v>
      </c>
      <c r="N8" s="272">
        <f>+IF(D8="av",0,E8*I8)</f>
        <v>0</v>
      </c>
      <c r="O8" s="275">
        <f>+VLOOKUP(A8,'Coef Feuillus divers'!$G$2:$AA$228,21,FALSE)</f>
        <v>0.41499999999999998</v>
      </c>
      <c r="P8" s="272">
        <f>+M8*O8</f>
        <v>56.719282941866091</v>
      </c>
      <c r="Q8" s="272">
        <f>EXP(-1.0587+0.8836*LN(P8)+0.284)</f>
        <v>16.336105875727199</v>
      </c>
      <c r="R8" s="272">
        <f>+Q8+P8</f>
        <v>73.055388817593297</v>
      </c>
      <c r="S8" s="272" t="str">
        <f>+_xlfn.CONCAT(A8,B8,D8)</f>
        <v>Tilleul à petites feuilles12av</v>
      </c>
      <c r="T8" s="272">
        <f>+R8*0.475*44/12</f>
        <v>127.238135523975</v>
      </c>
    </row>
    <row r="9" spans="1:20" x14ac:dyDescent="0.3">
      <c r="A9" s="266" t="str">
        <f>+LBC_Salvetat!$B$149</f>
        <v>Tilleul à petites feuilles</v>
      </c>
      <c r="B9" s="265">
        <v>12</v>
      </c>
      <c r="C9" s="266">
        <v>800</v>
      </c>
      <c r="D9" s="266" t="s">
        <v>53</v>
      </c>
      <c r="E9" s="266">
        <v>300</v>
      </c>
      <c r="F9" s="266">
        <v>15</v>
      </c>
      <c r="G9" s="267">
        <v>0.4712388980385</v>
      </c>
      <c r="H9" s="268">
        <v>10</v>
      </c>
      <c r="I9" s="270">
        <f>+(H9*G9^2)/(4*$K$3*(1-(1.3/H9))^2)*(J9+K9*SQRT(G9)/H9+L9*H9/G9)</f>
        <v>0.12424815540386876</v>
      </c>
      <c r="J9" s="266">
        <f>+VLOOKUP('Autres sources2'!$A$8,'Coef Feuillus divers'!$G$2:$AA$228,10,FALSE)</f>
        <v>0.52196460300000003</v>
      </c>
      <c r="K9" s="266">
        <f>+VLOOKUP('Autres sources2'!$A$8,'Coef Feuillus divers'!$G$2:$AA$228,11,FALSE)</f>
        <v>0.66106715155860996</v>
      </c>
      <c r="L9" s="266">
        <f>+VLOOKUP('Autres sources2'!$A$8,'Coef Feuillus divers'!$G$2:$AA$228,12,FALSE)</f>
        <v>-1.6572449999999999E-3</v>
      </c>
      <c r="M9" s="272">
        <f t="shared" ref="M9:M25" si="0">+I9*C9</f>
        <v>99.398524323095003</v>
      </c>
      <c r="N9" s="272">
        <f t="shared" ref="N9:N25" si="1">+IF(D9="av",0,E9*I9)</f>
        <v>37.274446621160628</v>
      </c>
      <c r="O9" s="275">
        <f>+VLOOKUP(A9,'Coef Feuillus divers'!$G$2:$AA$228,21,FALSE)</f>
        <v>0.41499999999999998</v>
      </c>
      <c r="P9" s="272">
        <f t="shared" ref="P9:P25" si="2">+M9*O9</f>
        <v>41.250387594084422</v>
      </c>
      <c r="Q9" s="272">
        <f t="shared" ref="Q9:Q25" si="3">EXP(-1.0587+0.8836*LN(P9)+0.284)</f>
        <v>12.329466227826929</v>
      </c>
      <c r="R9" s="272">
        <f t="shared" ref="R9:R25" si="4">+Q9+P9</f>
        <v>53.57985382191135</v>
      </c>
      <c r="S9" s="272" t="str">
        <f t="shared" ref="S9:S25" si="5">+_xlfn.CONCAT(A9,B9,D9)</f>
        <v>Tilleul à petites feuilles12ap</v>
      </c>
      <c r="T9" s="272">
        <f t="shared" ref="T9:T25" si="6">+R9*0.475*44/12</f>
        <v>93.318245406495592</v>
      </c>
    </row>
    <row r="10" spans="1:20" x14ac:dyDescent="0.3">
      <c r="A10" s="266" t="str">
        <f>+LBC_Salvetat!$B$149</f>
        <v>Tilleul à petites feuilles</v>
      </c>
      <c r="B10" s="265">
        <v>16</v>
      </c>
      <c r="C10" s="266">
        <v>800</v>
      </c>
      <c r="D10" s="266" t="s">
        <v>52</v>
      </c>
      <c r="E10" s="266">
        <v>200</v>
      </c>
      <c r="F10" s="266">
        <v>20</v>
      </c>
      <c r="G10" s="267">
        <v>0.62831853071799992</v>
      </c>
      <c r="H10" s="268">
        <v>12</v>
      </c>
      <c r="I10" s="270">
        <f t="shared" ref="I10:I25" si="7">+(H10*G10^2)/(4*$K$3*(1-(1.3/H10))^2)*(J10+K10*SQRT(G10)/H10+L10*H10/G10)</f>
        <v>0.25319292864199999</v>
      </c>
      <c r="J10" s="266">
        <f>+VLOOKUP('Autres sources2'!$A$8,'Coef Feuillus divers'!$G$2:$AA$228,10,FALSE)</f>
        <v>0.52196460300000003</v>
      </c>
      <c r="K10" s="266">
        <f>+VLOOKUP('Autres sources2'!$A$8,'Coef Feuillus divers'!$G$2:$AA$228,11,FALSE)</f>
        <v>0.66106715155860996</v>
      </c>
      <c r="L10" s="266">
        <f>+VLOOKUP('Autres sources2'!$A$8,'Coef Feuillus divers'!$G$2:$AA$228,12,FALSE)</f>
        <v>-1.6572449999999999E-3</v>
      </c>
      <c r="M10" s="272">
        <f t="shared" si="0"/>
        <v>202.55434291359998</v>
      </c>
      <c r="N10" s="272">
        <f t="shared" si="1"/>
        <v>0</v>
      </c>
      <c r="O10" s="275">
        <f>+VLOOKUP(A10,'Coef Feuillus divers'!$G$2:$AA$228,21,FALSE)</f>
        <v>0.41499999999999998</v>
      </c>
      <c r="P10" s="272">
        <f t="shared" si="2"/>
        <v>84.060052309143984</v>
      </c>
      <c r="Q10" s="272">
        <f t="shared" si="3"/>
        <v>23.127009822465261</v>
      </c>
      <c r="R10" s="272">
        <f t="shared" si="4"/>
        <v>107.18706213160925</v>
      </c>
      <c r="S10" s="272" t="str">
        <f t="shared" si="5"/>
        <v>Tilleul à petites feuilles16av</v>
      </c>
      <c r="T10" s="272">
        <f t="shared" si="6"/>
        <v>186.68413321255275</v>
      </c>
    </row>
    <row r="11" spans="1:20" x14ac:dyDescent="0.3">
      <c r="A11" s="266" t="str">
        <f>+LBC_Salvetat!$B$149</f>
        <v>Tilleul à petites feuilles</v>
      </c>
      <c r="B11" s="265">
        <v>16</v>
      </c>
      <c r="C11" s="266">
        <v>600</v>
      </c>
      <c r="D11" s="266" t="s">
        <v>53</v>
      </c>
      <c r="E11" s="266">
        <v>200</v>
      </c>
      <c r="F11" s="266">
        <v>20</v>
      </c>
      <c r="G11" s="267">
        <v>0.62831853071799992</v>
      </c>
      <c r="H11" s="268">
        <v>12</v>
      </c>
      <c r="I11" s="270">
        <f t="shared" si="7"/>
        <v>0.25319292864199999</v>
      </c>
      <c r="J11" s="266">
        <f>+VLOOKUP('Autres sources2'!$A$8,'Coef Feuillus divers'!$G$2:$AA$228,10,FALSE)</f>
        <v>0.52196460300000003</v>
      </c>
      <c r="K11" s="266">
        <f>+VLOOKUP('Autres sources2'!$A$8,'Coef Feuillus divers'!$G$2:$AA$228,11,FALSE)</f>
        <v>0.66106715155860996</v>
      </c>
      <c r="L11" s="266">
        <f>+VLOOKUP('Autres sources2'!$A$8,'Coef Feuillus divers'!$G$2:$AA$228,12,FALSE)</f>
        <v>-1.6572449999999999E-3</v>
      </c>
      <c r="M11" s="272">
        <f t="shared" si="0"/>
        <v>151.91575718519999</v>
      </c>
      <c r="N11" s="272">
        <f t="shared" si="1"/>
        <v>50.638585728399995</v>
      </c>
      <c r="O11" s="275">
        <f>+VLOOKUP(A11,'Coef Feuillus divers'!$G$2:$AA$228,21,FALSE)</f>
        <v>0.41499999999999998</v>
      </c>
      <c r="P11" s="272">
        <f t="shared" si="2"/>
        <v>63.045039231857992</v>
      </c>
      <c r="Q11" s="272">
        <f t="shared" si="3"/>
        <v>17.9359183073643</v>
      </c>
      <c r="R11" s="272">
        <f t="shared" si="4"/>
        <v>80.980957539222288</v>
      </c>
      <c r="S11" s="272" t="str">
        <f t="shared" si="5"/>
        <v>Tilleul à petites feuilles16ap</v>
      </c>
      <c r="T11" s="272">
        <f t="shared" si="6"/>
        <v>141.04183438081216</v>
      </c>
    </row>
    <row r="12" spans="1:20" x14ac:dyDescent="0.3">
      <c r="A12" s="266" t="str">
        <f>+LBC_Salvetat!$B$149</f>
        <v>Tilleul à petites feuilles</v>
      </c>
      <c r="B12" s="265">
        <v>20</v>
      </c>
      <c r="C12" s="266">
        <v>600</v>
      </c>
      <c r="D12" s="266" t="s">
        <v>52</v>
      </c>
      <c r="E12" s="266">
        <v>200</v>
      </c>
      <c r="F12" s="266">
        <v>25</v>
      </c>
      <c r="G12" s="267">
        <v>0.78539816339750002</v>
      </c>
      <c r="H12" s="268">
        <v>14</v>
      </c>
      <c r="I12" s="270">
        <f t="shared" si="7"/>
        <v>0.44617755138009657</v>
      </c>
      <c r="J12" s="266">
        <f>+VLOOKUP('Autres sources2'!$A$8,'Coef Feuillus divers'!$G$2:$AA$228,10,FALSE)</f>
        <v>0.52196460300000003</v>
      </c>
      <c r="K12" s="266">
        <f>+VLOOKUP('Autres sources2'!$A$8,'Coef Feuillus divers'!$G$2:$AA$228,11,FALSE)</f>
        <v>0.66106715155860996</v>
      </c>
      <c r="L12" s="266">
        <f>+VLOOKUP('Autres sources2'!$A$8,'Coef Feuillus divers'!$G$2:$AA$228,12,FALSE)</f>
        <v>-1.6572449999999999E-3</v>
      </c>
      <c r="M12" s="272">
        <f t="shared" si="0"/>
        <v>267.70653082805796</v>
      </c>
      <c r="N12" s="272">
        <f t="shared" si="1"/>
        <v>0</v>
      </c>
      <c r="O12" s="275">
        <f>+VLOOKUP(A12,'Coef Feuillus divers'!$G$2:$AA$228,21,FALSE)</f>
        <v>0.41499999999999998</v>
      </c>
      <c r="P12" s="272">
        <f t="shared" si="2"/>
        <v>111.09821029364404</v>
      </c>
      <c r="Q12" s="272">
        <f t="shared" si="3"/>
        <v>29.589581693419067</v>
      </c>
      <c r="R12" s="272">
        <f t="shared" si="4"/>
        <v>140.68779198706312</v>
      </c>
      <c r="S12" s="272" t="str">
        <f t="shared" si="5"/>
        <v>Tilleul à petites feuilles20av</v>
      </c>
      <c r="T12" s="272">
        <f t="shared" si="6"/>
        <v>245.03123771080155</v>
      </c>
    </row>
    <row r="13" spans="1:20" x14ac:dyDescent="0.3">
      <c r="A13" s="266" t="str">
        <f>+LBC_Salvetat!$B$149</f>
        <v>Tilleul à petites feuilles</v>
      </c>
      <c r="B13" s="265">
        <v>20</v>
      </c>
      <c r="C13" s="266">
        <v>400</v>
      </c>
      <c r="D13" s="266" t="s">
        <v>53</v>
      </c>
      <c r="E13" s="266">
        <v>200</v>
      </c>
      <c r="F13" s="266">
        <v>25</v>
      </c>
      <c r="G13" s="267">
        <v>0.78539816339750002</v>
      </c>
      <c r="H13" s="268">
        <v>14</v>
      </c>
      <c r="I13" s="270">
        <f t="shared" si="7"/>
        <v>0.44617755138009657</v>
      </c>
      <c r="J13" s="266">
        <f>+VLOOKUP('Autres sources2'!$A$8,'Coef Feuillus divers'!$G$2:$AA$228,10,FALSE)</f>
        <v>0.52196460300000003</v>
      </c>
      <c r="K13" s="266">
        <f>+VLOOKUP('Autres sources2'!$A$8,'Coef Feuillus divers'!$G$2:$AA$228,11,FALSE)</f>
        <v>0.66106715155860996</v>
      </c>
      <c r="L13" s="266">
        <f>+VLOOKUP('Autres sources2'!$A$8,'Coef Feuillus divers'!$G$2:$AA$228,12,FALSE)</f>
        <v>-1.6572449999999999E-3</v>
      </c>
      <c r="M13" s="272">
        <f t="shared" si="0"/>
        <v>178.47102055203862</v>
      </c>
      <c r="N13" s="272">
        <f t="shared" si="1"/>
        <v>89.235510276019312</v>
      </c>
      <c r="O13" s="275">
        <f>+VLOOKUP(A13,'Coef Feuillus divers'!$G$2:$AA$228,21,FALSE)</f>
        <v>0.41499999999999998</v>
      </c>
      <c r="P13" s="272">
        <f t="shared" si="2"/>
        <v>74.065473529096025</v>
      </c>
      <c r="Q13" s="272">
        <f t="shared" si="3"/>
        <v>20.679716900856207</v>
      </c>
      <c r="R13" s="272">
        <f t="shared" si="4"/>
        <v>94.745190429952231</v>
      </c>
      <c r="S13" s="272" t="str">
        <f t="shared" si="5"/>
        <v>Tilleul à petites feuilles20ap</v>
      </c>
      <c r="T13" s="272">
        <f t="shared" si="6"/>
        <v>165.01453999883344</v>
      </c>
    </row>
    <row r="14" spans="1:20" x14ac:dyDescent="0.3">
      <c r="A14" s="266" t="str">
        <f>+LBC_Salvetat!$B$149</f>
        <v>Tilleul à petites feuilles</v>
      </c>
      <c r="B14" s="265">
        <v>25</v>
      </c>
      <c r="C14" s="266">
        <v>400</v>
      </c>
      <c r="D14" s="266" t="s">
        <v>52</v>
      </c>
      <c r="E14" s="266">
        <v>120</v>
      </c>
      <c r="F14" s="266">
        <v>30</v>
      </c>
      <c r="G14" s="267">
        <v>0.942477796077</v>
      </c>
      <c r="H14" s="268">
        <v>16</v>
      </c>
      <c r="I14" s="270">
        <f t="shared" si="7"/>
        <v>0.71540346566995949</v>
      </c>
      <c r="J14" s="266">
        <f>+VLOOKUP('Autres sources2'!$A$8,'Coef Feuillus divers'!$G$2:$AA$228,10,FALSE)</f>
        <v>0.52196460300000003</v>
      </c>
      <c r="K14" s="266">
        <f>+VLOOKUP('Autres sources2'!$A$8,'Coef Feuillus divers'!$G$2:$AA$228,11,FALSE)</f>
        <v>0.66106715155860996</v>
      </c>
      <c r="L14" s="266">
        <f>+VLOOKUP('Autres sources2'!$A$8,'Coef Feuillus divers'!$G$2:$AA$228,12,FALSE)</f>
        <v>-1.6572449999999999E-3</v>
      </c>
      <c r="M14" s="272">
        <f t="shared" si="0"/>
        <v>286.1613862679838</v>
      </c>
      <c r="N14" s="272">
        <f t="shared" si="1"/>
        <v>0</v>
      </c>
      <c r="O14" s="275">
        <f>+VLOOKUP(A14,'Coef Feuillus divers'!$G$2:$AA$228,21,FALSE)</f>
        <v>0.41499999999999998</v>
      </c>
      <c r="P14" s="272">
        <f t="shared" si="2"/>
        <v>118.75697530121327</v>
      </c>
      <c r="Q14" s="272">
        <f t="shared" si="3"/>
        <v>31.384908738222503</v>
      </c>
      <c r="R14" s="272">
        <f t="shared" si="4"/>
        <v>150.14188403943578</v>
      </c>
      <c r="S14" s="272" t="str">
        <f t="shared" si="5"/>
        <v>Tilleul à petites feuilles25av</v>
      </c>
      <c r="T14" s="272">
        <f t="shared" si="6"/>
        <v>261.49711470201731</v>
      </c>
    </row>
    <row r="15" spans="1:20" x14ac:dyDescent="0.3">
      <c r="A15" s="266" t="str">
        <f>+LBC_Salvetat!$B$149</f>
        <v>Tilleul à petites feuilles</v>
      </c>
      <c r="B15" s="265">
        <v>25</v>
      </c>
      <c r="C15" s="266">
        <v>280</v>
      </c>
      <c r="D15" s="266" t="s">
        <v>53</v>
      </c>
      <c r="E15" s="266">
        <v>120</v>
      </c>
      <c r="F15" s="266">
        <v>30</v>
      </c>
      <c r="G15" s="267">
        <v>0.942477796077</v>
      </c>
      <c r="H15" s="268">
        <v>16</v>
      </c>
      <c r="I15" s="270">
        <f t="shared" si="7"/>
        <v>0.71540346566995949</v>
      </c>
      <c r="J15" s="266">
        <f>+VLOOKUP('Autres sources2'!$A$8,'Coef Feuillus divers'!$G$2:$AA$228,10,FALSE)</f>
        <v>0.52196460300000003</v>
      </c>
      <c r="K15" s="266">
        <f>+VLOOKUP('Autres sources2'!$A$8,'Coef Feuillus divers'!$G$2:$AA$228,11,FALSE)</f>
        <v>0.66106715155860996</v>
      </c>
      <c r="L15" s="266">
        <f>+VLOOKUP('Autres sources2'!$A$8,'Coef Feuillus divers'!$G$2:$AA$228,12,FALSE)</f>
        <v>-1.6572449999999999E-3</v>
      </c>
      <c r="M15" s="272">
        <f t="shared" si="0"/>
        <v>200.31297038758865</v>
      </c>
      <c r="N15" s="272">
        <f t="shared" si="1"/>
        <v>85.848415880395137</v>
      </c>
      <c r="O15" s="275">
        <f>+VLOOKUP(A15,'Coef Feuillus divers'!$G$2:$AA$228,21,FALSE)</f>
        <v>0.41499999999999998</v>
      </c>
      <c r="P15" s="272">
        <f t="shared" si="2"/>
        <v>83.129882710849287</v>
      </c>
      <c r="Q15" s="272">
        <f t="shared" si="3"/>
        <v>22.900739061924096</v>
      </c>
      <c r="R15" s="272">
        <f t="shared" si="4"/>
        <v>106.03062177277339</v>
      </c>
      <c r="S15" s="272" t="str">
        <f t="shared" si="5"/>
        <v>Tilleul à petites feuilles25ap</v>
      </c>
      <c r="T15" s="272">
        <f t="shared" si="6"/>
        <v>184.66999958758029</v>
      </c>
    </row>
    <row r="16" spans="1:20" x14ac:dyDescent="0.3">
      <c r="A16" s="266" t="str">
        <f>+LBC_Salvetat!$B$149</f>
        <v>Tilleul à petites feuilles</v>
      </c>
      <c r="B16" s="265">
        <v>30</v>
      </c>
      <c r="C16" s="266">
        <v>280</v>
      </c>
      <c r="D16" s="266" t="s">
        <v>52</v>
      </c>
      <c r="E16" s="266">
        <v>80</v>
      </c>
      <c r="F16" s="266">
        <v>30</v>
      </c>
      <c r="G16" s="267">
        <v>0.942477796077</v>
      </c>
      <c r="H16" s="268">
        <v>18</v>
      </c>
      <c r="I16" s="270">
        <f t="shared" si="7"/>
        <v>0.77745622317289398</v>
      </c>
      <c r="J16" s="266">
        <f>+VLOOKUP('Autres sources2'!$A$8,'Coef Feuillus divers'!$G$2:$AA$228,10,FALSE)</f>
        <v>0.52196460300000003</v>
      </c>
      <c r="K16" s="266">
        <f>+VLOOKUP('Autres sources2'!$A$8,'Coef Feuillus divers'!$G$2:$AA$228,11,FALSE)</f>
        <v>0.66106715155860996</v>
      </c>
      <c r="L16" s="266">
        <f>+VLOOKUP('Autres sources2'!$A$8,'Coef Feuillus divers'!$G$2:$AA$228,12,FALSE)</f>
        <v>-1.6572449999999999E-3</v>
      </c>
      <c r="M16" s="272">
        <f t="shared" si="0"/>
        <v>217.68774248841032</v>
      </c>
      <c r="N16" s="272">
        <f t="shared" si="1"/>
        <v>0</v>
      </c>
      <c r="O16" s="275">
        <f>+VLOOKUP(A16,'Coef Feuillus divers'!$G$2:$AA$228,21,FALSE)</f>
        <v>0.41499999999999998</v>
      </c>
      <c r="P16" s="272">
        <f t="shared" si="2"/>
        <v>90.340413132690273</v>
      </c>
      <c r="Q16" s="272">
        <f t="shared" si="3"/>
        <v>24.64730639690503</v>
      </c>
      <c r="R16" s="272">
        <f t="shared" si="4"/>
        <v>114.9877195295953</v>
      </c>
      <c r="S16" s="272" t="str">
        <f t="shared" si="5"/>
        <v>Tilleul à petites feuilles30av</v>
      </c>
      <c r="T16" s="272">
        <f t="shared" si="6"/>
        <v>200.27027818071178</v>
      </c>
    </row>
    <row r="17" spans="1:20" x14ac:dyDescent="0.3">
      <c r="A17" s="266" t="str">
        <f>+LBC_Salvetat!$B$149</f>
        <v>Tilleul à petites feuilles</v>
      </c>
      <c r="B17" s="265">
        <v>30</v>
      </c>
      <c r="C17" s="266">
        <v>200</v>
      </c>
      <c r="D17" s="266" t="s">
        <v>53</v>
      </c>
      <c r="E17" s="266">
        <v>80</v>
      </c>
      <c r="F17" s="266">
        <v>30</v>
      </c>
      <c r="G17" s="267">
        <v>0.942477796077</v>
      </c>
      <c r="H17" s="268">
        <v>18</v>
      </c>
      <c r="I17" s="270">
        <f t="shared" si="7"/>
        <v>0.77745622317289398</v>
      </c>
      <c r="J17" s="266">
        <f>+VLOOKUP('Autres sources2'!$A$8,'Coef Feuillus divers'!$G$2:$AA$228,10,FALSE)</f>
        <v>0.52196460300000003</v>
      </c>
      <c r="K17" s="266">
        <f>+VLOOKUP('Autres sources2'!$A$8,'Coef Feuillus divers'!$G$2:$AA$228,11,FALSE)</f>
        <v>0.66106715155860996</v>
      </c>
      <c r="L17" s="266">
        <f>+VLOOKUP('Autres sources2'!$A$8,'Coef Feuillus divers'!$G$2:$AA$228,12,FALSE)</f>
        <v>-1.6572449999999999E-3</v>
      </c>
      <c r="M17" s="272">
        <f t="shared" si="0"/>
        <v>155.49124463457881</v>
      </c>
      <c r="N17" s="272">
        <f t="shared" si="1"/>
        <v>62.196497853831517</v>
      </c>
      <c r="O17" s="275">
        <f>+VLOOKUP(A17,'Coef Feuillus divers'!$G$2:$AA$228,21,FALSE)</f>
        <v>0.41499999999999998</v>
      </c>
      <c r="P17" s="272">
        <f t="shared" si="2"/>
        <v>64.528866523350203</v>
      </c>
      <c r="Q17" s="272">
        <f t="shared" si="3"/>
        <v>18.308414305367553</v>
      </c>
      <c r="R17" s="272">
        <f t="shared" si="4"/>
        <v>82.837280828717752</v>
      </c>
      <c r="S17" s="272" t="str">
        <f t="shared" si="5"/>
        <v>Tilleul à petites feuilles30ap</v>
      </c>
      <c r="T17" s="272">
        <f t="shared" si="6"/>
        <v>144.27493077668342</v>
      </c>
    </row>
    <row r="18" spans="1:20" x14ac:dyDescent="0.3">
      <c r="A18" s="266" t="str">
        <f>+LBC_Salvetat!$B$149</f>
        <v>Tilleul à petites feuilles</v>
      </c>
      <c r="B18" s="265">
        <v>36</v>
      </c>
      <c r="C18" s="266">
        <v>200</v>
      </c>
      <c r="D18" s="266" t="s">
        <v>52</v>
      </c>
      <c r="E18" s="266">
        <v>60</v>
      </c>
      <c r="F18" s="266">
        <v>35</v>
      </c>
      <c r="G18" s="267">
        <v>1.0995574287565</v>
      </c>
      <c r="H18" s="268">
        <v>20</v>
      </c>
      <c r="I18" s="270">
        <f t="shared" si="7"/>
        <v>1.158817310394012</v>
      </c>
      <c r="J18" s="266">
        <f>+VLOOKUP('Autres sources2'!$A$8,'Coef Feuillus divers'!$G$2:$AA$228,10,FALSE)</f>
        <v>0.52196460300000003</v>
      </c>
      <c r="K18" s="266">
        <f>+VLOOKUP('Autres sources2'!$A$8,'Coef Feuillus divers'!$G$2:$AA$228,11,FALSE)</f>
        <v>0.66106715155860996</v>
      </c>
      <c r="L18" s="266">
        <f>+VLOOKUP('Autres sources2'!$A$8,'Coef Feuillus divers'!$G$2:$AA$228,12,FALSE)</f>
        <v>-1.6572449999999999E-3</v>
      </c>
      <c r="M18" s="272">
        <f t="shared" si="0"/>
        <v>231.76346207880241</v>
      </c>
      <c r="N18" s="272">
        <f t="shared" si="1"/>
        <v>0</v>
      </c>
      <c r="O18" s="275">
        <f>+VLOOKUP(A18,'Coef Feuillus divers'!$G$2:$AA$228,21,FALSE)</f>
        <v>0.41499999999999998</v>
      </c>
      <c r="P18" s="272">
        <f t="shared" si="2"/>
        <v>96.181836762703</v>
      </c>
      <c r="Q18" s="272">
        <f t="shared" si="3"/>
        <v>26.05032215158322</v>
      </c>
      <c r="R18" s="272">
        <f t="shared" si="4"/>
        <v>122.23215891428622</v>
      </c>
      <c r="S18" s="272" t="str">
        <f t="shared" si="5"/>
        <v>Tilleul à petites feuilles36av</v>
      </c>
      <c r="T18" s="272">
        <f t="shared" si="6"/>
        <v>212.88767677571516</v>
      </c>
    </row>
    <row r="19" spans="1:20" x14ac:dyDescent="0.3">
      <c r="A19" s="266" t="str">
        <f>+LBC_Salvetat!$B$149</f>
        <v>Tilleul à petites feuilles</v>
      </c>
      <c r="B19" s="265">
        <v>36</v>
      </c>
      <c r="C19" s="266">
        <v>140</v>
      </c>
      <c r="D19" s="266" t="s">
        <v>53</v>
      </c>
      <c r="E19" s="266">
        <v>60</v>
      </c>
      <c r="F19" s="266">
        <v>35</v>
      </c>
      <c r="G19" s="267">
        <v>1.0995574287565</v>
      </c>
      <c r="H19" s="268">
        <v>20</v>
      </c>
      <c r="I19" s="270">
        <f t="shared" si="7"/>
        <v>1.158817310394012</v>
      </c>
      <c r="J19" s="266">
        <f>+VLOOKUP('Autres sources2'!$A$8,'Coef Feuillus divers'!$G$2:$AA$228,10,FALSE)</f>
        <v>0.52196460300000003</v>
      </c>
      <c r="K19" s="266">
        <f>+VLOOKUP('Autres sources2'!$A$8,'Coef Feuillus divers'!$G$2:$AA$228,11,FALSE)</f>
        <v>0.66106715155860996</v>
      </c>
      <c r="L19" s="266">
        <f>+VLOOKUP('Autres sources2'!$A$8,'Coef Feuillus divers'!$G$2:$AA$228,12,FALSE)</f>
        <v>-1.6572449999999999E-3</v>
      </c>
      <c r="M19" s="272">
        <f t="shared" si="0"/>
        <v>162.23442345516168</v>
      </c>
      <c r="N19" s="272">
        <f t="shared" si="1"/>
        <v>69.529038623640716</v>
      </c>
      <c r="O19" s="275">
        <f>+VLOOKUP(A19,'Coef Feuillus divers'!$G$2:$AA$228,21,FALSE)</f>
        <v>0.41499999999999998</v>
      </c>
      <c r="P19" s="272">
        <f t="shared" si="2"/>
        <v>67.327285733892097</v>
      </c>
      <c r="Q19" s="272">
        <f t="shared" si="3"/>
        <v>19.00823211080192</v>
      </c>
      <c r="R19" s="272">
        <f t="shared" si="4"/>
        <v>86.33551784469401</v>
      </c>
      <c r="S19" s="272" t="str">
        <f t="shared" si="5"/>
        <v>Tilleul à petites feuilles36ap</v>
      </c>
      <c r="T19" s="272">
        <f t="shared" si="6"/>
        <v>150.36769357950874</v>
      </c>
    </row>
    <row r="20" spans="1:20" x14ac:dyDescent="0.3">
      <c r="A20" s="266" t="str">
        <f>+LBC_Salvetat!$B$149</f>
        <v>Tilleul à petites feuilles</v>
      </c>
      <c r="B20" s="265">
        <v>43</v>
      </c>
      <c r="C20" s="266">
        <v>140</v>
      </c>
      <c r="D20" s="266" t="s">
        <v>52</v>
      </c>
      <c r="E20" s="266">
        <v>50</v>
      </c>
      <c r="F20" s="266">
        <v>40</v>
      </c>
      <c r="G20" s="267">
        <v>1.2566370614359998</v>
      </c>
      <c r="H20" s="268">
        <v>22</v>
      </c>
      <c r="I20" s="270">
        <f t="shared" si="7"/>
        <v>1.6445508951071388</v>
      </c>
      <c r="J20" s="266">
        <f>+VLOOKUP('Autres sources2'!$A$8,'Coef Feuillus divers'!$G$2:$AA$228,10,FALSE)</f>
        <v>0.52196460300000003</v>
      </c>
      <c r="K20" s="266">
        <f>+VLOOKUP('Autres sources2'!$A$8,'Coef Feuillus divers'!$G$2:$AA$228,11,FALSE)</f>
        <v>0.66106715155860996</v>
      </c>
      <c r="L20" s="266">
        <f>+VLOOKUP('Autres sources2'!$A$8,'Coef Feuillus divers'!$G$2:$AA$228,12,FALSE)</f>
        <v>-1.6572449999999999E-3</v>
      </c>
      <c r="M20" s="272">
        <f t="shared" si="0"/>
        <v>230.23712531499945</v>
      </c>
      <c r="N20" s="272">
        <f t="shared" si="1"/>
        <v>0</v>
      </c>
      <c r="O20" s="275">
        <f>+VLOOKUP(A20,'Coef Feuillus divers'!$G$2:$AA$228,21,FALSE)</f>
        <v>0.41499999999999998</v>
      </c>
      <c r="P20" s="272">
        <f t="shared" si="2"/>
        <v>95.548407005724769</v>
      </c>
      <c r="Q20" s="272">
        <f t="shared" si="3"/>
        <v>25.898672631887745</v>
      </c>
      <c r="R20" s="272">
        <f t="shared" si="4"/>
        <v>121.44707963761252</v>
      </c>
      <c r="S20" s="272" t="str">
        <f t="shared" si="5"/>
        <v>Tilleul à petites feuilles43av</v>
      </c>
      <c r="T20" s="272">
        <f t="shared" si="6"/>
        <v>211.5203303688418</v>
      </c>
    </row>
    <row r="21" spans="1:20" x14ac:dyDescent="0.3">
      <c r="A21" s="266" t="str">
        <f>+LBC_Salvetat!$B$149</f>
        <v>Tilleul à petites feuilles</v>
      </c>
      <c r="B21" s="265">
        <v>43</v>
      </c>
      <c r="C21" s="265">
        <v>90</v>
      </c>
      <c r="D21" s="266" t="s">
        <v>53</v>
      </c>
      <c r="E21" s="266">
        <v>50</v>
      </c>
      <c r="F21" s="266">
        <v>40</v>
      </c>
      <c r="G21" s="267">
        <v>1.2566370614359998</v>
      </c>
      <c r="H21" s="268">
        <v>22</v>
      </c>
      <c r="I21" s="270">
        <f t="shared" si="7"/>
        <v>1.6445508951071388</v>
      </c>
      <c r="J21" s="266">
        <f>+VLOOKUP('Autres sources2'!$A$8,'Coef Feuillus divers'!$G$2:$AA$228,10,FALSE)</f>
        <v>0.52196460300000003</v>
      </c>
      <c r="K21" s="266">
        <f>+VLOOKUP('Autres sources2'!$A$8,'Coef Feuillus divers'!$G$2:$AA$228,11,FALSE)</f>
        <v>0.66106715155860996</v>
      </c>
      <c r="L21" s="266">
        <f>+VLOOKUP('Autres sources2'!$A$8,'Coef Feuillus divers'!$G$2:$AA$228,12,FALSE)</f>
        <v>-1.6572449999999999E-3</v>
      </c>
      <c r="M21" s="272">
        <f t="shared" si="0"/>
        <v>148.0095805596425</v>
      </c>
      <c r="N21" s="272">
        <f t="shared" si="1"/>
        <v>82.227544755356945</v>
      </c>
      <c r="O21" s="275">
        <f>+VLOOKUP(A21,'Coef Feuillus divers'!$G$2:$AA$228,21,FALSE)</f>
        <v>0.41499999999999998</v>
      </c>
      <c r="P21" s="272">
        <f t="shared" si="2"/>
        <v>61.423975932251636</v>
      </c>
      <c r="Q21" s="272">
        <f t="shared" si="3"/>
        <v>17.527801854988439</v>
      </c>
      <c r="R21" s="272">
        <f t="shared" si="4"/>
        <v>78.951777787240076</v>
      </c>
      <c r="S21" s="272" t="str">
        <f t="shared" si="5"/>
        <v>Tilleul à petites feuilles43ap</v>
      </c>
      <c r="T21" s="272">
        <f t="shared" si="6"/>
        <v>137.50767964610978</v>
      </c>
    </row>
    <row r="22" spans="1:20" x14ac:dyDescent="0.3">
      <c r="A22" s="266" t="str">
        <f>+LBC_Salvetat!$B$149</f>
        <v>Tilleul à petites feuilles</v>
      </c>
      <c r="B22" s="266">
        <v>50</v>
      </c>
      <c r="C22" s="266">
        <v>90</v>
      </c>
      <c r="D22" s="266" t="s">
        <v>52</v>
      </c>
      <c r="E22" s="266">
        <v>30</v>
      </c>
      <c r="F22" s="266">
        <v>45</v>
      </c>
      <c r="G22" s="267">
        <v>1.4137166941155002</v>
      </c>
      <c r="H22" s="268">
        <v>24</v>
      </c>
      <c r="I22" s="270">
        <f t="shared" si="7"/>
        <v>2.2467865812427661</v>
      </c>
      <c r="J22" s="266">
        <f>+VLOOKUP('Autres sources2'!$A$8,'Coef Feuillus divers'!$G$2:$AA$228,10,FALSE)</f>
        <v>0.52196460300000003</v>
      </c>
      <c r="K22" s="266">
        <f>+VLOOKUP('Autres sources2'!$A$8,'Coef Feuillus divers'!$G$2:$AA$228,11,FALSE)</f>
        <v>0.66106715155860996</v>
      </c>
      <c r="L22" s="266">
        <f>+VLOOKUP('Autres sources2'!$A$8,'Coef Feuillus divers'!$G$2:$AA$228,12,FALSE)</f>
        <v>-1.6572449999999999E-3</v>
      </c>
      <c r="M22" s="272">
        <f t="shared" si="0"/>
        <v>202.21079231184893</v>
      </c>
      <c r="N22" s="272">
        <f t="shared" si="1"/>
        <v>0</v>
      </c>
      <c r="O22" s="275">
        <f>+VLOOKUP(A22,'Coef Feuillus divers'!$G$2:$AA$228,21,FALSE)</f>
        <v>0.41499999999999998</v>
      </c>
      <c r="P22" s="272">
        <f t="shared" si="2"/>
        <v>83.917478809417304</v>
      </c>
      <c r="Q22" s="272">
        <f t="shared" si="3"/>
        <v>23.092346735107789</v>
      </c>
      <c r="R22" s="272">
        <f t="shared" si="4"/>
        <v>107.00982554452509</v>
      </c>
      <c r="S22" s="272" t="str">
        <f t="shared" si="5"/>
        <v>Tilleul à petites feuilles50av</v>
      </c>
      <c r="T22" s="272">
        <f t="shared" si="6"/>
        <v>186.3754461567145</v>
      </c>
    </row>
    <row r="23" spans="1:20" x14ac:dyDescent="0.3">
      <c r="A23" s="266" t="str">
        <f>+LBC_Salvetat!$B$149</f>
        <v>Tilleul à petites feuilles</v>
      </c>
      <c r="B23" s="266">
        <v>50</v>
      </c>
      <c r="C23" s="266">
        <v>60</v>
      </c>
      <c r="D23" s="266" t="s">
        <v>53</v>
      </c>
      <c r="E23" s="266">
        <v>30</v>
      </c>
      <c r="F23" s="266">
        <v>45</v>
      </c>
      <c r="G23" s="267">
        <v>1.4137166941155002</v>
      </c>
      <c r="H23" s="268">
        <v>24</v>
      </c>
      <c r="I23" s="270">
        <f t="shared" si="7"/>
        <v>2.2467865812427661</v>
      </c>
      <c r="J23" s="266">
        <f>+VLOOKUP('Autres sources2'!$A$8,'Coef Feuillus divers'!$G$2:$AA$228,10,FALSE)</f>
        <v>0.52196460300000003</v>
      </c>
      <c r="K23" s="266">
        <f>+VLOOKUP('Autres sources2'!$A$8,'Coef Feuillus divers'!$G$2:$AA$228,11,FALSE)</f>
        <v>0.66106715155860996</v>
      </c>
      <c r="L23" s="266">
        <f>+VLOOKUP('Autres sources2'!$A$8,'Coef Feuillus divers'!$G$2:$AA$228,12,FALSE)</f>
        <v>-1.6572449999999999E-3</v>
      </c>
      <c r="M23" s="272">
        <f t="shared" si="0"/>
        <v>134.80719487456597</v>
      </c>
      <c r="N23" s="272">
        <f t="shared" si="1"/>
        <v>67.403597437282983</v>
      </c>
      <c r="O23" s="275">
        <f>+VLOOKUP(A23,'Coef Feuillus divers'!$G$2:$AA$228,21,FALSE)</f>
        <v>0.41499999999999998</v>
      </c>
      <c r="P23" s="272">
        <f t="shared" si="2"/>
        <v>55.944985872944876</v>
      </c>
      <c r="Q23" s="272">
        <f t="shared" si="3"/>
        <v>16.138896386110435</v>
      </c>
      <c r="R23" s="272">
        <f t="shared" si="4"/>
        <v>72.083882259055315</v>
      </c>
      <c r="S23" s="272" t="str">
        <f t="shared" si="5"/>
        <v>Tilleul à petites feuilles50ap</v>
      </c>
      <c r="T23" s="272">
        <f t="shared" si="6"/>
        <v>125.54609493452135</v>
      </c>
    </row>
    <row r="24" spans="1:20" x14ac:dyDescent="0.3">
      <c r="A24" s="266" t="str">
        <f>+LBC_Salvetat!$B$149</f>
        <v>Tilleul à petites feuilles</v>
      </c>
      <c r="B24" s="266">
        <v>60</v>
      </c>
      <c r="C24" s="266">
        <v>60</v>
      </c>
      <c r="D24" s="266" t="s">
        <v>52</v>
      </c>
      <c r="E24" s="266">
        <v>60</v>
      </c>
      <c r="F24" s="266">
        <v>50</v>
      </c>
      <c r="G24" s="267">
        <v>1.570796326795</v>
      </c>
      <c r="H24" s="268">
        <v>26</v>
      </c>
      <c r="I24" s="270">
        <f t="shared" si="7"/>
        <v>2.9776382565053283</v>
      </c>
      <c r="J24" s="266">
        <f>+VLOOKUP('Autres sources2'!$A$8,'Coef Feuillus divers'!$G$2:$AA$228,10,FALSE)</f>
        <v>0.52196460300000003</v>
      </c>
      <c r="K24" s="266">
        <f>+VLOOKUP('Autres sources2'!$A$8,'Coef Feuillus divers'!$G$2:$AA$228,11,FALSE)</f>
        <v>0.66106715155860996</v>
      </c>
      <c r="L24" s="266">
        <f>+VLOOKUP('Autres sources2'!$A$8,'Coef Feuillus divers'!$G$2:$AA$228,12,FALSE)</f>
        <v>-1.6572449999999999E-3</v>
      </c>
      <c r="M24" s="272">
        <f t="shared" si="0"/>
        <v>178.65829539031969</v>
      </c>
      <c r="N24" s="272">
        <f t="shared" si="1"/>
        <v>0</v>
      </c>
      <c r="O24" s="275">
        <f>+VLOOKUP(A24,'Coef Feuillus divers'!$G$2:$AA$228,21,FALSE)</f>
        <v>0.41499999999999998</v>
      </c>
      <c r="P24" s="272">
        <f t="shared" si="2"/>
        <v>74.143192586982664</v>
      </c>
      <c r="Q24" s="272">
        <f t="shared" si="3"/>
        <v>20.698889699298832</v>
      </c>
      <c r="R24" s="272">
        <f t="shared" si="4"/>
        <v>94.842082286281496</v>
      </c>
      <c r="S24" s="272" t="str">
        <f t="shared" si="5"/>
        <v>Tilleul à petites feuilles60av</v>
      </c>
      <c r="T24" s="272">
        <f t="shared" si="6"/>
        <v>165.1832933152736</v>
      </c>
    </row>
    <row r="25" spans="1:20" x14ac:dyDescent="0.3">
      <c r="A25" s="266" t="str">
        <f>+LBC_Salvetat!$B$149</f>
        <v>Tilleul à petites feuilles</v>
      </c>
      <c r="B25" s="266">
        <v>60</v>
      </c>
      <c r="C25" s="266">
        <v>0</v>
      </c>
      <c r="D25" s="266" t="s">
        <v>53</v>
      </c>
      <c r="E25" s="266">
        <v>60</v>
      </c>
      <c r="F25" s="266">
        <v>50</v>
      </c>
      <c r="G25" s="267">
        <v>1.570796326795</v>
      </c>
      <c r="H25" s="268">
        <v>26</v>
      </c>
      <c r="I25" s="270">
        <f t="shared" si="7"/>
        <v>2.9776382565053283</v>
      </c>
      <c r="J25" s="266">
        <f>+VLOOKUP('Autres sources2'!$A$8,'Coef Feuillus divers'!$G$2:$AA$228,10,FALSE)</f>
        <v>0.52196460300000003</v>
      </c>
      <c r="K25" s="266">
        <f>+VLOOKUP('Autres sources2'!$A$8,'Coef Feuillus divers'!$G$2:$AA$228,11,FALSE)</f>
        <v>0.66106715155860996</v>
      </c>
      <c r="L25" s="266">
        <f>+VLOOKUP('Autres sources2'!$A$8,'Coef Feuillus divers'!$G$2:$AA$228,12,FALSE)</f>
        <v>-1.6572449999999999E-3</v>
      </c>
      <c r="M25" s="272">
        <f t="shared" si="0"/>
        <v>0</v>
      </c>
      <c r="N25" s="272">
        <f t="shared" si="1"/>
        <v>178.65829539031969</v>
      </c>
      <c r="O25" s="275">
        <f>+VLOOKUP(A25,'Coef Feuillus divers'!$G$2:$AA$228,21,FALSE)</f>
        <v>0.41499999999999998</v>
      </c>
      <c r="P25" s="272">
        <f t="shared" si="2"/>
        <v>0</v>
      </c>
      <c r="Q25" s="272" t="e">
        <f t="shared" si="3"/>
        <v>#NUM!</v>
      </c>
      <c r="R25" s="272" t="e">
        <f t="shared" si="4"/>
        <v>#NUM!</v>
      </c>
      <c r="S25" s="272" t="str">
        <f t="shared" si="5"/>
        <v>Tilleul à petites feuilles60ap</v>
      </c>
      <c r="T25" s="272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89C4-59FD-4E54-B4D6-3BBB5348B420}">
  <sheetPr>
    <tabColor rgb="FFFFC000"/>
  </sheetPr>
  <dimension ref="A3:AG25"/>
  <sheetViews>
    <sheetView workbookViewId="0">
      <selection activeCell="I7" sqref="I7"/>
    </sheetView>
  </sheetViews>
  <sheetFormatPr baseColWidth="10" defaultColWidth="10.77734375" defaultRowHeight="14.4" x14ac:dyDescent="0.3"/>
  <cols>
    <col min="1" max="1" width="10.77734375" style="264"/>
    <col min="2" max="14" width="10.77734375" style="262"/>
    <col min="15" max="15" width="10.77734375" style="273"/>
    <col min="16" max="26" width="10.77734375" style="262"/>
    <col min="27" max="29" width="10.77734375" style="263"/>
    <col min="30" max="30" width="10.77734375" style="262"/>
    <col min="31" max="31" width="10.77734375" style="263"/>
    <col min="32" max="33" width="10.77734375" style="262"/>
    <col min="34" max="16384" width="10.77734375" style="264"/>
  </cols>
  <sheetData>
    <row r="3" spans="1:20" x14ac:dyDescent="0.3">
      <c r="J3" s="262" t="s">
        <v>1398</v>
      </c>
      <c r="K3">
        <v>3.14159265358979</v>
      </c>
    </row>
    <row r="7" spans="1:20" ht="45.6" x14ac:dyDescent="0.3">
      <c r="A7" s="260" t="s">
        <v>200</v>
      </c>
      <c r="B7" s="259" t="s">
        <v>205</v>
      </c>
      <c r="C7" s="260" t="s">
        <v>1388</v>
      </c>
      <c r="D7" s="260" t="s">
        <v>1389</v>
      </c>
      <c r="E7" s="260" t="s">
        <v>1390</v>
      </c>
      <c r="F7" s="260" t="s">
        <v>1391</v>
      </c>
      <c r="G7" s="261" t="s">
        <v>1392</v>
      </c>
      <c r="H7" s="260" t="s">
        <v>1393</v>
      </c>
      <c r="I7" s="269" t="s">
        <v>1394</v>
      </c>
      <c r="J7" s="260" t="s">
        <v>1395</v>
      </c>
      <c r="K7" s="260" t="s">
        <v>1396</v>
      </c>
      <c r="L7" s="260" t="s">
        <v>1397</v>
      </c>
      <c r="M7" s="271" t="s">
        <v>1399</v>
      </c>
      <c r="N7" s="271" t="s">
        <v>1400</v>
      </c>
      <c r="O7" s="274" t="s">
        <v>1401</v>
      </c>
      <c r="P7" s="271" t="s">
        <v>1402</v>
      </c>
      <c r="Q7" s="271" t="s">
        <v>1403</v>
      </c>
      <c r="R7" s="271" t="s">
        <v>1404</v>
      </c>
      <c r="S7" s="271" t="s">
        <v>1406</v>
      </c>
      <c r="T7" s="271" t="s">
        <v>1405</v>
      </c>
    </row>
    <row r="8" spans="1:20" x14ac:dyDescent="0.3">
      <c r="A8" s="266" t="str">
        <f>+'[1]LBC_Malons et Elze'!$B$103</f>
        <v>Erable sycomore</v>
      </c>
      <c r="B8" s="265">
        <v>12</v>
      </c>
      <c r="C8" s="266">
        <v>1100</v>
      </c>
      <c r="D8" s="266" t="s">
        <v>52</v>
      </c>
      <c r="E8" s="266">
        <v>300</v>
      </c>
      <c r="F8" s="266">
        <v>15</v>
      </c>
      <c r="G8" s="267">
        <v>0.4712388980385</v>
      </c>
      <c r="H8" s="268">
        <v>10</v>
      </c>
      <c r="I8" s="270">
        <f>+(H8*G8^2)/(4*$K$3*(1-(1.3/H8))^2)*(J8+K8*SQRT(G8)/H8+L8*H8/G8)</f>
        <v>0.1200017968076757</v>
      </c>
      <c r="J8" s="266">
        <f>+VLOOKUP('[1]Autres sources2'!$A$8,'[1]Coef Feuillus divers'!$G$2:$AA$228,10,FALSE)</f>
        <v>0.50203569212072596</v>
      </c>
      <c r="K8" s="266">
        <f>+VLOOKUP('[1]Autres sources2'!$A$8,'[1]Coef Feuillus divers'!$G$2:$AA$228,11,FALSE)</f>
        <v>0.66106715155860996</v>
      </c>
      <c r="L8" s="266">
        <f>+VLOOKUP('[1]Autres sources2'!$A$8,'[1]Coef Feuillus divers'!$G$2:$AA$228,12,FALSE)</f>
        <v>-1.57520221886989E-3</v>
      </c>
      <c r="M8" s="272">
        <f>+I8*C8</f>
        <v>132.00197648844326</v>
      </c>
      <c r="N8" s="272">
        <f>+IF(D8="av",0,E8*I8)</f>
        <v>0</v>
      </c>
      <c r="O8" s="275">
        <f>+VLOOKUP(A8,'[1]Coef Feuillus divers'!$G$2:$AA$228,21,FALSE)</f>
        <v>0.5</v>
      </c>
      <c r="P8" s="272">
        <f>+M8*O8</f>
        <v>66.000988244221631</v>
      </c>
      <c r="Q8" s="272">
        <f>EXP(-1.0587+0.8836*LN(P8)+0.284)</f>
        <v>18.676987675385707</v>
      </c>
      <c r="R8" s="272">
        <f>+Q8+P8</f>
        <v>84.677975919607334</v>
      </c>
      <c r="S8" s="272" t="str">
        <f>+_xlfn.CONCAT(A8,B8,D8)</f>
        <v>Erable sycomore12av</v>
      </c>
      <c r="T8" s="272">
        <f>+R8*0.475*44/12</f>
        <v>147.48080805998276</v>
      </c>
    </row>
    <row r="9" spans="1:20" x14ac:dyDescent="0.3">
      <c r="A9" s="266" t="str">
        <f>+'[1]LBC_Malons et Elze'!$B$103</f>
        <v>Erable sycomore</v>
      </c>
      <c r="B9" s="265">
        <v>12</v>
      </c>
      <c r="C9" s="266">
        <v>800</v>
      </c>
      <c r="D9" s="266" t="s">
        <v>53</v>
      </c>
      <c r="E9" s="266">
        <v>300</v>
      </c>
      <c r="F9" s="266">
        <v>15</v>
      </c>
      <c r="G9" s="267">
        <v>0.4712388980385</v>
      </c>
      <c r="H9" s="268">
        <v>10</v>
      </c>
      <c r="I9" s="270">
        <f>+(H9*G9^2)/(4*$K$3*(1-(1.3/H9))^2)*(J9+K9*SQRT(G9)/H9+L9*H9/G9)</f>
        <v>0.1200017968076757</v>
      </c>
      <c r="J9" s="266">
        <f>+VLOOKUP('[1]Autres sources2'!$A$8,'[1]Coef Feuillus divers'!$G$2:$AA$228,10,FALSE)</f>
        <v>0.50203569212072596</v>
      </c>
      <c r="K9" s="266">
        <f>+VLOOKUP('[1]Autres sources2'!$A$8,'[1]Coef Feuillus divers'!$G$2:$AA$228,11,FALSE)</f>
        <v>0.66106715155860996</v>
      </c>
      <c r="L9" s="266">
        <f>+VLOOKUP('[1]Autres sources2'!$A$8,'[1]Coef Feuillus divers'!$G$2:$AA$228,12,FALSE)</f>
        <v>-1.57520221886989E-3</v>
      </c>
      <c r="M9" s="272">
        <f t="shared" ref="M9:M25" si="0">+I9*C9</f>
        <v>96.001437446140557</v>
      </c>
      <c r="N9" s="272">
        <f t="shared" ref="N9:N25" si="1">+IF(D9="av",0,E9*I9)</f>
        <v>36.000539042302712</v>
      </c>
      <c r="O9" s="275">
        <f>+VLOOKUP(A9,'[1]Coef Feuillus divers'!$G$2:$AA$228,21,FALSE)</f>
        <v>0.5</v>
      </c>
      <c r="P9" s="272">
        <f t="shared" ref="P9:P25" si="2">+M9*O9</f>
        <v>48.000718723070278</v>
      </c>
      <c r="Q9" s="272">
        <f t="shared" ref="Q9:Q25" si="3">EXP(-1.0587+0.8836*LN(P9)+0.284)</f>
        <v>14.096216719760776</v>
      </c>
      <c r="R9" s="272">
        <f t="shared" ref="R9:R25" si="4">+Q9+P9</f>
        <v>62.096935442831054</v>
      </c>
      <c r="S9" s="272" t="str">
        <f t="shared" ref="S9:S25" si="5">+_xlfn.CONCAT(A9,B9,D9)</f>
        <v>Erable sycomore12ap</v>
      </c>
      <c r="T9" s="272">
        <f t="shared" ref="T9:T25" si="6">+R9*0.475*44/12</f>
        <v>108.15216256293074</v>
      </c>
    </row>
    <row r="10" spans="1:20" x14ac:dyDescent="0.3">
      <c r="A10" s="266" t="str">
        <f>+'[1]LBC_Malons et Elze'!$B$103</f>
        <v>Erable sycomore</v>
      </c>
      <c r="B10" s="265">
        <v>16</v>
      </c>
      <c r="C10" s="266">
        <v>800</v>
      </c>
      <c r="D10" s="266" t="s">
        <v>52</v>
      </c>
      <c r="E10" s="266">
        <v>200</v>
      </c>
      <c r="F10" s="266">
        <v>20</v>
      </c>
      <c r="G10" s="267">
        <v>0.62831853071799992</v>
      </c>
      <c r="H10" s="268">
        <v>12</v>
      </c>
      <c r="I10" s="270">
        <f t="shared" ref="I10:I25" si="7">+(H10*G10^2)/(4*$K$3*(1-(1.3/H10))^2)*(J10+K10*SQRT(G10)/H10+L10*H10/G10)</f>
        <v>0.244486375490299</v>
      </c>
      <c r="J10" s="266">
        <f>+VLOOKUP('[1]Autres sources2'!$A$8,'[1]Coef Feuillus divers'!$G$2:$AA$228,10,FALSE)</f>
        <v>0.50203569212072596</v>
      </c>
      <c r="K10" s="266">
        <f>+VLOOKUP('[1]Autres sources2'!$A$8,'[1]Coef Feuillus divers'!$G$2:$AA$228,11,FALSE)</f>
        <v>0.66106715155860996</v>
      </c>
      <c r="L10" s="266">
        <f>+VLOOKUP('[1]Autres sources2'!$A$8,'[1]Coef Feuillus divers'!$G$2:$AA$228,12,FALSE)</f>
        <v>-1.57520221886989E-3</v>
      </c>
      <c r="M10" s="272">
        <f t="shared" si="0"/>
        <v>195.5891003922392</v>
      </c>
      <c r="N10" s="272">
        <f t="shared" si="1"/>
        <v>0</v>
      </c>
      <c r="O10" s="275">
        <f>+VLOOKUP(A10,'[1]Coef Feuillus divers'!$G$2:$AA$228,21,FALSE)</f>
        <v>0.5</v>
      </c>
      <c r="P10" s="272">
        <f t="shared" si="2"/>
        <v>97.794550196119602</v>
      </c>
      <c r="Q10" s="272">
        <f t="shared" si="3"/>
        <v>26.43589953272927</v>
      </c>
      <c r="R10" s="272">
        <f t="shared" si="4"/>
        <v>124.23044972884887</v>
      </c>
      <c r="S10" s="272" t="str">
        <f t="shared" si="5"/>
        <v>Erable sycomore16av</v>
      </c>
      <c r="T10" s="272">
        <f t="shared" si="6"/>
        <v>216.3680332777451</v>
      </c>
    </row>
    <row r="11" spans="1:20" x14ac:dyDescent="0.3">
      <c r="A11" s="266" t="str">
        <f>+'[1]LBC_Malons et Elze'!$B$103</f>
        <v>Erable sycomore</v>
      </c>
      <c r="B11" s="265">
        <v>16</v>
      </c>
      <c r="C11" s="266">
        <v>600</v>
      </c>
      <c r="D11" s="266" t="s">
        <v>53</v>
      </c>
      <c r="E11" s="266">
        <v>200</v>
      </c>
      <c r="F11" s="266">
        <v>20</v>
      </c>
      <c r="G11" s="267">
        <v>0.62831853071799992</v>
      </c>
      <c r="H11" s="268">
        <v>12</v>
      </c>
      <c r="I11" s="270">
        <f t="shared" si="7"/>
        <v>0.244486375490299</v>
      </c>
      <c r="J11" s="266">
        <f>+VLOOKUP('[1]Autres sources2'!$A$8,'[1]Coef Feuillus divers'!$G$2:$AA$228,10,FALSE)</f>
        <v>0.50203569212072596</v>
      </c>
      <c r="K11" s="266">
        <f>+VLOOKUP('[1]Autres sources2'!$A$8,'[1]Coef Feuillus divers'!$G$2:$AA$228,11,FALSE)</f>
        <v>0.66106715155860996</v>
      </c>
      <c r="L11" s="266">
        <f>+VLOOKUP('[1]Autres sources2'!$A$8,'[1]Coef Feuillus divers'!$G$2:$AA$228,12,FALSE)</f>
        <v>-1.57520221886989E-3</v>
      </c>
      <c r="M11" s="272">
        <f t="shared" si="0"/>
        <v>146.69182529417941</v>
      </c>
      <c r="N11" s="272">
        <f t="shared" si="1"/>
        <v>48.897275098059801</v>
      </c>
      <c r="O11" s="275">
        <f>+VLOOKUP(A11,'[1]Coef Feuillus divers'!$G$2:$AA$228,21,FALSE)</f>
        <v>0.5</v>
      </c>
      <c r="P11" s="272">
        <f t="shared" si="2"/>
        <v>73.345912647089705</v>
      </c>
      <c r="Q11" s="272">
        <f t="shared" si="3"/>
        <v>20.502094219726466</v>
      </c>
      <c r="R11" s="272">
        <f t="shared" si="4"/>
        <v>93.848006866816178</v>
      </c>
      <c r="S11" s="272" t="str">
        <f t="shared" si="5"/>
        <v>Erable sycomore16ap</v>
      </c>
      <c r="T11" s="272">
        <f t="shared" si="6"/>
        <v>163.45194529303816</v>
      </c>
    </row>
    <row r="12" spans="1:20" x14ac:dyDescent="0.3">
      <c r="A12" s="266" t="str">
        <f>+'[1]LBC_Malons et Elze'!$B$103</f>
        <v>Erable sycomore</v>
      </c>
      <c r="B12" s="265">
        <v>20</v>
      </c>
      <c r="C12" s="266">
        <v>600</v>
      </c>
      <c r="D12" s="266" t="s">
        <v>52</v>
      </c>
      <c r="E12" s="266">
        <v>200</v>
      </c>
      <c r="F12" s="266">
        <v>25</v>
      </c>
      <c r="G12" s="267">
        <v>0.78539816339750002</v>
      </c>
      <c r="H12" s="268">
        <v>14</v>
      </c>
      <c r="I12" s="270">
        <f t="shared" si="7"/>
        <v>0.43075591595299351</v>
      </c>
      <c r="J12" s="266">
        <f>+VLOOKUP('[1]Autres sources2'!$A$8,'[1]Coef Feuillus divers'!$G$2:$AA$228,10,FALSE)</f>
        <v>0.50203569212072596</v>
      </c>
      <c r="K12" s="266">
        <f>+VLOOKUP('[1]Autres sources2'!$A$8,'[1]Coef Feuillus divers'!$G$2:$AA$228,11,FALSE)</f>
        <v>0.66106715155860996</v>
      </c>
      <c r="L12" s="266">
        <f>+VLOOKUP('[1]Autres sources2'!$A$8,'[1]Coef Feuillus divers'!$G$2:$AA$228,12,FALSE)</f>
        <v>-1.57520221886989E-3</v>
      </c>
      <c r="M12" s="272">
        <f t="shared" si="0"/>
        <v>258.45354957179609</v>
      </c>
      <c r="N12" s="272">
        <f t="shared" si="1"/>
        <v>0</v>
      </c>
      <c r="O12" s="275">
        <f>+VLOOKUP(A12,'[1]Coef Feuillus divers'!$G$2:$AA$228,21,FALSE)</f>
        <v>0.5</v>
      </c>
      <c r="P12" s="272">
        <f t="shared" si="2"/>
        <v>129.22677478589804</v>
      </c>
      <c r="Q12" s="272">
        <f t="shared" si="3"/>
        <v>33.817627700959861</v>
      </c>
      <c r="R12" s="272">
        <f t="shared" si="4"/>
        <v>163.0444024868579</v>
      </c>
      <c r="S12" s="272" t="str">
        <f t="shared" si="5"/>
        <v>Erable sycomore20av</v>
      </c>
      <c r="T12" s="272">
        <f t="shared" si="6"/>
        <v>283.96900099794419</v>
      </c>
    </row>
    <row r="13" spans="1:20" x14ac:dyDescent="0.3">
      <c r="A13" s="266" t="str">
        <f>+'[1]LBC_Malons et Elze'!$B$103</f>
        <v>Erable sycomore</v>
      </c>
      <c r="B13" s="265">
        <v>20</v>
      </c>
      <c r="C13" s="266">
        <v>400</v>
      </c>
      <c r="D13" s="266" t="s">
        <v>53</v>
      </c>
      <c r="E13" s="266">
        <v>200</v>
      </c>
      <c r="F13" s="266">
        <v>25</v>
      </c>
      <c r="G13" s="267">
        <v>0.78539816339750002</v>
      </c>
      <c r="H13" s="268">
        <v>14</v>
      </c>
      <c r="I13" s="270">
        <f t="shared" si="7"/>
        <v>0.43075591595299351</v>
      </c>
      <c r="J13" s="266">
        <f>+VLOOKUP('[1]Autres sources2'!$A$8,'[1]Coef Feuillus divers'!$G$2:$AA$228,10,FALSE)</f>
        <v>0.50203569212072596</v>
      </c>
      <c r="K13" s="266">
        <f>+VLOOKUP('[1]Autres sources2'!$A$8,'[1]Coef Feuillus divers'!$G$2:$AA$228,11,FALSE)</f>
        <v>0.66106715155860996</v>
      </c>
      <c r="L13" s="266">
        <f>+VLOOKUP('[1]Autres sources2'!$A$8,'[1]Coef Feuillus divers'!$G$2:$AA$228,12,FALSE)</f>
        <v>-1.57520221886989E-3</v>
      </c>
      <c r="M13" s="272">
        <f t="shared" si="0"/>
        <v>172.3023663811974</v>
      </c>
      <c r="N13" s="272">
        <f t="shared" si="1"/>
        <v>86.151183190598701</v>
      </c>
      <c r="O13" s="275">
        <f>+VLOOKUP(A13,'[1]Coef Feuillus divers'!$G$2:$AA$228,21,FALSE)</f>
        <v>0.5</v>
      </c>
      <c r="P13" s="272">
        <f t="shared" si="2"/>
        <v>86.151183190598701</v>
      </c>
      <c r="Q13" s="272">
        <f t="shared" si="3"/>
        <v>23.634635134769084</v>
      </c>
      <c r="R13" s="272">
        <f t="shared" si="4"/>
        <v>109.78581832536779</v>
      </c>
      <c r="S13" s="272" t="str">
        <f t="shared" si="5"/>
        <v>Erable sycomore20ap</v>
      </c>
      <c r="T13" s="272">
        <f t="shared" si="6"/>
        <v>191.21030025001554</v>
      </c>
    </row>
    <row r="14" spans="1:20" x14ac:dyDescent="0.3">
      <c r="A14" s="266" t="str">
        <f>+'[1]LBC_Malons et Elze'!$B$103</f>
        <v>Erable sycomore</v>
      </c>
      <c r="B14" s="265">
        <v>25</v>
      </c>
      <c r="C14" s="266">
        <v>400</v>
      </c>
      <c r="D14" s="266" t="s">
        <v>52</v>
      </c>
      <c r="E14" s="266">
        <v>120</v>
      </c>
      <c r="F14" s="266">
        <v>30</v>
      </c>
      <c r="G14" s="267">
        <v>0.942477796077</v>
      </c>
      <c r="H14" s="268">
        <v>16</v>
      </c>
      <c r="I14" s="270">
        <f t="shared" si="7"/>
        <v>0.69056777439997774</v>
      </c>
      <c r="J14" s="266">
        <f>+VLOOKUP('[1]Autres sources2'!$A$8,'[1]Coef Feuillus divers'!$G$2:$AA$228,10,FALSE)</f>
        <v>0.50203569212072596</v>
      </c>
      <c r="K14" s="266">
        <f>+VLOOKUP('[1]Autres sources2'!$A$8,'[1]Coef Feuillus divers'!$G$2:$AA$228,11,FALSE)</f>
        <v>0.66106715155860996</v>
      </c>
      <c r="L14" s="266">
        <f>+VLOOKUP('[1]Autres sources2'!$A$8,'[1]Coef Feuillus divers'!$G$2:$AA$228,12,FALSE)</f>
        <v>-1.57520221886989E-3</v>
      </c>
      <c r="M14" s="272">
        <f t="shared" si="0"/>
        <v>276.22710975999109</v>
      </c>
      <c r="N14" s="272">
        <f t="shared" si="1"/>
        <v>0</v>
      </c>
      <c r="O14" s="275">
        <f>+VLOOKUP(A14,'[1]Coef Feuillus divers'!$G$2:$AA$228,21,FALSE)</f>
        <v>0.5</v>
      </c>
      <c r="P14" s="272">
        <f t="shared" si="2"/>
        <v>138.11355487999555</v>
      </c>
      <c r="Q14" s="272">
        <f t="shared" si="3"/>
        <v>35.864506788766874</v>
      </c>
      <c r="R14" s="272">
        <f t="shared" si="4"/>
        <v>173.97806166876242</v>
      </c>
      <c r="S14" s="272" t="str">
        <f t="shared" si="5"/>
        <v>Erable sycomore25av</v>
      </c>
      <c r="T14" s="272">
        <f t="shared" si="6"/>
        <v>303.01179073976124</v>
      </c>
    </row>
    <row r="15" spans="1:20" x14ac:dyDescent="0.3">
      <c r="A15" s="266" t="str">
        <f>+'[1]LBC_Malons et Elze'!$B$103</f>
        <v>Erable sycomore</v>
      </c>
      <c r="B15" s="265">
        <v>25</v>
      </c>
      <c r="C15" s="266">
        <v>280</v>
      </c>
      <c r="D15" s="266" t="s">
        <v>53</v>
      </c>
      <c r="E15" s="266">
        <v>120</v>
      </c>
      <c r="F15" s="266">
        <v>30</v>
      </c>
      <c r="G15" s="267">
        <v>0.942477796077</v>
      </c>
      <c r="H15" s="268">
        <v>16</v>
      </c>
      <c r="I15" s="270">
        <f t="shared" si="7"/>
        <v>0.69056777439997774</v>
      </c>
      <c r="J15" s="266">
        <f>+VLOOKUP('[1]Autres sources2'!$A$8,'[1]Coef Feuillus divers'!$G$2:$AA$228,10,FALSE)</f>
        <v>0.50203569212072596</v>
      </c>
      <c r="K15" s="266">
        <f>+VLOOKUP('[1]Autres sources2'!$A$8,'[1]Coef Feuillus divers'!$G$2:$AA$228,11,FALSE)</f>
        <v>0.66106715155860996</v>
      </c>
      <c r="L15" s="266">
        <f>+VLOOKUP('[1]Autres sources2'!$A$8,'[1]Coef Feuillus divers'!$G$2:$AA$228,12,FALSE)</f>
        <v>-1.57520221886989E-3</v>
      </c>
      <c r="M15" s="272">
        <f t="shared" si="0"/>
        <v>193.35897683199377</v>
      </c>
      <c r="N15" s="272">
        <f t="shared" si="1"/>
        <v>82.868132927997323</v>
      </c>
      <c r="O15" s="275">
        <f>+VLOOKUP(A15,'[1]Coef Feuillus divers'!$G$2:$AA$228,21,FALSE)</f>
        <v>0.5</v>
      </c>
      <c r="P15" s="272">
        <f t="shared" si="2"/>
        <v>96.679488415996886</v>
      </c>
      <c r="Q15" s="272">
        <f t="shared" si="3"/>
        <v>26.16938345765832</v>
      </c>
      <c r="R15" s="272">
        <f t="shared" si="4"/>
        <v>122.84887187365521</v>
      </c>
      <c r="S15" s="272" t="str">
        <f t="shared" si="5"/>
        <v>Erable sycomore25ap</v>
      </c>
      <c r="T15" s="272">
        <f t="shared" si="6"/>
        <v>213.96178517994949</v>
      </c>
    </row>
    <row r="16" spans="1:20" x14ac:dyDescent="0.3">
      <c r="A16" s="266" t="str">
        <f>+'[1]LBC_Malons et Elze'!$B$103</f>
        <v>Erable sycomore</v>
      </c>
      <c r="B16" s="265">
        <v>30</v>
      </c>
      <c r="C16" s="266">
        <v>280</v>
      </c>
      <c r="D16" s="266" t="s">
        <v>52</v>
      </c>
      <c r="E16" s="266">
        <v>80</v>
      </c>
      <c r="F16" s="266">
        <v>30</v>
      </c>
      <c r="G16" s="267">
        <v>0.942477796077</v>
      </c>
      <c r="H16" s="268">
        <v>18</v>
      </c>
      <c r="I16" s="270">
        <f t="shared" si="7"/>
        <v>0.75031451579137776</v>
      </c>
      <c r="J16" s="266">
        <f>+VLOOKUP('[1]Autres sources2'!$A$8,'[1]Coef Feuillus divers'!$G$2:$AA$228,10,FALSE)</f>
        <v>0.50203569212072596</v>
      </c>
      <c r="K16" s="266">
        <f>+VLOOKUP('[1]Autres sources2'!$A$8,'[1]Coef Feuillus divers'!$G$2:$AA$228,11,FALSE)</f>
        <v>0.66106715155860996</v>
      </c>
      <c r="L16" s="266">
        <f>+VLOOKUP('[1]Autres sources2'!$A$8,'[1]Coef Feuillus divers'!$G$2:$AA$228,12,FALSE)</f>
        <v>-1.57520221886989E-3</v>
      </c>
      <c r="M16" s="272">
        <f t="shared" si="0"/>
        <v>210.08806442158578</v>
      </c>
      <c r="N16" s="272">
        <f t="shared" si="1"/>
        <v>0</v>
      </c>
      <c r="O16" s="275">
        <f>+VLOOKUP(A16,'[1]Coef Feuillus divers'!$G$2:$AA$228,21,FALSE)</f>
        <v>0.5</v>
      </c>
      <c r="P16" s="272">
        <f t="shared" si="2"/>
        <v>105.04403221079289</v>
      </c>
      <c r="Q16" s="272">
        <f t="shared" si="3"/>
        <v>28.160205511715549</v>
      </c>
      <c r="R16" s="272">
        <f t="shared" si="4"/>
        <v>133.20423772250845</v>
      </c>
      <c r="S16" s="272" t="str">
        <f t="shared" si="5"/>
        <v>Erable sycomore30av</v>
      </c>
      <c r="T16" s="272">
        <f t="shared" si="6"/>
        <v>231.99738070003556</v>
      </c>
    </row>
    <row r="17" spans="1:20" x14ac:dyDescent="0.3">
      <c r="A17" s="266" t="str">
        <f>+'[1]LBC_Malons et Elze'!$B$103</f>
        <v>Erable sycomore</v>
      </c>
      <c r="B17" s="265">
        <v>30</v>
      </c>
      <c r="C17" s="266">
        <v>200</v>
      </c>
      <c r="D17" s="266" t="s">
        <v>53</v>
      </c>
      <c r="E17" s="266">
        <v>80</v>
      </c>
      <c r="F17" s="266">
        <v>30</v>
      </c>
      <c r="G17" s="267">
        <v>0.942477796077</v>
      </c>
      <c r="H17" s="268">
        <v>18</v>
      </c>
      <c r="I17" s="270">
        <f t="shared" si="7"/>
        <v>0.75031451579137776</v>
      </c>
      <c r="J17" s="266">
        <f>+VLOOKUP('[1]Autres sources2'!$A$8,'[1]Coef Feuillus divers'!$G$2:$AA$228,10,FALSE)</f>
        <v>0.50203569212072596</v>
      </c>
      <c r="K17" s="266">
        <f>+VLOOKUP('[1]Autres sources2'!$A$8,'[1]Coef Feuillus divers'!$G$2:$AA$228,11,FALSE)</f>
        <v>0.66106715155860996</v>
      </c>
      <c r="L17" s="266">
        <f>+VLOOKUP('[1]Autres sources2'!$A$8,'[1]Coef Feuillus divers'!$G$2:$AA$228,12,FALSE)</f>
        <v>-1.57520221886989E-3</v>
      </c>
      <c r="M17" s="272">
        <f t="shared" si="0"/>
        <v>150.06290315827556</v>
      </c>
      <c r="N17" s="272">
        <f t="shared" si="1"/>
        <v>60.025161263310224</v>
      </c>
      <c r="O17" s="275">
        <f>+VLOOKUP(A17,'[1]Coef Feuillus divers'!$G$2:$AA$228,21,FALSE)</f>
        <v>0.5</v>
      </c>
      <c r="P17" s="272">
        <f t="shared" si="2"/>
        <v>75.03145157913778</v>
      </c>
      <c r="Q17" s="272">
        <f t="shared" si="3"/>
        <v>20.917852082105128</v>
      </c>
      <c r="R17" s="272">
        <f t="shared" si="4"/>
        <v>95.949303661242908</v>
      </c>
      <c r="S17" s="272" t="str">
        <f t="shared" si="5"/>
        <v>Erable sycomore30ap</v>
      </c>
      <c r="T17" s="272">
        <f t="shared" si="6"/>
        <v>167.11170387666473</v>
      </c>
    </row>
    <row r="18" spans="1:20" x14ac:dyDescent="0.3">
      <c r="A18" s="266" t="str">
        <f>+'[1]LBC_Malons et Elze'!$B$103</f>
        <v>Erable sycomore</v>
      </c>
      <c r="B18" s="265">
        <v>36</v>
      </c>
      <c r="C18" s="266">
        <v>200</v>
      </c>
      <c r="D18" s="266" t="s">
        <v>52</v>
      </c>
      <c r="E18" s="266">
        <v>60</v>
      </c>
      <c r="F18" s="266">
        <v>35</v>
      </c>
      <c r="G18" s="267">
        <v>1.0995574287565</v>
      </c>
      <c r="H18" s="268">
        <v>20</v>
      </c>
      <c r="I18" s="270">
        <f t="shared" si="7"/>
        <v>1.1182371151719244</v>
      </c>
      <c r="J18" s="266">
        <f>+VLOOKUP('[1]Autres sources2'!$A$8,'[1]Coef Feuillus divers'!$G$2:$AA$228,10,FALSE)</f>
        <v>0.50203569212072596</v>
      </c>
      <c r="K18" s="266">
        <f>+VLOOKUP('[1]Autres sources2'!$A$8,'[1]Coef Feuillus divers'!$G$2:$AA$228,11,FALSE)</f>
        <v>0.66106715155860996</v>
      </c>
      <c r="L18" s="266">
        <f>+VLOOKUP('[1]Autres sources2'!$A$8,'[1]Coef Feuillus divers'!$G$2:$AA$228,12,FALSE)</f>
        <v>-1.57520221886989E-3</v>
      </c>
      <c r="M18" s="272">
        <f t="shared" si="0"/>
        <v>223.64742303438487</v>
      </c>
      <c r="N18" s="272">
        <f t="shared" si="1"/>
        <v>0</v>
      </c>
      <c r="O18" s="275">
        <f>+VLOOKUP(A18,'[1]Coef Feuillus divers'!$G$2:$AA$228,21,FALSE)</f>
        <v>0.5</v>
      </c>
      <c r="P18" s="272">
        <f t="shared" si="2"/>
        <v>111.82371151719244</v>
      </c>
      <c r="Q18" s="272">
        <f t="shared" si="3"/>
        <v>29.760253163374621</v>
      </c>
      <c r="R18" s="272">
        <f t="shared" si="4"/>
        <v>141.58396468056705</v>
      </c>
      <c r="S18" s="272" t="str">
        <f t="shared" si="5"/>
        <v>Erable sycomore36av</v>
      </c>
      <c r="T18" s="272">
        <f t="shared" si="6"/>
        <v>246.59207181865429</v>
      </c>
    </row>
    <row r="19" spans="1:20" x14ac:dyDescent="0.3">
      <c r="A19" s="266" t="str">
        <f>+'[1]LBC_Malons et Elze'!$B$103</f>
        <v>Erable sycomore</v>
      </c>
      <c r="B19" s="265">
        <v>36</v>
      </c>
      <c r="C19" s="266">
        <v>140</v>
      </c>
      <c r="D19" s="266" t="s">
        <v>53</v>
      </c>
      <c r="E19" s="266">
        <v>60</v>
      </c>
      <c r="F19" s="266">
        <v>35</v>
      </c>
      <c r="G19" s="267">
        <v>1.0995574287565</v>
      </c>
      <c r="H19" s="268">
        <v>20</v>
      </c>
      <c r="I19" s="270">
        <f t="shared" si="7"/>
        <v>1.1182371151719244</v>
      </c>
      <c r="J19" s="266">
        <f>+VLOOKUP('[1]Autres sources2'!$A$8,'[1]Coef Feuillus divers'!$G$2:$AA$228,10,FALSE)</f>
        <v>0.50203569212072596</v>
      </c>
      <c r="K19" s="266">
        <f>+VLOOKUP('[1]Autres sources2'!$A$8,'[1]Coef Feuillus divers'!$G$2:$AA$228,11,FALSE)</f>
        <v>0.66106715155860996</v>
      </c>
      <c r="L19" s="266">
        <f>+VLOOKUP('[1]Autres sources2'!$A$8,'[1]Coef Feuillus divers'!$G$2:$AA$228,12,FALSE)</f>
        <v>-1.57520221886989E-3</v>
      </c>
      <c r="M19" s="272">
        <f t="shared" si="0"/>
        <v>156.55319612406942</v>
      </c>
      <c r="N19" s="272">
        <f t="shared" si="1"/>
        <v>67.094226910315456</v>
      </c>
      <c r="O19" s="275">
        <f>+VLOOKUP(A19,'[1]Coef Feuillus divers'!$G$2:$AA$228,21,FALSE)</f>
        <v>0.5</v>
      </c>
      <c r="P19" s="272">
        <f t="shared" si="2"/>
        <v>78.276598062034708</v>
      </c>
      <c r="Q19" s="272">
        <f t="shared" si="3"/>
        <v>21.715270794502306</v>
      </c>
      <c r="R19" s="272">
        <f t="shared" si="4"/>
        <v>99.99186885653701</v>
      </c>
      <c r="S19" s="272" t="str">
        <f t="shared" si="5"/>
        <v>Erable sycomore36ap</v>
      </c>
      <c r="T19" s="272">
        <f t="shared" si="6"/>
        <v>174.1525049251353</v>
      </c>
    </row>
    <row r="20" spans="1:20" x14ac:dyDescent="0.3">
      <c r="A20" s="266" t="str">
        <f>+'[1]LBC_Malons et Elze'!$B$103</f>
        <v>Erable sycomore</v>
      </c>
      <c r="B20" s="265">
        <v>43</v>
      </c>
      <c r="C20" s="266">
        <v>140</v>
      </c>
      <c r="D20" s="266" t="s">
        <v>52</v>
      </c>
      <c r="E20" s="266">
        <v>50</v>
      </c>
      <c r="F20" s="266">
        <v>40</v>
      </c>
      <c r="G20" s="267">
        <v>1.2566370614359998</v>
      </c>
      <c r="H20" s="268">
        <v>22</v>
      </c>
      <c r="I20" s="270">
        <f t="shared" si="7"/>
        <v>1.5868031776107403</v>
      </c>
      <c r="J20" s="266">
        <f>+VLOOKUP('[1]Autres sources2'!$A$8,'[1]Coef Feuillus divers'!$G$2:$AA$228,10,FALSE)</f>
        <v>0.50203569212072596</v>
      </c>
      <c r="K20" s="266">
        <f>+VLOOKUP('[1]Autres sources2'!$A$8,'[1]Coef Feuillus divers'!$G$2:$AA$228,11,FALSE)</f>
        <v>0.66106715155860996</v>
      </c>
      <c r="L20" s="266">
        <f>+VLOOKUP('[1]Autres sources2'!$A$8,'[1]Coef Feuillus divers'!$G$2:$AA$228,12,FALSE)</f>
        <v>-1.57520221886989E-3</v>
      </c>
      <c r="M20" s="272">
        <f t="shared" si="0"/>
        <v>222.15244486550364</v>
      </c>
      <c r="N20" s="272">
        <f t="shared" si="1"/>
        <v>0</v>
      </c>
      <c r="O20" s="275">
        <f>+VLOOKUP(A20,'[1]Coef Feuillus divers'!$G$2:$AA$228,21,FALSE)</f>
        <v>0.5</v>
      </c>
      <c r="P20" s="272">
        <f t="shared" si="2"/>
        <v>111.07622243275182</v>
      </c>
      <c r="Q20" s="272">
        <f t="shared" si="3"/>
        <v>29.584407109274508</v>
      </c>
      <c r="R20" s="272">
        <f t="shared" si="4"/>
        <v>140.66062954202633</v>
      </c>
      <c r="S20" s="272" t="str">
        <f t="shared" si="5"/>
        <v>Erable sycomore43av</v>
      </c>
      <c r="T20" s="272">
        <f t="shared" si="6"/>
        <v>244.98392978569584</v>
      </c>
    </row>
    <row r="21" spans="1:20" x14ac:dyDescent="0.3">
      <c r="A21" s="266" t="str">
        <f>+'[1]LBC_Malons et Elze'!$B$103</f>
        <v>Erable sycomore</v>
      </c>
      <c r="B21" s="265">
        <v>43</v>
      </c>
      <c r="C21" s="265">
        <v>90</v>
      </c>
      <c r="D21" s="266" t="s">
        <v>53</v>
      </c>
      <c r="E21" s="266">
        <v>50</v>
      </c>
      <c r="F21" s="266">
        <v>40</v>
      </c>
      <c r="G21" s="267">
        <v>1.2566370614359998</v>
      </c>
      <c r="H21" s="268">
        <v>22</v>
      </c>
      <c r="I21" s="270">
        <f t="shared" si="7"/>
        <v>1.5868031776107403</v>
      </c>
      <c r="J21" s="266">
        <f>+VLOOKUP('[1]Autres sources2'!$A$8,'[1]Coef Feuillus divers'!$G$2:$AA$228,10,FALSE)</f>
        <v>0.50203569212072596</v>
      </c>
      <c r="K21" s="266">
        <f>+VLOOKUP('[1]Autres sources2'!$A$8,'[1]Coef Feuillus divers'!$G$2:$AA$228,11,FALSE)</f>
        <v>0.66106715155860996</v>
      </c>
      <c r="L21" s="266">
        <f>+VLOOKUP('[1]Autres sources2'!$A$8,'[1]Coef Feuillus divers'!$G$2:$AA$228,12,FALSE)</f>
        <v>-1.57520221886989E-3</v>
      </c>
      <c r="M21" s="272">
        <f t="shared" si="0"/>
        <v>142.81228598496662</v>
      </c>
      <c r="N21" s="272">
        <f t="shared" si="1"/>
        <v>79.340158880537018</v>
      </c>
      <c r="O21" s="275">
        <f>+VLOOKUP(A21,'[1]Coef Feuillus divers'!$G$2:$AA$228,21,FALSE)</f>
        <v>0.5</v>
      </c>
      <c r="P21" s="272">
        <f t="shared" si="2"/>
        <v>71.406142992483311</v>
      </c>
      <c r="Q21" s="272">
        <f t="shared" si="3"/>
        <v>20.022247208538829</v>
      </c>
      <c r="R21" s="272">
        <f t="shared" si="4"/>
        <v>91.42839020102214</v>
      </c>
      <c r="S21" s="272" t="str">
        <f t="shared" si="5"/>
        <v>Erable sycomore43ap</v>
      </c>
      <c r="T21" s="272">
        <f t="shared" si="6"/>
        <v>159.23777960011356</v>
      </c>
    </row>
    <row r="22" spans="1:20" x14ac:dyDescent="0.3">
      <c r="A22" s="266" t="str">
        <f>+'[1]LBC_Malons et Elze'!$B$103</f>
        <v>Erable sycomore</v>
      </c>
      <c r="B22" s="266">
        <v>50</v>
      </c>
      <c r="C22" s="266">
        <v>90</v>
      </c>
      <c r="D22" s="266" t="s">
        <v>52</v>
      </c>
      <c r="E22" s="266">
        <v>30</v>
      </c>
      <c r="F22" s="266">
        <v>45</v>
      </c>
      <c r="G22" s="267">
        <v>1.4137166941155002</v>
      </c>
      <c r="H22" s="268">
        <v>24</v>
      </c>
      <c r="I22" s="270">
        <f t="shared" si="7"/>
        <v>2.1676976871281126</v>
      </c>
      <c r="J22" s="266">
        <f>+VLOOKUP('[1]Autres sources2'!$A$8,'[1]Coef Feuillus divers'!$G$2:$AA$228,10,FALSE)</f>
        <v>0.50203569212072596</v>
      </c>
      <c r="K22" s="266">
        <f>+VLOOKUP('[1]Autres sources2'!$A$8,'[1]Coef Feuillus divers'!$G$2:$AA$228,11,FALSE)</f>
        <v>0.66106715155860996</v>
      </c>
      <c r="L22" s="266">
        <f>+VLOOKUP('[1]Autres sources2'!$A$8,'[1]Coef Feuillus divers'!$G$2:$AA$228,12,FALSE)</f>
        <v>-1.57520221886989E-3</v>
      </c>
      <c r="M22" s="272">
        <f t="shared" si="0"/>
        <v>195.09279184153013</v>
      </c>
      <c r="N22" s="272">
        <f t="shared" si="1"/>
        <v>0</v>
      </c>
      <c r="O22" s="275">
        <f>+VLOOKUP(A22,'[1]Coef Feuillus divers'!$G$2:$AA$228,21,FALSE)</f>
        <v>0.5</v>
      </c>
      <c r="P22" s="272">
        <f t="shared" si="2"/>
        <v>97.546395920765065</v>
      </c>
      <c r="Q22" s="272">
        <f t="shared" si="3"/>
        <v>26.376617770923204</v>
      </c>
      <c r="R22" s="272">
        <f t="shared" si="4"/>
        <v>123.92301369168827</v>
      </c>
      <c r="S22" s="272" t="str">
        <f t="shared" si="5"/>
        <v>Erable sycomore50av</v>
      </c>
      <c r="T22" s="272">
        <f t="shared" si="6"/>
        <v>215.83258217969038</v>
      </c>
    </row>
    <row r="23" spans="1:20" x14ac:dyDescent="0.3">
      <c r="A23" s="266" t="str">
        <f>+'[1]LBC_Malons et Elze'!$B$103</f>
        <v>Erable sycomore</v>
      </c>
      <c r="B23" s="266">
        <v>50</v>
      </c>
      <c r="C23" s="266">
        <v>60</v>
      </c>
      <c r="D23" s="266" t="s">
        <v>53</v>
      </c>
      <c r="E23" s="266">
        <v>30</v>
      </c>
      <c r="F23" s="266">
        <v>45</v>
      </c>
      <c r="G23" s="267">
        <v>1.4137166941155002</v>
      </c>
      <c r="H23" s="268">
        <v>24</v>
      </c>
      <c r="I23" s="270">
        <f t="shared" si="7"/>
        <v>2.1676976871281126</v>
      </c>
      <c r="J23" s="266">
        <f>+VLOOKUP('[1]Autres sources2'!$A$8,'[1]Coef Feuillus divers'!$G$2:$AA$228,10,FALSE)</f>
        <v>0.50203569212072596</v>
      </c>
      <c r="K23" s="266">
        <f>+VLOOKUP('[1]Autres sources2'!$A$8,'[1]Coef Feuillus divers'!$G$2:$AA$228,11,FALSE)</f>
        <v>0.66106715155860996</v>
      </c>
      <c r="L23" s="266">
        <f>+VLOOKUP('[1]Autres sources2'!$A$8,'[1]Coef Feuillus divers'!$G$2:$AA$228,12,FALSE)</f>
        <v>-1.57520221886989E-3</v>
      </c>
      <c r="M23" s="272">
        <f t="shared" si="0"/>
        <v>130.06186122768676</v>
      </c>
      <c r="N23" s="272">
        <f t="shared" si="1"/>
        <v>65.030930613843381</v>
      </c>
      <c r="O23" s="275">
        <f>+VLOOKUP(A23,'[1]Coef Feuillus divers'!$G$2:$AA$228,21,FALSE)</f>
        <v>0.5</v>
      </c>
      <c r="P23" s="272">
        <f t="shared" si="2"/>
        <v>65.030930613843381</v>
      </c>
      <c r="Q23" s="272">
        <f t="shared" si="3"/>
        <v>18.434224381958707</v>
      </c>
      <c r="R23" s="272">
        <f t="shared" si="4"/>
        <v>83.465154995802095</v>
      </c>
      <c r="S23" s="272" t="str">
        <f t="shared" si="5"/>
        <v>Erable sycomore50ap</v>
      </c>
      <c r="T23" s="272">
        <f t="shared" si="6"/>
        <v>145.36847828435529</v>
      </c>
    </row>
    <row r="24" spans="1:20" x14ac:dyDescent="0.3">
      <c r="A24" s="266" t="str">
        <f>+'[1]LBC_Malons et Elze'!$B$103</f>
        <v>Erable sycomore</v>
      </c>
      <c r="B24" s="266">
        <v>60</v>
      </c>
      <c r="C24" s="266">
        <v>60</v>
      </c>
      <c r="D24" s="266" t="s">
        <v>52</v>
      </c>
      <c r="E24" s="266">
        <v>60</v>
      </c>
      <c r="F24" s="266">
        <v>50</v>
      </c>
      <c r="G24" s="267">
        <v>1.570796326795</v>
      </c>
      <c r="H24" s="268">
        <v>26</v>
      </c>
      <c r="I24" s="270">
        <f t="shared" si="7"/>
        <v>2.872589802195495</v>
      </c>
      <c r="J24" s="266">
        <f>+VLOOKUP('[1]Autres sources2'!$A$8,'[1]Coef Feuillus divers'!$G$2:$AA$228,10,FALSE)</f>
        <v>0.50203569212072596</v>
      </c>
      <c r="K24" s="266">
        <f>+VLOOKUP('[1]Autres sources2'!$A$8,'[1]Coef Feuillus divers'!$G$2:$AA$228,11,FALSE)</f>
        <v>0.66106715155860996</v>
      </c>
      <c r="L24" s="266">
        <f>+VLOOKUP('[1]Autres sources2'!$A$8,'[1]Coef Feuillus divers'!$G$2:$AA$228,12,FALSE)</f>
        <v>-1.57520221886989E-3</v>
      </c>
      <c r="M24" s="272">
        <f t="shared" si="0"/>
        <v>172.35538813172971</v>
      </c>
      <c r="N24" s="272">
        <f t="shared" si="1"/>
        <v>0</v>
      </c>
      <c r="O24" s="275">
        <f>+VLOOKUP(A24,'[1]Coef Feuillus divers'!$G$2:$AA$228,21,FALSE)</f>
        <v>0.5</v>
      </c>
      <c r="P24" s="272">
        <f t="shared" si="2"/>
        <v>86.177694065864856</v>
      </c>
      <c r="Q24" s="272">
        <f t="shared" si="3"/>
        <v>23.641061414884842</v>
      </c>
      <c r="R24" s="272">
        <f t="shared" si="4"/>
        <v>109.8187554807497</v>
      </c>
      <c r="S24" s="272" t="str">
        <f t="shared" si="5"/>
        <v>Erable sycomore60av</v>
      </c>
      <c r="T24" s="272">
        <f t="shared" si="6"/>
        <v>191.26766579563903</v>
      </c>
    </row>
    <row r="25" spans="1:20" x14ac:dyDescent="0.3">
      <c r="A25" s="266" t="str">
        <f>+'[1]LBC_Malons et Elze'!$B$103</f>
        <v>Erable sycomore</v>
      </c>
      <c r="B25" s="266">
        <v>60</v>
      </c>
      <c r="C25" s="266">
        <v>0</v>
      </c>
      <c r="D25" s="266" t="s">
        <v>53</v>
      </c>
      <c r="E25" s="266">
        <v>60</v>
      </c>
      <c r="F25" s="266">
        <v>50</v>
      </c>
      <c r="G25" s="267">
        <v>1.570796326795</v>
      </c>
      <c r="H25" s="268">
        <v>26</v>
      </c>
      <c r="I25" s="270">
        <f t="shared" si="7"/>
        <v>2.872589802195495</v>
      </c>
      <c r="J25" s="266">
        <f>+VLOOKUP('[1]Autres sources2'!$A$8,'[1]Coef Feuillus divers'!$G$2:$AA$228,10,FALSE)</f>
        <v>0.50203569212072596</v>
      </c>
      <c r="K25" s="266">
        <f>+VLOOKUP('[1]Autres sources2'!$A$8,'[1]Coef Feuillus divers'!$G$2:$AA$228,11,FALSE)</f>
        <v>0.66106715155860996</v>
      </c>
      <c r="L25" s="266">
        <f>+VLOOKUP('[1]Autres sources2'!$A$8,'[1]Coef Feuillus divers'!$G$2:$AA$228,12,FALSE)</f>
        <v>-1.57520221886989E-3</v>
      </c>
      <c r="M25" s="272">
        <f t="shared" si="0"/>
        <v>0</v>
      </c>
      <c r="N25" s="272">
        <f t="shared" si="1"/>
        <v>172.35538813172971</v>
      </c>
      <c r="O25" s="275">
        <f>+VLOOKUP(A25,'[1]Coef Feuillus divers'!$G$2:$AA$228,21,FALSE)</f>
        <v>0.5</v>
      </c>
      <c r="P25" s="272">
        <f t="shared" si="2"/>
        <v>0</v>
      </c>
      <c r="Q25" s="272" t="e">
        <f t="shared" si="3"/>
        <v>#NUM!</v>
      </c>
      <c r="R25" s="272" t="e">
        <f t="shared" si="4"/>
        <v>#NUM!</v>
      </c>
      <c r="S25" s="272" t="str">
        <f t="shared" si="5"/>
        <v>Erable sycomore60ap</v>
      </c>
      <c r="T25" s="272" t="e">
        <f t="shared" si="6"/>
        <v>#NUM!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D847-DC82-4921-805B-74AFE167AF56}">
  <dimension ref="A3:AG25"/>
  <sheetViews>
    <sheetView workbookViewId="0">
      <selection sqref="A1:XFD1048576"/>
    </sheetView>
  </sheetViews>
  <sheetFormatPr baseColWidth="10" defaultColWidth="10.77734375" defaultRowHeight="14.4" x14ac:dyDescent="0.3"/>
  <cols>
    <col min="1" max="1" width="10.77734375" style="264"/>
    <col min="2" max="14" width="10.77734375" style="262"/>
    <col min="15" max="15" width="10.77734375" style="273"/>
    <col min="16" max="18" width="10.77734375" style="262"/>
    <col min="19" max="19" width="19.21875" style="262" bestFit="1" customWidth="1"/>
    <col min="20" max="26" width="10.77734375" style="262"/>
    <col min="27" max="29" width="10.77734375" style="263"/>
    <col min="30" max="30" width="10.77734375" style="262"/>
    <col min="31" max="31" width="10.77734375" style="263"/>
    <col min="32" max="33" width="10.77734375" style="262"/>
    <col min="34" max="16384" width="10.77734375" style="264"/>
  </cols>
  <sheetData>
    <row r="3" spans="1:20" x14ac:dyDescent="0.3">
      <c r="J3" s="262" t="s">
        <v>1398</v>
      </c>
      <c r="K3">
        <v>3.14159265358979</v>
      </c>
    </row>
    <row r="7" spans="1:20" ht="34.200000000000003" x14ac:dyDescent="0.3">
      <c r="A7" s="260" t="s">
        <v>200</v>
      </c>
      <c r="B7" s="259" t="s">
        <v>205</v>
      </c>
      <c r="C7" s="260" t="s">
        <v>1388</v>
      </c>
      <c r="D7" s="260" t="s">
        <v>1389</v>
      </c>
      <c r="E7" s="260" t="s">
        <v>1390</v>
      </c>
      <c r="F7" s="260" t="s">
        <v>1391</v>
      </c>
      <c r="G7" s="261" t="s">
        <v>1392</v>
      </c>
      <c r="H7" s="260" t="s">
        <v>1393</v>
      </c>
      <c r="I7" s="269" t="s">
        <v>1394</v>
      </c>
      <c r="J7" s="260" t="s">
        <v>1395</v>
      </c>
      <c r="K7" s="260" t="s">
        <v>1396</v>
      </c>
      <c r="L7" s="260" t="s">
        <v>1397</v>
      </c>
      <c r="M7" s="271" t="s">
        <v>1399</v>
      </c>
      <c r="N7" s="271" t="s">
        <v>1400</v>
      </c>
      <c r="O7" s="274" t="s">
        <v>1401</v>
      </c>
      <c r="P7" s="271" t="s">
        <v>1402</v>
      </c>
      <c r="Q7" s="271" t="s">
        <v>1403</v>
      </c>
      <c r="R7" s="271" t="s">
        <v>1404</v>
      </c>
      <c r="S7" s="271" t="s">
        <v>1406</v>
      </c>
      <c r="T7" s="271" t="s">
        <v>1405</v>
      </c>
    </row>
    <row r="8" spans="1:20" x14ac:dyDescent="0.3">
      <c r="A8" s="266" t="str">
        <f>'[1]LBC_Malons et Elze'!$B$106</f>
        <v>Alisier torminal</v>
      </c>
      <c r="B8" s="265">
        <v>12</v>
      </c>
      <c r="C8" s="266">
        <v>1100</v>
      </c>
      <c r="D8" s="266" t="s">
        <v>52</v>
      </c>
      <c r="E8" s="266">
        <v>300</v>
      </c>
      <c r="F8" s="266">
        <v>15</v>
      </c>
      <c r="G8" s="267">
        <v>0.4712388980385</v>
      </c>
      <c r="H8" s="268">
        <v>10</v>
      </c>
      <c r="I8" s="270">
        <f>+(H8*G8^2)/(4*$K$3*(1-(1.3/H8))^2)*(J8+K8*SQRT(G8)/H8+L8*H8/G8)</f>
        <v>0.12424815540386876</v>
      </c>
      <c r="J8" s="266">
        <f>+VLOOKUP('[1]Autres sources3'!$A$8,'[1]Coef Feuillus divers'!$G$2:$AA$228,10,FALSE)</f>
        <v>0.52196460300000003</v>
      </c>
      <c r="K8" s="266">
        <f>+VLOOKUP('[1]Autres sources3'!$A$8,'[1]Coef Feuillus divers'!$G$2:$AA$228,11,FALSE)</f>
        <v>0.66106715155860996</v>
      </c>
      <c r="L8" s="266">
        <f>+VLOOKUP('[1]Autres sources3'!$A$8,'[1]Coef Feuillus divers'!$G$2:$AA$228,12,FALSE)</f>
        <v>-1.6572449999999999E-3</v>
      </c>
      <c r="M8" s="272">
        <f>+I8*C8</f>
        <v>136.67297094425564</v>
      </c>
      <c r="N8" s="272">
        <f>+IF(D8="av",0,E8*I8)</f>
        <v>0</v>
      </c>
      <c r="O8" s="275">
        <f>+VLOOKUP(A8,'[1]Coef Feuillus divers'!$G$2:$AA$228,21,FALSE)</f>
        <v>0.62</v>
      </c>
      <c r="P8" s="272">
        <f>+M8*O8</f>
        <v>84.737241985438502</v>
      </c>
      <c r="Q8" s="272">
        <f>EXP(-1.0587+0.8836*LN(P8)+0.284)</f>
        <v>23.291557895837137</v>
      </c>
      <c r="R8" s="272">
        <f>+Q8+P8</f>
        <v>108.02879988127563</v>
      </c>
      <c r="S8" s="272" t="str">
        <f>+_xlfn.CONCAT(A8,B8,D8)</f>
        <v>Alisier torminal12av</v>
      </c>
      <c r="T8" s="272">
        <f>+R8*0.475*44/12</f>
        <v>188.15015979322172</v>
      </c>
    </row>
    <row r="9" spans="1:20" x14ac:dyDescent="0.3">
      <c r="A9" s="266" t="str">
        <f>'[1]LBC_Malons et Elze'!$B$106</f>
        <v>Alisier torminal</v>
      </c>
      <c r="B9" s="265">
        <v>12</v>
      </c>
      <c r="C9" s="266">
        <v>800</v>
      </c>
      <c r="D9" s="266" t="s">
        <v>53</v>
      </c>
      <c r="E9" s="266">
        <v>300</v>
      </c>
      <c r="F9" s="266">
        <v>15</v>
      </c>
      <c r="G9" s="267">
        <v>0.4712388980385</v>
      </c>
      <c r="H9" s="268">
        <v>10</v>
      </c>
      <c r="I9" s="270">
        <f>+(H9*G9^2)/(4*$K$3*(1-(1.3/H9))^2)*(J9+K9*SQRT(G9)/H9+L9*H9/G9)</f>
        <v>0.12424815540386876</v>
      </c>
      <c r="J9" s="266">
        <f>+VLOOKUP('[1]Autres sources3'!$A$8,'[1]Coef Feuillus divers'!$G$2:$AA$228,10,FALSE)</f>
        <v>0.52196460300000003</v>
      </c>
      <c r="K9" s="266">
        <f>+VLOOKUP('[1]Autres sources3'!$A$8,'[1]Coef Feuillus divers'!$G$2:$AA$228,11,FALSE)</f>
        <v>0.66106715155860996</v>
      </c>
      <c r="L9" s="266">
        <f>+VLOOKUP('[1]Autres sources3'!$A$8,'[1]Coef Feuillus divers'!$G$2:$AA$228,12,FALSE)</f>
        <v>-1.6572449999999999E-3</v>
      </c>
      <c r="M9" s="272">
        <f t="shared" ref="M9:M25" si="0">+I9*C9</f>
        <v>99.398524323095003</v>
      </c>
      <c r="N9" s="272">
        <f t="shared" ref="N9:N25" si="1">+IF(D9="av",0,E9*I9)</f>
        <v>37.274446621160628</v>
      </c>
      <c r="O9" s="275">
        <f>+VLOOKUP(A9,'[1]Coef Feuillus divers'!$G$2:$AA$228,21,FALSE)</f>
        <v>0.62</v>
      </c>
      <c r="P9" s="272">
        <f t="shared" ref="P9:P25" si="2">+M9*O9</f>
        <v>61.627085080318899</v>
      </c>
      <c r="Q9" s="272">
        <f t="shared" ref="Q9:Q25" si="3">EXP(-1.0587+0.8836*LN(P9)+0.284)</f>
        <v>17.579004363389409</v>
      </c>
      <c r="R9" s="272">
        <f t="shared" ref="R9:R25" si="4">+Q9+P9</f>
        <v>79.206089443708308</v>
      </c>
      <c r="S9" s="272" t="str">
        <f t="shared" ref="S9:S25" si="5">+_xlfn.CONCAT(A9,B9,D9)</f>
        <v>Alisier torminal12ap</v>
      </c>
      <c r="T9" s="272">
        <f t="shared" ref="T9:T25" si="6">+R9*0.475*44/12</f>
        <v>137.95060578112529</v>
      </c>
    </row>
    <row r="10" spans="1:20" x14ac:dyDescent="0.3">
      <c r="A10" s="266" t="str">
        <f>'[1]LBC_Malons et Elze'!$B$106</f>
        <v>Alisier torminal</v>
      </c>
      <c r="B10" s="265">
        <v>16</v>
      </c>
      <c r="C10" s="266">
        <v>800</v>
      </c>
      <c r="D10" s="266" t="s">
        <v>52</v>
      </c>
      <c r="E10" s="266">
        <v>200</v>
      </c>
      <c r="F10" s="266">
        <v>20</v>
      </c>
      <c r="G10" s="267">
        <v>0.62831853071799992</v>
      </c>
      <c r="H10" s="268">
        <v>12</v>
      </c>
      <c r="I10" s="270">
        <f t="shared" ref="I10:I25" si="7">+(H10*G10^2)/(4*$K$3*(1-(1.3/H10))^2)*(J10+K10*SQRT(G10)/H10+L10*H10/G10)</f>
        <v>0.25319292864199999</v>
      </c>
      <c r="J10" s="266">
        <f>+VLOOKUP('[1]Autres sources3'!$A$8,'[1]Coef Feuillus divers'!$G$2:$AA$228,10,FALSE)</f>
        <v>0.52196460300000003</v>
      </c>
      <c r="K10" s="266">
        <f>+VLOOKUP('[1]Autres sources3'!$A$8,'[1]Coef Feuillus divers'!$G$2:$AA$228,11,FALSE)</f>
        <v>0.66106715155860996</v>
      </c>
      <c r="L10" s="266">
        <f>+VLOOKUP('[1]Autres sources3'!$A$8,'[1]Coef Feuillus divers'!$G$2:$AA$228,12,FALSE)</f>
        <v>-1.6572449999999999E-3</v>
      </c>
      <c r="M10" s="272">
        <f t="shared" si="0"/>
        <v>202.55434291359998</v>
      </c>
      <c r="N10" s="272">
        <f t="shared" si="1"/>
        <v>0</v>
      </c>
      <c r="O10" s="275">
        <f>+VLOOKUP(A10,'[1]Coef Feuillus divers'!$G$2:$AA$228,21,FALSE)</f>
        <v>0.62</v>
      </c>
      <c r="P10" s="272">
        <f t="shared" si="2"/>
        <v>125.58369260643198</v>
      </c>
      <c r="Q10" s="272">
        <f t="shared" si="3"/>
        <v>32.973836747588123</v>
      </c>
      <c r="R10" s="272">
        <f t="shared" si="4"/>
        <v>158.55752935402012</v>
      </c>
      <c r="S10" s="272" t="str">
        <f t="shared" si="5"/>
        <v>Alisier torminal16av</v>
      </c>
      <c r="T10" s="272">
        <f t="shared" si="6"/>
        <v>276.15436362491835</v>
      </c>
    </row>
    <row r="11" spans="1:20" x14ac:dyDescent="0.3">
      <c r="A11" s="266" t="str">
        <f>'[1]LBC_Malons et Elze'!$B$106</f>
        <v>Alisier torminal</v>
      </c>
      <c r="B11" s="265">
        <v>16</v>
      </c>
      <c r="C11" s="266">
        <v>600</v>
      </c>
      <c r="D11" s="266" t="s">
        <v>53</v>
      </c>
      <c r="E11" s="266">
        <v>200</v>
      </c>
      <c r="F11" s="266">
        <v>20</v>
      </c>
      <c r="G11" s="267">
        <v>0.62831853071799992</v>
      </c>
      <c r="H11" s="268">
        <v>12</v>
      </c>
      <c r="I11" s="270">
        <f t="shared" si="7"/>
        <v>0.25319292864199999</v>
      </c>
      <c r="J11" s="266">
        <f>+VLOOKUP('[1]Autres sources3'!$A$8,'[1]Coef Feuillus divers'!$G$2:$AA$228,10,FALSE)</f>
        <v>0.52196460300000003</v>
      </c>
      <c r="K11" s="266">
        <f>+VLOOKUP('[1]Autres sources3'!$A$8,'[1]Coef Feuillus divers'!$G$2:$AA$228,11,FALSE)</f>
        <v>0.66106715155860996</v>
      </c>
      <c r="L11" s="266">
        <f>+VLOOKUP('[1]Autres sources3'!$A$8,'[1]Coef Feuillus divers'!$G$2:$AA$228,12,FALSE)</f>
        <v>-1.6572449999999999E-3</v>
      </c>
      <c r="M11" s="272">
        <f t="shared" si="0"/>
        <v>151.91575718519999</v>
      </c>
      <c r="N11" s="272">
        <f t="shared" si="1"/>
        <v>50.638585728399995</v>
      </c>
      <c r="O11" s="275">
        <f>+VLOOKUP(A11,'[1]Coef Feuillus divers'!$G$2:$AA$228,21,FALSE)</f>
        <v>0.62</v>
      </c>
      <c r="P11" s="272">
        <f t="shared" si="2"/>
        <v>94.187769454823993</v>
      </c>
      <c r="Q11" s="272">
        <f t="shared" si="3"/>
        <v>25.572525230244597</v>
      </c>
      <c r="R11" s="272">
        <f t="shared" si="4"/>
        <v>119.76029468506859</v>
      </c>
      <c r="S11" s="272" t="str">
        <f t="shared" si="5"/>
        <v>Alisier torminal16ap</v>
      </c>
      <c r="T11" s="272">
        <f t="shared" si="6"/>
        <v>208.58251324316109</v>
      </c>
    </row>
    <row r="12" spans="1:20" x14ac:dyDescent="0.3">
      <c r="A12" s="266" t="str">
        <f>'[1]LBC_Malons et Elze'!$B$106</f>
        <v>Alisier torminal</v>
      </c>
      <c r="B12" s="265">
        <v>20</v>
      </c>
      <c r="C12" s="266">
        <v>600</v>
      </c>
      <c r="D12" s="266" t="s">
        <v>52</v>
      </c>
      <c r="E12" s="266">
        <v>200</v>
      </c>
      <c r="F12" s="266">
        <v>25</v>
      </c>
      <c r="G12" s="267">
        <v>0.78539816339750002</v>
      </c>
      <c r="H12" s="268">
        <v>14</v>
      </c>
      <c r="I12" s="270">
        <f t="shared" si="7"/>
        <v>0.44617755138009657</v>
      </c>
      <c r="J12" s="266">
        <f>+VLOOKUP('[1]Autres sources3'!$A$8,'[1]Coef Feuillus divers'!$G$2:$AA$228,10,FALSE)</f>
        <v>0.52196460300000003</v>
      </c>
      <c r="K12" s="266">
        <f>+VLOOKUP('[1]Autres sources3'!$A$8,'[1]Coef Feuillus divers'!$G$2:$AA$228,11,FALSE)</f>
        <v>0.66106715155860996</v>
      </c>
      <c r="L12" s="266">
        <f>+VLOOKUP('[1]Autres sources3'!$A$8,'[1]Coef Feuillus divers'!$G$2:$AA$228,12,FALSE)</f>
        <v>-1.6572449999999999E-3</v>
      </c>
      <c r="M12" s="272">
        <f t="shared" si="0"/>
        <v>267.70653082805796</v>
      </c>
      <c r="N12" s="272">
        <f t="shared" si="1"/>
        <v>0</v>
      </c>
      <c r="O12" s="275">
        <f>+VLOOKUP(A12,'[1]Coef Feuillus divers'!$G$2:$AA$228,21,FALSE)</f>
        <v>0.62</v>
      </c>
      <c r="P12" s="272">
        <f t="shared" si="2"/>
        <v>165.97804911339594</v>
      </c>
      <c r="Q12" s="272">
        <f t="shared" si="3"/>
        <v>42.187989008438898</v>
      </c>
      <c r="R12" s="272">
        <f t="shared" si="4"/>
        <v>208.16603812183484</v>
      </c>
      <c r="S12" s="272" t="str">
        <f t="shared" si="5"/>
        <v>Alisier torminal20av</v>
      </c>
      <c r="T12" s="272">
        <f t="shared" si="6"/>
        <v>362.55584972886231</v>
      </c>
    </row>
    <row r="13" spans="1:20" x14ac:dyDescent="0.3">
      <c r="A13" s="266" t="str">
        <f>'[1]LBC_Malons et Elze'!$B$106</f>
        <v>Alisier torminal</v>
      </c>
      <c r="B13" s="265">
        <v>20</v>
      </c>
      <c r="C13" s="266">
        <v>400</v>
      </c>
      <c r="D13" s="266" t="s">
        <v>53</v>
      </c>
      <c r="E13" s="266">
        <v>200</v>
      </c>
      <c r="F13" s="266">
        <v>25</v>
      </c>
      <c r="G13" s="267">
        <v>0.78539816339750002</v>
      </c>
      <c r="H13" s="268">
        <v>14</v>
      </c>
      <c r="I13" s="270">
        <f t="shared" si="7"/>
        <v>0.44617755138009657</v>
      </c>
      <c r="J13" s="266">
        <f>+VLOOKUP('[1]Autres sources3'!$A$8,'[1]Coef Feuillus divers'!$G$2:$AA$228,10,FALSE)</f>
        <v>0.52196460300000003</v>
      </c>
      <c r="K13" s="266">
        <f>+VLOOKUP('[1]Autres sources3'!$A$8,'[1]Coef Feuillus divers'!$G$2:$AA$228,11,FALSE)</f>
        <v>0.66106715155860996</v>
      </c>
      <c r="L13" s="266">
        <f>+VLOOKUP('[1]Autres sources3'!$A$8,'[1]Coef Feuillus divers'!$G$2:$AA$228,12,FALSE)</f>
        <v>-1.6572449999999999E-3</v>
      </c>
      <c r="M13" s="272">
        <f t="shared" si="0"/>
        <v>178.47102055203862</v>
      </c>
      <c r="N13" s="272">
        <f t="shared" si="1"/>
        <v>89.235510276019312</v>
      </c>
      <c r="O13" s="275">
        <f>+VLOOKUP(A13,'[1]Coef Feuillus divers'!$G$2:$AA$228,21,FALSE)</f>
        <v>0.62</v>
      </c>
      <c r="P13" s="272">
        <f t="shared" si="2"/>
        <v>110.65203274226394</v>
      </c>
      <c r="Q13" s="272">
        <f t="shared" si="3"/>
        <v>29.48455569093041</v>
      </c>
      <c r="R13" s="272">
        <f t="shared" si="4"/>
        <v>140.13658843319436</v>
      </c>
      <c r="S13" s="272" t="str">
        <f t="shared" si="5"/>
        <v>Alisier torminal20ap</v>
      </c>
      <c r="T13" s="272">
        <f t="shared" si="6"/>
        <v>244.07122485448019</v>
      </c>
    </row>
    <row r="14" spans="1:20" x14ac:dyDescent="0.3">
      <c r="A14" s="266" t="str">
        <f>'[1]LBC_Malons et Elze'!$B$106</f>
        <v>Alisier torminal</v>
      </c>
      <c r="B14" s="265">
        <v>25</v>
      </c>
      <c r="C14" s="266">
        <v>400</v>
      </c>
      <c r="D14" s="266" t="s">
        <v>52</v>
      </c>
      <c r="E14" s="266">
        <v>120</v>
      </c>
      <c r="F14" s="266">
        <v>30</v>
      </c>
      <c r="G14" s="267">
        <v>0.942477796077</v>
      </c>
      <c r="H14" s="268">
        <v>16</v>
      </c>
      <c r="I14" s="270">
        <f t="shared" si="7"/>
        <v>0.71540346566995949</v>
      </c>
      <c r="J14" s="266">
        <f>+VLOOKUP('[1]Autres sources3'!$A$8,'[1]Coef Feuillus divers'!$G$2:$AA$228,10,FALSE)</f>
        <v>0.52196460300000003</v>
      </c>
      <c r="K14" s="266">
        <f>+VLOOKUP('[1]Autres sources3'!$A$8,'[1]Coef Feuillus divers'!$G$2:$AA$228,11,FALSE)</f>
        <v>0.66106715155860996</v>
      </c>
      <c r="L14" s="266">
        <f>+VLOOKUP('[1]Autres sources3'!$A$8,'[1]Coef Feuillus divers'!$G$2:$AA$228,12,FALSE)</f>
        <v>-1.6572449999999999E-3</v>
      </c>
      <c r="M14" s="272">
        <f t="shared" si="0"/>
        <v>286.1613862679838</v>
      </c>
      <c r="N14" s="272">
        <f t="shared" si="1"/>
        <v>0</v>
      </c>
      <c r="O14" s="275">
        <f>+VLOOKUP(A14,'[1]Coef Feuillus divers'!$G$2:$AA$228,21,FALSE)</f>
        <v>0.62</v>
      </c>
      <c r="P14" s="272">
        <f t="shared" si="2"/>
        <v>177.42005948614997</v>
      </c>
      <c r="Q14" s="272">
        <f t="shared" si="3"/>
        <v>44.747715550621336</v>
      </c>
      <c r="R14" s="272">
        <f t="shared" si="4"/>
        <v>222.1677750367713</v>
      </c>
      <c r="S14" s="272" t="str">
        <f t="shared" si="5"/>
        <v>Alisier torminal25av</v>
      </c>
      <c r="T14" s="272">
        <f t="shared" si="6"/>
        <v>386.94220818904336</v>
      </c>
    </row>
    <row r="15" spans="1:20" x14ac:dyDescent="0.3">
      <c r="A15" s="266" t="str">
        <f>'[1]LBC_Malons et Elze'!$B$106</f>
        <v>Alisier torminal</v>
      </c>
      <c r="B15" s="265">
        <v>25</v>
      </c>
      <c r="C15" s="266">
        <v>280</v>
      </c>
      <c r="D15" s="266" t="s">
        <v>53</v>
      </c>
      <c r="E15" s="266">
        <v>120</v>
      </c>
      <c r="F15" s="266">
        <v>30</v>
      </c>
      <c r="G15" s="267">
        <v>0.942477796077</v>
      </c>
      <c r="H15" s="268">
        <v>16</v>
      </c>
      <c r="I15" s="270">
        <f t="shared" si="7"/>
        <v>0.71540346566995949</v>
      </c>
      <c r="J15" s="266">
        <f>+VLOOKUP('[1]Autres sources3'!$A$8,'[1]Coef Feuillus divers'!$G$2:$AA$228,10,FALSE)</f>
        <v>0.52196460300000003</v>
      </c>
      <c r="K15" s="266">
        <f>+VLOOKUP('[1]Autres sources3'!$A$8,'[1]Coef Feuillus divers'!$G$2:$AA$228,11,FALSE)</f>
        <v>0.66106715155860996</v>
      </c>
      <c r="L15" s="266">
        <f>+VLOOKUP('[1]Autres sources3'!$A$8,'[1]Coef Feuillus divers'!$G$2:$AA$228,12,FALSE)</f>
        <v>-1.6572449999999999E-3</v>
      </c>
      <c r="M15" s="272">
        <f t="shared" si="0"/>
        <v>200.31297038758865</v>
      </c>
      <c r="N15" s="272">
        <f t="shared" si="1"/>
        <v>85.848415880395137</v>
      </c>
      <c r="O15" s="275">
        <f>+VLOOKUP(A15,'[1]Coef Feuillus divers'!$G$2:$AA$228,21,FALSE)</f>
        <v>0.62</v>
      </c>
      <c r="P15" s="272">
        <f t="shared" si="2"/>
        <v>124.19404164030496</v>
      </c>
      <c r="Q15" s="272">
        <f t="shared" si="3"/>
        <v>32.651226294437855</v>
      </c>
      <c r="R15" s="272">
        <f t="shared" si="4"/>
        <v>156.84526793474282</v>
      </c>
      <c r="S15" s="272" t="str">
        <f t="shared" si="5"/>
        <v>Alisier torminal25ap</v>
      </c>
      <c r="T15" s="272">
        <f t="shared" si="6"/>
        <v>273.17217498634375</v>
      </c>
    </row>
    <row r="16" spans="1:20" x14ac:dyDescent="0.3">
      <c r="A16" s="266" t="str">
        <f>'[1]LBC_Malons et Elze'!$B$106</f>
        <v>Alisier torminal</v>
      </c>
      <c r="B16" s="265">
        <v>30</v>
      </c>
      <c r="C16" s="266">
        <v>280</v>
      </c>
      <c r="D16" s="266" t="s">
        <v>52</v>
      </c>
      <c r="E16" s="266">
        <v>80</v>
      </c>
      <c r="F16" s="266">
        <v>30</v>
      </c>
      <c r="G16" s="267">
        <v>0.942477796077</v>
      </c>
      <c r="H16" s="268">
        <v>18</v>
      </c>
      <c r="I16" s="270">
        <f t="shared" si="7"/>
        <v>0.77745622317289398</v>
      </c>
      <c r="J16" s="266">
        <f>+VLOOKUP('[1]Autres sources3'!$A$8,'[1]Coef Feuillus divers'!$G$2:$AA$228,10,FALSE)</f>
        <v>0.52196460300000003</v>
      </c>
      <c r="K16" s="266">
        <f>+VLOOKUP('[1]Autres sources3'!$A$8,'[1]Coef Feuillus divers'!$G$2:$AA$228,11,FALSE)</f>
        <v>0.66106715155860996</v>
      </c>
      <c r="L16" s="266">
        <f>+VLOOKUP('[1]Autres sources3'!$A$8,'[1]Coef Feuillus divers'!$G$2:$AA$228,12,FALSE)</f>
        <v>-1.6572449999999999E-3</v>
      </c>
      <c r="M16" s="272">
        <f t="shared" si="0"/>
        <v>217.68774248841032</v>
      </c>
      <c r="N16" s="272">
        <f t="shared" si="1"/>
        <v>0</v>
      </c>
      <c r="O16" s="275">
        <f>+VLOOKUP(A16,'[1]Coef Feuillus divers'!$G$2:$AA$228,21,FALSE)</f>
        <v>0.62</v>
      </c>
      <c r="P16" s="272">
        <f t="shared" si="2"/>
        <v>134.96640034281441</v>
      </c>
      <c r="Q16" s="272">
        <f t="shared" si="3"/>
        <v>35.141432620911928</v>
      </c>
      <c r="R16" s="272">
        <f t="shared" si="4"/>
        <v>170.10783296372634</v>
      </c>
      <c r="S16" s="272" t="str">
        <f t="shared" si="5"/>
        <v>Alisier torminal30av</v>
      </c>
      <c r="T16" s="272">
        <f t="shared" si="6"/>
        <v>296.27114241182335</v>
      </c>
    </row>
    <row r="17" spans="1:20" x14ac:dyDescent="0.3">
      <c r="A17" s="266" t="str">
        <f>'[1]LBC_Malons et Elze'!$B$106</f>
        <v>Alisier torminal</v>
      </c>
      <c r="B17" s="265">
        <v>30</v>
      </c>
      <c r="C17" s="266">
        <v>200</v>
      </c>
      <c r="D17" s="266" t="s">
        <v>53</v>
      </c>
      <c r="E17" s="266">
        <v>80</v>
      </c>
      <c r="F17" s="266">
        <v>30</v>
      </c>
      <c r="G17" s="267">
        <v>0.942477796077</v>
      </c>
      <c r="H17" s="268">
        <v>18</v>
      </c>
      <c r="I17" s="270">
        <f t="shared" si="7"/>
        <v>0.77745622317289398</v>
      </c>
      <c r="J17" s="266">
        <f>+VLOOKUP('[1]Autres sources3'!$A$8,'[1]Coef Feuillus divers'!$G$2:$AA$228,10,FALSE)</f>
        <v>0.52196460300000003</v>
      </c>
      <c r="K17" s="266">
        <f>+VLOOKUP('[1]Autres sources3'!$A$8,'[1]Coef Feuillus divers'!$G$2:$AA$228,11,FALSE)</f>
        <v>0.66106715155860996</v>
      </c>
      <c r="L17" s="266">
        <f>+VLOOKUP('[1]Autres sources3'!$A$8,'[1]Coef Feuillus divers'!$G$2:$AA$228,12,FALSE)</f>
        <v>-1.6572449999999999E-3</v>
      </c>
      <c r="M17" s="272">
        <f t="shared" si="0"/>
        <v>155.49124463457881</v>
      </c>
      <c r="N17" s="272">
        <f t="shared" si="1"/>
        <v>62.196497853831517</v>
      </c>
      <c r="O17" s="275">
        <f>+VLOOKUP(A17,'[1]Coef Feuillus divers'!$G$2:$AA$228,21,FALSE)</f>
        <v>0.62</v>
      </c>
      <c r="P17" s="272">
        <f t="shared" si="2"/>
        <v>96.404571673438852</v>
      </c>
      <c r="Q17" s="272">
        <f t="shared" si="3"/>
        <v>26.10361949282229</v>
      </c>
      <c r="R17" s="272">
        <f t="shared" si="4"/>
        <v>122.50819116626114</v>
      </c>
      <c r="S17" s="272" t="str">
        <f t="shared" si="5"/>
        <v>Alisier torminal30ap</v>
      </c>
      <c r="T17" s="272">
        <f t="shared" si="6"/>
        <v>213.36843294790481</v>
      </c>
    </row>
    <row r="18" spans="1:20" x14ac:dyDescent="0.3">
      <c r="A18" s="266" t="str">
        <f>'[1]LBC_Malons et Elze'!$B$106</f>
        <v>Alisier torminal</v>
      </c>
      <c r="B18" s="265">
        <v>36</v>
      </c>
      <c r="C18" s="266">
        <v>200</v>
      </c>
      <c r="D18" s="266" t="s">
        <v>52</v>
      </c>
      <c r="E18" s="266">
        <v>60</v>
      </c>
      <c r="F18" s="266">
        <v>35</v>
      </c>
      <c r="G18" s="267">
        <v>1.0995574287565</v>
      </c>
      <c r="H18" s="268">
        <v>20</v>
      </c>
      <c r="I18" s="270">
        <f t="shared" si="7"/>
        <v>1.158817310394012</v>
      </c>
      <c r="J18" s="266">
        <f>+VLOOKUP('[1]Autres sources3'!$A$8,'[1]Coef Feuillus divers'!$G$2:$AA$228,10,FALSE)</f>
        <v>0.52196460300000003</v>
      </c>
      <c r="K18" s="266">
        <f>+VLOOKUP('[1]Autres sources3'!$A$8,'[1]Coef Feuillus divers'!$G$2:$AA$228,11,FALSE)</f>
        <v>0.66106715155860996</v>
      </c>
      <c r="L18" s="266">
        <f>+VLOOKUP('[1]Autres sources3'!$A$8,'[1]Coef Feuillus divers'!$G$2:$AA$228,12,FALSE)</f>
        <v>-1.6572449999999999E-3</v>
      </c>
      <c r="M18" s="272">
        <f t="shared" si="0"/>
        <v>231.76346207880241</v>
      </c>
      <c r="N18" s="272">
        <f t="shared" si="1"/>
        <v>0</v>
      </c>
      <c r="O18" s="275">
        <f>+VLOOKUP(A18,'[1]Coef Feuillus divers'!$G$2:$AA$228,21,FALSE)</f>
        <v>0.62</v>
      </c>
      <c r="P18" s="272">
        <f t="shared" si="2"/>
        <v>143.69334648885749</v>
      </c>
      <c r="Q18" s="272">
        <f t="shared" si="3"/>
        <v>37.141812817236044</v>
      </c>
      <c r="R18" s="272">
        <f t="shared" si="4"/>
        <v>180.83515930609354</v>
      </c>
      <c r="S18" s="272" t="str">
        <f t="shared" si="5"/>
        <v>Alisier torminal36av</v>
      </c>
      <c r="T18" s="272">
        <f t="shared" si="6"/>
        <v>314.95456912477954</v>
      </c>
    </row>
    <row r="19" spans="1:20" x14ac:dyDescent="0.3">
      <c r="A19" s="266" t="str">
        <f>'[1]LBC_Malons et Elze'!$B$106</f>
        <v>Alisier torminal</v>
      </c>
      <c r="B19" s="265">
        <v>36</v>
      </c>
      <c r="C19" s="266">
        <v>140</v>
      </c>
      <c r="D19" s="266" t="s">
        <v>53</v>
      </c>
      <c r="E19" s="266">
        <v>60</v>
      </c>
      <c r="F19" s="266">
        <v>35</v>
      </c>
      <c r="G19" s="267">
        <v>1.0995574287565</v>
      </c>
      <c r="H19" s="268">
        <v>20</v>
      </c>
      <c r="I19" s="270">
        <f t="shared" si="7"/>
        <v>1.158817310394012</v>
      </c>
      <c r="J19" s="266">
        <f>+VLOOKUP('[1]Autres sources3'!$A$8,'[1]Coef Feuillus divers'!$G$2:$AA$228,10,FALSE)</f>
        <v>0.52196460300000003</v>
      </c>
      <c r="K19" s="266">
        <f>+VLOOKUP('[1]Autres sources3'!$A$8,'[1]Coef Feuillus divers'!$G$2:$AA$228,11,FALSE)</f>
        <v>0.66106715155860996</v>
      </c>
      <c r="L19" s="266">
        <f>+VLOOKUP('[1]Autres sources3'!$A$8,'[1]Coef Feuillus divers'!$G$2:$AA$228,12,FALSE)</f>
        <v>-1.6572449999999999E-3</v>
      </c>
      <c r="M19" s="272">
        <f t="shared" si="0"/>
        <v>162.23442345516168</v>
      </c>
      <c r="N19" s="272">
        <f t="shared" si="1"/>
        <v>69.529038623640716</v>
      </c>
      <c r="O19" s="275">
        <f>+VLOOKUP(A19,'[1]Coef Feuillus divers'!$G$2:$AA$228,21,FALSE)</f>
        <v>0.62</v>
      </c>
      <c r="P19" s="272">
        <f t="shared" si="2"/>
        <v>100.58534254220024</v>
      </c>
      <c r="Q19" s="272">
        <f t="shared" si="3"/>
        <v>27.101399934245048</v>
      </c>
      <c r="R19" s="272">
        <f t="shared" si="4"/>
        <v>127.68674247644529</v>
      </c>
      <c r="S19" s="272" t="str">
        <f t="shared" si="5"/>
        <v>Alisier torminal36ap</v>
      </c>
      <c r="T19" s="272">
        <f t="shared" si="6"/>
        <v>222.38774314647557</v>
      </c>
    </row>
    <row r="20" spans="1:20" x14ac:dyDescent="0.3">
      <c r="A20" s="266" t="str">
        <f>'[1]LBC_Malons et Elze'!$B$106</f>
        <v>Alisier torminal</v>
      </c>
      <c r="B20" s="265">
        <v>43</v>
      </c>
      <c r="C20" s="266">
        <v>140</v>
      </c>
      <c r="D20" s="266" t="s">
        <v>52</v>
      </c>
      <c r="E20" s="266">
        <v>50</v>
      </c>
      <c r="F20" s="266">
        <v>40</v>
      </c>
      <c r="G20" s="267">
        <v>1.2566370614359998</v>
      </c>
      <c r="H20" s="268">
        <v>22</v>
      </c>
      <c r="I20" s="270">
        <f t="shared" si="7"/>
        <v>1.6445508951071388</v>
      </c>
      <c r="J20" s="266">
        <f>+VLOOKUP('[1]Autres sources3'!$A$8,'[1]Coef Feuillus divers'!$G$2:$AA$228,10,FALSE)</f>
        <v>0.52196460300000003</v>
      </c>
      <c r="K20" s="266">
        <f>+VLOOKUP('[1]Autres sources3'!$A$8,'[1]Coef Feuillus divers'!$G$2:$AA$228,11,FALSE)</f>
        <v>0.66106715155860996</v>
      </c>
      <c r="L20" s="266">
        <f>+VLOOKUP('[1]Autres sources3'!$A$8,'[1]Coef Feuillus divers'!$G$2:$AA$228,12,FALSE)</f>
        <v>-1.6572449999999999E-3</v>
      </c>
      <c r="M20" s="272">
        <f t="shared" si="0"/>
        <v>230.23712531499945</v>
      </c>
      <c r="N20" s="272">
        <f t="shared" si="1"/>
        <v>0</v>
      </c>
      <c r="O20" s="275">
        <f>+VLOOKUP(A20,'[1]Coef Feuillus divers'!$G$2:$AA$228,21,FALSE)</f>
        <v>0.62</v>
      </c>
      <c r="P20" s="272">
        <f t="shared" si="2"/>
        <v>142.74701769529966</v>
      </c>
      <c r="Q20" s="272">
        <f t="shared" si="3"/>
        <v>36.925595219558019</v>
      </c>
      <c r="R20" s="272">
        <f t="shared" si="4"/>
        <v>179.67261291485767</v>
      </c>
      <c r="S20" s="272" t="str">
        <f t="shared" si="5"/>
        <v>Alisier torminal43av</v>
      </c>
      <c r="T20" s="272">
        <f t="shared" si="6"/>
        <v>312.92980082671039</v>
      </c>
    </row>
    <row r="21" spans="1:20" x14ac:dyDescent="0.3">
      <c r="A21" s="266" t="str">
        <f>'[1]LBC_Malons et Elze'!$B$106</f>
        <v>Alisier torminal</v>
      </c>
      <c r="B21" s="265">
        <v>43</v>
      </c>
      <c r="C21" s="265">
        <v>90</v>
      </c>
      <c r="D21" s="266" t="s">
        <v>53</v>
      </c>
      <c r="E21" s="266">
        <v>50</v>
      </c>
      <c r="F21" s="266">
        <v>40</v>
      </c>
      <c r="G21" s="267">
        <v>1.2566370614359998</v>
      </c>
      <c r="H21" s="268">
        <v>22</v>
      </c>
      <c r="I21" s="270">
        <f t="shared" si="7"/>
        <v>1.6445508951071388</v>
      </c>
      <c r="J21" s="266">
        <f>+VLOOKUP('[1]Autres sources3'!$A$8,'[1]Coef Feuillus divers'!$G$2:$AA$228,10,FALSE)</f>
        <v>0.52196460300000003</v>
      </c>
      <c r="K21" s="266">
        <f>+VLOOKUP('[1]Autres sources3'!$A$8,'[1]Coef Feuillus divers'!$G$2:$AA$228,11,FALSE)</f>
        <v>0.66106715155860996</v>
      </c>
      <c r="L21" s="266">
        <f>+VLOOKUP('[1]Autres sources3'!$A$8,'[1]Coef Feuillus divers'!$G$2:$AA$228,12,FALSE)</f>
        <v>-1.6572449999999999E-3</v>
      </c>
      <c r="M21" s="272">
        <f t="shared" si="0"/>
        <v>148.0095805596425</v>
      </c>
      <c r="N21" s="272">
        <f t="shared" si="1"/>
        <v>82.227544755356945</v>
      </c>
      <c r="O21" s="275">
        <f>+VLOOKUP(A21,'[1]Coef Feuillus divers'!$G$2:$AA$228,21,FALSE)</f>
        <v>0.62</v>
      </c>
      <c r="P21" s="272">
        <f t="shared" si="2"/>
        <v>91.765939946978349</v>
      </c>
      <c r="Q21" s="272">
        <f t="shared" si="3"/>
        <v>24.990644330900043</v>
      </c>
      <c r="R21" s="272">
        <f t="shared" si="4"/>
        <v>116.75658427787839</v>
      </c>
      <c r="S21" s="272" t="str">
        <f t="shared" si="5"/>
        <v>Alisier torminal43ap</v>
      </c>
      <c r="T21" s="272">
        <f t="shared" si="6"/>
        <v>203.35105095063818</v>
      </c>
    </row>
    <row r="22" spans="1:20" x14ac:dyDescent="0.3">
      <c r="A22" s="266" t="str">
        <f>'[1]LBC_Malons et Elze'!$B$106</f>
        <v>Alisier torminal</v>
      </c>
      <c r="B22" s="266">
        <v>50</v>
      </c>
      <c r="C22" s="266">
        <v>90</v>
      </c>
      <c r="D22" s="266" t="s">
        <v>52</v>
      </c>
      <c r="E22" s="266">
        <v>30</v>
      </c>
      <c r="F22" s="266">
        <v>45</v>
      </c>
      <c r="G22" s="267">
        <v>1.4137166941155002</v>
      </c>
      <c r="H22" s="268">
        <v>24</v>
      </c>
      <c r="I22" s="270">
        <f t="shared" si="7"/>
        <v>2.2467865812427661</v>
      </c>
      <c r="J22" s="266">
        <f>+VLOOKUP('[1]Autres sources3'!$A$8,'[1]Coef Feuillus divers'!$G$2:$AA$228,10,FALSE)</f>
        <v>0.52196460300000003</v>
      </c>
      <c r="K22" s="266">
        <f>+VLOOKUP('[1]Autres sources3'!$A$8,'[1]Coef Feuillus divers'!$G$2:$AA$228,11,FALSE)</f>
        <v>0.66106715155860996</v>
      </c>
      <c r="L22" s="266">
        <f>+VLOOKUP('[1]Autres sources3'!$A$8,'[1]Coef Feuillus divers'!$G$2:$AA$228,12,FALSE)</f>
        <v>-1.6572449999999999E-3</v>
      </c>
      <c r="M22" s="272">
        <f t="shared" si="0"/>
        <v>202.21079231184893</v>
      </c>
      <c r="N22" s="272">
        <f t="shared" si="1"/>
        <v>0</v>
      </c>
      <c r="O22" s="275">
        <f>+VLOOKUP(A22,'[1]Coef Feuillus divers'!$G$2:$AA$228,21,FALSE)</f>
        <v>0.62</v>
      </c>
      <c r="P22" s="272">
        <f t="shared" si="2"/>
        <v>125.37069123334634</v>
      </c>
      <c r="Q22" s="272">
        <f t="shared" si="3"/>
        <v>32.924415097644342</v>
      </c>
      <c r="R22" s="272">
        <f t="shared" si="4"/>
        <v>158.29510633099068</v>
      </c>
      <c r="S22" s="272" t="str">
        <f t="shared" si="5"/>
        <v>Alisier torminal50av</v>
      </c>
      <c r="T22" s="272">
        <f t="shared" si="6"/>
        <v>275.69731019314207</v>
      </c>
    </row>
    <row r="23" spans="1:20" x14ac:dyDescent="0.3">
      <c r="A23" s="266" t="str">
        <f>'[1]LBC_Malons et Elze'!$B$106</f>
        <v>Alisier torminal</v>
      </c>
      <c r="B23" s="266">
        <v>50</v>
      </c>
      <c r="C23" s="266">
        <v>60</v>
      </c>
      <c r="D23" s="266" t="s">
        <v>53</v>
      </c>
      <c r="E23" s="266">
        <v>30</v>
      </c>
      <c r="F23" s="266">
        <v>45</v>
      </c>
      <c r="G23" s="267">
        <v>1.4137166941155002</v>
      </c>
      <c r="H23" s="268">
        <v>24</v>
      </c>
      <c r="I23" s="270">
        <f t="shared" si="7"/>
        <v>2.2467865812427661</v>
      </c>
      <c r="J23" s="266">
        <f>+VLOOKUP('[1]Autres sources3'!$A$8,'[1]Coef Feuillus divers'!$G$2:$AA$228,10,FALSE)</f>
        <v>0.52196460300000003</v>
      </c>
      <c r="K23" s="266">
        <f>+VLOOKUP('[1]Autres sources3'!$A$8,'[1]Coef Feuillus divers'!$G$2:$AA$228,11,FALSE)</f>
        <v>0.66106715155860996</v>
      </c>
      <c r="L23" s="266">
        <f>+VLOOKUP('[1]Autres sources3'!$A$8,'[1]Coef Feuillus divers'!$G$2:$AA$228,12,FALSE)</f>
        <v>-1.6572449999999999E-3</v>
      </c>
      <c r="M23" s="272">
        <f t="shared" si="0"/>
        <v>134.80719487456597</v>
      </c>
      <c r="N23" s="272">
        <f t="shared" si="1"/>
        <v>67.403597437282983</v>
      </c>
      <c r="O23" s="275">
        <f>+VLOOKUP(A23,'[1]Coef Feuillus divers'!$G$2:$AA$228,21,FALSE)</f>
        <v>0.62</v>
      </c>
      <c r="P23" s="272">
        <f t="shared" si="2"/>
        <v>83.580460822230904</v>
      </c>
      <c r="Q23" s="272">
        <f t="shared" si="3"/>
        <v>23.010382181137452</v>
      </c>
      <c r="R23" s="272">
        <f t="shared" si="4"/>
        <v>106.59084300336835</v>
      </c>
      <c r="S23" s="272" t="str">
        <f t="shared" si="5"/>
        <v>Alisier torminal50ap</v>
      </c>
      <c r="T23" s="272">
        <f t="shared" si="6"/>
        <v>185.64571823086655</v>
      </c>
    </row>
    <row r="24" spans="1:20" x14ac:dyDescent="0.3">
      <c r="A24" s="266" t="str">
        <f>'[1]LBC_Malons et Elze'!$B$106</f>
        <v>Alisier torminal</v>
      </c>
      <c r="B24" s="266">
        <v>60</v>
      </c>
      <c r="C24" s="266">
        <v>60</v>
      </c>
      <c r="D24" s="266" t="s">
        <v>52</v>
      </c>
      <c r="E24" s="266">
        <v>60</v>
      </c>
      <c r="F24" s="266">
        <v>50</v>
      </c>
      <c r="G24" s="267">
        <v>1.570796326795</v>
      </c>
      <c r="H24" s="268">
        <v>26</v>
      </c>
      <c r="I24" s="270">
        <f t="shared" si="7"/>
        <v>2.9776382565053283</v>
      </c>
      <c r="J24" s="266">
        <f>+VLOOKUP('[1]Autres sources3'!$A$8,'[1]Coef Feuillus divers'!$G$2:$AA$228,10,FALSE)</f>
        <v>0.52196460300000003</v>
      </c>
      <c r="K24" s="266">
        <f>+VLOOKUP('[1]Autres sources3'!$A$8,'[1]Coef Feuillus divers'!$G$2:$AA$228,11,FALSE)</f>
        <v>0.66106715155860996</v>
      </c>
      <c r="L24" s="266">
        <f>+VLOOKUP('[1]Autres sources3'!$A$8,'[1]Coef Feuillus divers'!$G$2:$AA$228,12,FALSE)</f>
        <v>-1.6572449999999999E-3</v>
      </c>
      <c r="M24" s="272">
        <f t="shared" si="0"/>
        <v>178.65829539031969</v>
      </c>
      <c r="N24" s="272">
        <f t="shared" si="1"/>
        <v>0</v>
      </c>
      <c r="O24" s="275">
        <f>+VLOOKUP(A24,'[1]Coef Feuillus divers'!$G$2:$AA$228,21,FALSE)</f>
        <v>0.62</v>
      </c>
      <c r="P24" s="272">
        <f t="shared" si="2"/>
        <v>110.76814314199821</v>
      </c>
      <c r="Q24" s="272">
        <f t="shared" si="3"/>
        <v>29.511891724887889</v>
      </c>
      <c r="R24" s="272">
        <f t="shared" si="4"/>
        <v>140.2800348668861</v>
      </c>
      <c r="S24" s="272" t="str">
        <f t="shared" si="5"/>
        <v>Alisier torminal60av</v>
      </c>
      <c r="T24" s="272">
        <f t="shared" si="6"/>
        <v>244.32106072649324</v>
      </c>
    </row>
    <row r="25" spans="1:20" x14ac:dyDescent="0.3">
      <c r="A25" s="266" t="str">
        <f>'[1]LBC_Malons et Elze'!$B$106</f>
        <v>Alisier torminal</v>
      </c>
      <c r="B25" s="266">
        <v>60</v>
      </c>
      <c r="C25" s="266">
        <v>0</v>
      </c>
      <c r="D25" s="266" t="s">
        <v>53</v>
      </c>
      <c r="E25" s="266">
        <v>60</v>
      </c>
      <c r="F25" s="266">
        <v>50</v>
      </c>
      <c r="G25" s="267">
        <v>1.570796326795</v>
      </c>
      <c r="H25" s="268">
        <v>26</v>
      </c>
      <c r="I25" s="270">
        <f t="shared" si="7"/>
        <v>2.9776382565053283</v>
      </c>
      <c r="J25" s="266">
        <f>+VLOOKUP('[1]Autres sources3'!$A$8,'[1]Coef Feuillus divers'!$G$2:$AA$228,10,FALSE)</f>
        <v>0.52196460300000003</v>
      </c>
      <c r="K25" s="266">
        <f>+VLOOKUP('[1]Autres sources3'!$A$8,'[1]Coef Feuillus divers'!$G$2:$AA$228,11,FALSE)</f>
        <v>0.66106715155860996</v>
      </c>
      <c r="L25" s="266">
        <f>+VLOOKUP('[1]Autres sources3'!$A$8,'[1]Coef Feuillus divers'!$G$2:$AA$228,12,FALSE)</f>
        <v>-1.6572449999999999E-3</v>
      </c>
      <c r="M25" s="272">
        <f t="shared" si="0"/>
        <v>0</v>
      </c>
      <c r="N25" s="272">
        <f t="shared" si="1"/>
        <v>178.65829539031969</v>
      </c>
      <c r="O25" s="275">
        <f>+VLOOKUP(A25,'[1]Coef Feuillus divers'!$G$2:$AA$228,21,FALSE)</f>
        <v>0.62</v>
      </c>
      <c r="P25" s="272">
        <f t="shared" si="2"/>
        <v>0</v>
      </c>
      <c r="Q25" s="272" t="e">
        <f t="shared" si="3"/>
        <v>#NUM!</v>
      </c>
      <c r="R25" s="272" t="e">
        <f t="shared" si="4"/>
        <v>#NUM!</v>
      </c>
      <c r="S25" s="272" t="str">
        <f t="shared" si="5"/>
        <v>Alisier torminal60ap</v>
      </c>
      <c r="T25" s="272" t="e">
        <f t="shared" si="6"/>
        <v>#NUM!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4.4" x14ac:dyDescent="0.3"/>
  <cols>
    <col min="1" max="1" width="21.44140625" bestFit="1" customWidth="1"/>
    <col min="2" max="3" width="16" customWidth="1"/>
    <col min="4" max="7" width="11.77734375" customWidth="1"/>
  </cols>
  <sheetData>
    <row r="1" spans="1:7" x14ac:dyDescent="0.3">
      <c r="A1" s="114" t="s">
        <v>390</v>
      </c>
      <c r="B1" s="114" t="s">
        <v>395</v>
      </c>
      <c r="C1" s="114" t="s">
        <v>396</v>
      </c>
    </row>
    <row r="2" spans="1:7" x14ac:dyDescent="0.3">
      <c r="A2" s="100" t="s">
        <v>391</v>
      </c>
      <c r="B2" s="116">
        <f>+D39</f>
        <v>14.37596070154024</v>
      </c>
      <c r="C2" s="116">
        <f>+AVERAGE(D9:D89)</f>
        <v>18.925297099781581</v>
      </c>
    </row>
    <row r="3" spans="1:7" x14ac:dyDescent="0.3">
      <c r="A3" s="100" t="s">
        <v>392</v>
      </c>
      <c r="B3" s="116">
        <f>+E39</f>
        <v>19.510232380661751</v>
      </c>
      <c r="C3" s="116">
        <f>+AVERAGE(E9:E89)</f>
        <v>25.684331778275016</v>
      </c>
    </row>
    <row r="4" spans="1:7" x14ac:dyDescent="0.3">
      <c r="A4" s="100" t="s">
        <v>393</v>
      </c>
      <c r="B4" s="116">
        <f>+F39</f>
        <v>28.75192140308048</v>
      </c>
      <c r="C4" s="116">
        <f>+AVERAGE(F9:F89)</f>
        <v>37.850594199563162</v>
      </c>
    </row>
    <row r="5" spans="1:7" x14ac:dyDescent="0.3">
      <c r="A5" s="100" t="s">
        <v>394</v>
      </c>
      <c r="B5" s="116">
        <f>+G39</f>
        <v>39.020464761323503</v>
      </c>
      <c r="C5" s="116">
        <f>+AVERAGE(G9:G89)</f>
        <v>51.368663556550032</v>
      </c>
    </row>
    <row r="8" spans="1:7" s="112" customFormat="1" ht="28.8" x14ac:dyDescent="0.3">
      <c r="A8" s="113" t="s">
        <v>389</v>
      </c>
      <c r="B8" s="113" t="s">
        <v>397</v>
      </c>
      <c r="C8" s="113" t="s">
        <v>398</v>
      </c>
      <c r="D8" s="113" t="s">
        <v>399</v>
      </c>
      <c r="E8" s="113" t="s">
        <v>400</v>
      </c>
      <c r="F8" s="113" t="s">
        <v>401</v>
      </c>
      <c r="G8" s="113" t="s">
        <v>402</v>
      </c>
    </row>
    <row r="9" spans="1:7" x14ac:dyDescent="0.3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3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3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3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3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3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3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3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3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3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3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3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3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3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3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3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3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3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3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3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3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3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3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3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3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3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3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3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3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3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3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3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3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3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3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3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3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3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3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3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3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3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3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3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3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3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3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3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3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3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3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3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3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3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3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3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3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3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3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3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3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3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3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3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3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3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3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3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3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3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3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3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3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3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3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3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3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3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3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3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3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4.4" x14ac:dyDescent="0.3"/>
  <cols>
    <col min="7" max="7" width="32.77734375" customWidth="1"/>
  </cols>
  <sheetData>
    <row r="1" spans="1:27" x14ac:dyDescent="0.3">
      <c r="A1" s="134" t="s">
        <v>1360</v>
      </c>
      <c r="B1" s="256" t="s">
        <v>1361</v>
      </c>
      <c r="C1" s="256" t="s">
        <v>1362</v>
      </c>
      <c r="D1" s="256" t="s">
        <v>1363</v>
      </c>
      <c r="E1" s="257" t="s">
        <v>1364</v>
      </c>
      <c r="F1" s="257" t="s">
        <v>1365</v>
      </c>
      <c r="G1" s="257" t="s">
        <v>1366</v>
      </c>
      <c r="H1" s="257" t="s">
        <v>1367</v>
      </c>
      <c r="I1" s="257" t="s">
        <v>1368</v>
      </c>
      <c r="J1" s="257" t="s">
        <v>1369</v>
      </c>
      <c r="K1" s="257" t="s">
        <v>1370</v>
      </c>
      <c r="L1" s="257" t="s">
        <v>1371</v>
      </c>
      <c r="M1" s="257" t="s">
        <v>1372</v>
      </c>
      <c r="N1" s="257" t="s">
        <v>1373</v>
      </c>
      <c r="O1" s="258" t="s">
        <v>1374</v>
      </c>
      <c r="P1" s="256" t="s">
        <v>1375</v>
      </c>
      <c r="Q1" s="256" t="s">
        <v>1376</v>
      </c>
      <c r="R1" s="256" t="s">
        <v>1377</v>
      </c>
      <c r="S1" s="257" t="s">
        <v>1378</v>
      </c>
      <c r="T1" s="256" t="s">
        <v>1379</v>
      </c>
      <c r="U1" s="256" t="s">
        <v>1380</v>
      </c>
      <c r="V1" s="256" t="s">
        <v>1381</v>
      </c>
      <c r="W1" s="256" t="s">
        <v>1382</v>
      </c>
      <c r="X1" s="256" t="s">
        <v>1383</v>
      </c>
      <c r="Y1" s="256" t="s">
        <v>1384</v>
      </c>
      <c r="Z1" s="257" t="s">
        <v>1385</v>
      </c>
      <c r="AA1" s="257" t="s">
        <v>1386</v>
      </c>
    </row>
    <row r="2" spans="1:27" x14ac:dyDescent="0.3">
      <c r="A2" s="134">
        <v>1</v>
      </c>
      <c r="B2" s="169" t="s">
        <v>709</v>
      </c>
      <c r="C2" s="169" t="s">
        <v>710</v>
      </c>
      <c r="D2" s="169" t="s">
        <v>433</v>
      </c>
      <c r="E2" s="170">
        <v>159</v>
      </c>
      <c r="F2" s="170">
        <v>568</v>
      </c>
      <c r="G2" s="170" t="s">
        <v>131</v>
      </c>
      <c r="H2" s="170">
        <v>116216</v>
      </c>
      <c r="I2" s="170" t="s">
        <v>711</v>
      </c>
      <c r="J2" s="170">
        <v>4797</v>
      </c>
      <c r="K2" s="171">
        <v>64</v>
      </c>
      <c r="L2" s="171" t="s">
        <v>8</v>
      </c>
      <c r="M2" s="171" t="s">
        <v>712</v>
      </c>
      <c r="N2" s="170">
        <v>428</v>
      </c>
      <c r="O2" s="172">
        <v>0.44666169372806502</v>
      </c>
      <c r="P2" s="170">
        <v>0.235014406668826</v>
      </c>
      <c r="Q2" s="170">
        <v>1.7559231923802499</v>
      </c>
      <c r="R2" s="170">
        <v>3.8935302974583289E-3</v>
      </c>
      <c r="S2" s="173">
        <v>15144</v>
      </c>
      <c r="T2" s="173">
        <v>0.7107437030491297</v>
      </c>
      <c r="U2" s="173">
        <v>0.18144349997639</v>
      </c>
      <c r="V2" s="173">
        <v>-3.0694272452292801</v>
      </c>
      <c r="W2" s="173">
        <v>0.100534597565308</v>
      </c>
      <c r="X2" s="170">
        <v>2.9490980000000002</v>
      </c>
      <c r="Y2" s="170">
        <v>4.0176899999999988E-2</v>
      </c>
      <c r="Z2" s="174">
        <v>0.45333333333333337</v>
      </c>
      <c r="AA2" s="174">
        <v>0.43</v>
      </c>
    </row>
    <row r="3" spans="1:27" x14ac:dyDescent="0.3">
      <c r="A3" s="134">
        <v>2</v>
      </c>
      <c r="B3" s="175" t="s">
        <v>709</v>
      </c>
      <c r="C3" s="175" t="s">
        <v>710</v>
      </c>
      <c r="D3" s="175"/>
      <c r="E3" s="170">
        <v>163</v>
      </c>
      <c r="F3" s="170">
        <v>516</v>
      </c>
      <c r="G3" s="170" t="s">
        <v>713</v>
      </c>
      <c r="H3" s="170">
        <v>93570</v>
      </c>
      <c r="I3" s="170" t="s">
        <v>714</v>
      </c>
      <c r="J3" s="170">
        <v>4798</v>
      </c>
      <c r="K3" s="171" t="s">
        <v>715</v>
      </c>
      <c r="L3" s="171" t="s">
        <v>716</v>
      </c>
      <c r="M3" s="171" t="s">
        <v>717</v>
      </c>
      <c r="N3" s="176"/>
      <c r="O3" s="177">
        <v>0.49608570000000002</v>
      </c>
      <c r="P3" s="176">
        <v>0.35638887800000002</v>
      </c>
      <c r="Q3" s="176">
        <v>1.7559231923802501</v>
      </c>
      <c r="R3" s="176">
        <v>1.73453652052958E-3</v>
      </c>
      <c r="S3" s="144"/>
      <c r="T3" s="144">
        <v>0.83890902321327565</v>
      </c>
      <c r="U3" s="144">
        <v>0.15456500000000001</v>
      </c>
      <c r="V3" s="144">
        <v>-3.624676</v>
      </c>
      <c r="W3" s="144">
        <v>7.7122999999999997E-2</v>
      </c>
      <c r="X3" s="142">
        <v>2.9490980000000002</v>
      </c>
      <c r="Y3" s="176">
        <v>4.0176899999999988E-2</v>
      </c>
      <c r="Z3" s="174">
        <v>0.43111111111111117</v>
      </c>
      <c r="AA3" s="174">
        <v>0.38999999999999996</v>
      </c>
    </row>
    <row r="4" spans="1:27" x14ac:dyDescent="0.3">
      <c r="A4" s="134">
        <v>3</v>
      </c>
      <c r="B4" s="175" t="s">
        <v>709</v>
      </c>
      <c r="C4" s="175" t="s">
        <v>710</v>
      </c>
      <c r="D4" s="175"/>
      <c r="E4" s="170">
        <v>165</v>
      </c>
      <c r="F4" s="170">
        <v>514</v>
      </c>
      <c r="G4" s="170" t="s">
        <v>718</v>
      </c>
      <c r="H4" s="170">
        <v>125811</v>
      </c>
      <c r="I4" s="170" t="s">
        <v>719</v>
      </c>
      <c r="J4" s="170">
        <v>4825</v>
      </c>
      <c r="K4" s="171" t="s">
        <v>720</v>
      </c>
      <c r="L4" s="171" t="s">
        <v>721</v>
      </c>
      <c r="M4" s="171" t="s">
        <v>722</v>
      </c>
      <c r="N4" s="176"/>
      <c r="O4" s="177">
        <v>0.49608570000000002</v>
      </c>
      <c r="P4" s="176">
        <v>0.35638887800000002</v>
      </c>
      <c r="Q4" s="176">
        <v>1.7559231923802501</v>
      </c>
      <c r="R4" s="176">
        <v>1.73453652052958E-3</v>
      </c>
      <c r="S4" s="144"/>
      <c r="T4" s="144">
        <v>0.83890902321327565</v>
      </c>
      <c r="U4" s="144">
        <v>0.15456500000000001</v>
      </c>
      <c r="V4" s="144">
        <v>-3.624676</v>
      </c>
      <c r="W4" s="144">
        <v>7.7122999999999997E-2</v>
      </c>
      <c r="X4" s="142">
        <v>2.9490980000000002</v>
      </c>
      <c r="Y4" s="176">
        <v>4.0176899999999988E-2</v>
      </c>
      <c r="Z4" s="174">
        <v>0.43111111111111117</v>
      </c>
      <c r="AA4" s="174">
        <v>0.38999999999999996</v>
      </c>
    </row>
    <row r="5" spans="1:27" x14ac:dyDescent="0.3">
      <c r="A5" s="134">
        <v>4</v>
      </c>
      <c r="B5" s="175" t="s">
        <v>709</v>
      </c>
      <c r="C5" s="175" t="s">
        <v>710</v>
      </c>
      <c r="D5" s="175"/>
      <c r="E5" s="170">
        <v>166</v>
      </c>
      <c r="F5" s="170">
        <v>157</v>
      </c>
      <c r="G5" s="170" t="s">
        <v>723</v>
      </c>
      <c r="H5" s="170"/>
      <c r="I5" s="170"/>
      <c r="J5" s="170">
        <v>4900</v>
      </c>
      <c r="K5" s="171" t="s">
        <v>724</v>
      </c>
      <c r="L5" s="171"/>
      <c r="M5" s="171"/>
      <c r="N5" s="176"/>
      <c r="O5" s="177">
        <v>0.49608570000000002</v>
      </c>
      <c r="P5" s="176">
        <v>0.35638887800000002</v>
      </c>
      <c r="Q5" s="176">
        <v>1.7559231923802501</v>
      </c>
      <c r="R5" s="176">
        <v>1.73453652052958E-3</v>
      </c>
      <c r="S5" s="144"/>
      <c r="T5" s="144">
        <v>0.83890902321327565</v>
      </c>
      <c r="U5" s="144">
        <v>0.15456500000000001</v>
      </c>
      <c r="V5" s="144">
        <v>-3.624676</v>
      </c>
      <c r="W5" s="144">
        <v>7.7122999999999997E-2</v>
      </c>
      <c r="X5" s="142">
        <v>2.9490980000000002</v>
      </c>
      <c r="Y5" s="176">
        <v>4.0176899999999988E-2</v>
      </c>
      <c r="Z5" s="174">
        <v>0.43111111111111117</v>
      </c>
      <c r="AA5" s="174">
        <v>0.38999999999999996</v>
      </c>
    </row>
    <row r="6" spans="1:27" x14ac:dyDescent="0.3">
      <c r="A6" s="134">
        <v>5</v>
      </c>
      <c r="B6" s="178" t="s">
        <v>709</v>
      </c>
      <c r="C6" s="178" t="s">
        <v>710</v>
      </c>
      <c r="D6" s="178" t="s">
        <v>433</v>
      </c>
      <c r="E6" s="170">
        <v>168</v>
      </c>
      <c r="F6" s="170">
        <v>503</v>
      </c>
      <c r="G6" s="170" t="s">
        <v>725</v>
      </c>
      <c r="H6" s="170">
        <v>93471</v>
      </c>
      <c r="I6" s="170" t="s">
        <v>726</v>
      </c>
      <c r="J6" s="170">
        <v>4828</v>
      </c>
      <c r="K6" s="171" t="s">
        <v>727</v>
      </c>
      <c r="L6" s="171" t="s">
        <v>728</v>
      </c>
      <c r="M6" s="171" t="s">
        <v>729</v>
      </c>
      <c r="N6" s="176"/>
      <c r="O6" s="177">
        <v>0.49608570000000002</v>
      </c>
      <c r="P6" s="176">
        <v>0.35638887800000002</v>
      </c>
      <c r="Q6" s="176">
        <v>1.7559231923802501</v>
      </c>
      <c r="R6" s="176">
        <v>1.73453652052958E-3</v>
      </c>
      <c r="S6" s="144"/>
      <c r="T6" s="144">
        <v>0.83890902321327565</v>
      </c>
      <c r="U6" s="144">
        <v>0.15456500000000001</v>
      </c>
      <c r="V6" s="144">
        <v>-3.624676</v>
      </c>
      <c r="W6" s="144">
        <v>7.7122999999999997E-2</v>
      </c>
      <c r="X6" s="142">
        <v>2.9490980000000002</v>
      </c>
      <c r="Y6" s="176">
        <v>4.0176899999999988E-2</v>
      </c>
      <c r="Z6" s="174">
        <v>0.46</v>
      </c>
      <c r="AA6" s="174">
        <v>0.36</v>
      </c>
    </row>
    <row r="7" spans="1:27" x14ac:dyDescent="0.3">
      <c r="A7" s="134">
        <v>6</v>
      </c>
      <c r="B7" s="175" t="s">
        <v>709</v>
      </c>
      <c r="C7" s="175" t="s">
        <v>710</v>
      </c>
      <c r="D7" s="175"/>
      <c r="E7" s="170">
        <v>169</v>
      </c>
      <c r="F7" s="170">
        <v>517</v>
      </c>
      <c r="G7" s="170" t="s">
        <v>730</v>
      </c>
      <c r="H7" s="170">
        <v>90411</v>
      </c>
      <c r="I7" s="170" t="s">
        <v>731</v>
      </c>
      <c r="J7" s="170">
        <v>4806</v>
      </c>
      <c r="K7" s="171" t="s">
        <v>732</v>
      </c>
      <c r="L7" s="171" t="s">
        <v>733</v>
      </c>
      <c r="M7" s="171" t="s">
        <v>734</v>
      </c>
      <c r="N7" s="176"/>
      <c r="O7" s="177">
        <v>0.49608570000000002</v>
      </c>
      <c r="P7" s="176">
        <v>0.35638887800000002</v>
      </c>
      <c r="Q7" s="176">
        <v>1.7559231923802501</v>
      </c>
      <c r="R7" s="176">
        <v>1.73453652052958E-3</v>
      </c>
      <c r="S7" s="144"/>
      <c r="T7" s="144">
        <v>0.83890902321327565</v>
      </c>
      <c r="U7" s="144">
        <v>0.15456500000000001</v>
      </c>
      <c r="V7" s="144">
        <v>-3.624676</v>
      </c>
      <c r="W7" s="144">
        <v>7.7122999999999997E-2</v>
      </c>
      <c r="X7" s="142">
        <v>2.9490980000000002</v>
      </c>
      <c r="Y7" s="176">
        <v>4.0176899999999988E-2</v>
      </c>
      <c r="Z7" s="174">
        <v>0.43111111111111117</v>
      </c>
      <c r="AA7" s="174">
        <v>0.38999999999999996</v>
      </c>
    </row>
    <row r="8" spans="1:27" x14ac:dyDescent="0.3">
      <c r="A8" s="134">
        <v>7</v>
      </c>
      <c r="B8" s="175" t="s">
        <v>709</v>
      </c>
      <c r="C8" s="175" t="s">
        <v>710</v>
      </c>
      <c r="D8" s="175"/>
      <c r="E8" s="170">
        <v>170</v>
      </c>
      <c r="F8" s="170">
        <v>515</v>
      </c>
      <c r="G8" s="170" t="s">
        <v>735</v>
      </c>
      <c r="H8" s="170">
        <v>93585</v>
      </c>
      <c r="I8" s="170" t="s">
        <v>736</v>
      </c>
      <c r="J8" s="170">
        <v>4787</v>
      </c>
      <c r="K8" s="171" t="s">
        <v>737</v>
      </c>
      <c r="L8" s="171" t="s">
        <v>738</v>
      </c>
      <c r="M8" s="171" t="s">
        <v>739</v>
      </c>
      <c r="N8" s="176"/>
      <c r="O8" s="177">
        <v>0.49608570000000002</v>
      </c>
      <c r="P8" s="176">
        <v>0.35638887800000002</v>
      </c>
      <c r="Q8" s="176">
        <v>1.7559231923802501</v>
      </c>
      <c r="R8" s="176">
        <v>1.73453652052958E-3</v>
      </c>
      <c r="S8" s="144"/>
      <c r="T8" s="144">
        <v>0.83890902321327565</v>
      </c>
      <c r="U8" s="144">
        <v>0.15456500000000001</v>
      </c>
      <c r="V8" s="144">
        <v>-3.624676</v>
      </c>
      <c r="W8" s="144">
        <v>7.7122999999999997E-2</v>
      </c>
      <c r="X8" s="142">
        <v>2.9490980000000002</v>
      </c>
      <c r="Y8" s="176">
        <v>4.0176899999999988E-2</v>
      </c>
      <c r="Z8" s="174">
        <v>0.43111111111111117</v>
      </c>
      <c r="AA8" s="174">
        <v>0.38999999999999996</v>
      </c>
    </row>
    <row r="9" spans="1:27" x14ac:dyDescent="0.3">
      <c r="A9" s="134">
        <v>8</v>
      </c>
      <c r="B9" s="175" t="s">
        <v>709</v>
      </c>
      <c r="C9" s="175" t="s">
        <v>710</v>
      </c>
      <c r="D9" s="175"/>
      <c r="E9" s="170">
        <v>175</v>
      </c>
      <c r="F9" s="170">
        <v>1832</v>
      </c>
      <c r="G9" s="170" t="s">
        <v>740</v>
      </c>
      <c r="H9" s="170">
        <v>122788</v>
      </c>
      <c r="I9" s="170" t="s">
        <v>741</v>
      </c>
      <c r="J9" s="170">
        <v>4824</v>
      </c>
      <c r="K9" s="171" t="s">
        <v>742</v>
      </c>
      <c r="L9" s="171" t="s">
        <v>743</v>
      </c>
      <c r="M9" s="171" t="s">
        <v>744</v>
      </c>
      <c r="N9" s="176"/>
      <c r="O9" s="177">
        <v>0.49608570000000002</v>
      </c>
      <c r="P9" s="176">
        <v>0.35638887800000002</v>
      </c>
      <c r="Q9" s="176">
        <v>1.7559231923802501</v>
      </c>
      <c r="R9" s="176">
        <v>1.73453652052958E-3</v>
      </c>
      <c r="S9" s="144"/>
      <c r="T9" s="144">
        <v>0.83890902321327565</v>
      </c>
      <c r="U9" s="144">
        <v>0.15456500000000001</v>
      </c>
      <c r="V9" s="144">
        <v>-3.624676</v>
      </c>
      <c r="W9" s="144">
        <v>7.7122999999999997E-2</v>
      </c>
      <c r="X9" s="142">
        <v>2.9490980000000002</v>
      </c>
      <c r="Y9" s="176">
        <v>4.0176899999999988E-2</v>
      </c>
      <c r="Z9" s="174">
        <v>0.43111111111111117</v>
      </c>
      <c r="AA9" s="174">
        <v>0.38999999999999996</v>
      </c>
    </row>
    <row r="10" spans="1:27" x14ac:dyDescent="0.3">
      <c r="A10" s="134">
        <v>9</v>
      </c>
      <c r="B10" s="178" t="s">
        <v>709</v>
      </c>
      <c r="C10" s="178" t="s">
        <v>710</v>
      </c>
      <c r="D10" s="178" t="s">
        <v>433</v>
      </c>
      <c r="E10" s="170">
        <v>177</v>
      </c>
      <c r="F10" s="170">
        <v>1834</v>
      </c>
      <c r="G10" s="170" t="s">
        <v>745</v>
      </c>
      <c r="H10" s="170">
        <v>122785</v>
      </c>
      <c r="I10" s="170" t="s">
        <v>746</v>
      </c>
      <c r="J10" s="170">
        <v>4823</v>
      </c>
      <c r="K10" s="171" t="s">
        <v>747</v>
      </c>
      <c r="L10" s="171" t="s">
        <v>748</v>
      </c>
      <c r="M10" s="171" t="s">
        <v>749</v>
      </c>
      <c r="N10" s="176"/>
      <c r="O10" s="177">
        <v>0.49608570000000002</v>
      </c>
      <c r="P10" s="176">
        <v>0.35638887800000002</v>
      </c>
      <c r="Q10" s="176">
        <v>1.7559231923802501</v>
      </c>
      <c r="R10" s="176">
        <v>1.73453652052958E-3</v>
      </c>
      <c r="S10" s="144"/>
      <c r="T10" s="144">
        <v>0.83890902321327565</v>
      </c>
      <c r="U10" s="144">
        <v>0.15456500000000001</v>
      </c>
      <c r="V10" s="144">
        <v>-3.624676</v>
      </c>
      <c r="W10" s="144">
        <v>7.7122999999999997E-2</v>
      </c>
      <c r="X10" s="142">
        <v>2.9490980000000002</v>
      </c>
      <c r="Y10" s="176">
        <v>4.0176899999999988E-2</v>
      </c>
      <c r="Z10" s="174">
        <v>0.38</v>
      </c>
      <c r="AA10" s="174">
        <v>0.38</v>
      </c>
    </row>
    <row r="11" spans="1:27" x14ac:dyDescent="0.3">
      <c r="A11" s="134">
        <v>10</v>
      </c>
      <c r="B11" s="179" t="s">
        <v>709</v>
      </c>
      <c r="C11" s="179" t="s">
        <v>710</v>
      </c>
      <c r="D11" s="179" t="s">
        <v>609</v>
      </c>
      <c r="E11" s="170"/>
      <c r="F11" s="170"/>
      <c r="G11" s="170" t="s">
        <v>750</v>
      </c>
      <c r="H11" s="170"/>
      <c r="I11" s="170" t="s">
        <v>751</v>
      </c>
      <c r="J11" s="170"/>
      <c r="K11" s="171"/>
      <c r="L11" s="171"/>
      <c r="M11" s="171"/>
      <c r="N11" s="176"/>
      <c r="O11" s="177">
        <v>0.49608570000000002</v>
      </c>
      <c r="P11" s="176">
        <v>0.35638887800000002</v>
      </c>
      <c r="Q11" s="176">
        <v>1.7559231923802501</v>
      </c>
      <c r="R11" s="176">
        <v>1.73453652052958E-3</v>
      </c>
      <c r="S11" s="144"/>
      <c r="T11" s="144">
        <v>0.83890902321327565</v>
      </c>
      <c r="U11" s="144">
        <v>0.15456500000000001</v>
      </c>
      <c r="V11" s="144">
        <v>-3.624676</v>
      </c>
      <c r="W11" s="144">
        <v>7.7122999999999997E-2</v>
      </c>
      <c r="X11" s="142">
        <v>2.9490980000000002</v>
      </c>
      <c r="Y11" s="176">
        <v>4.0176899999999988E-2</v>
      </c>
      <c r="Z11" s="174">
        <v>0.43111111111111117</v>
      </c>
      <c r="AA11" s="174">
        <v>0.38999999999999996</v>
      </c>
    </row>
    <row r="12" spans="1:27" x14ac:dyDescent="0.3">
      <c r="A12" s="134">
        <v>11</v>
      </c>
      <c r="B12" s="180" t="s">
        <v>709</v>
      </c>
      <c r="C12" s="180" t="s">
        <v>752</v>
      </c>
      <c r="D12" s="180" t="s">
        <v>433</v>
      </c>
      <c r="E12" s="181">
        <v>161</v>
      </c>
      <c r="F12" s="181">
        <v>518</v>
      </c>
      <c r="G12" s="181" t="s">
        <v>753</v>
      </c>
      <c r="H12" s="181">
        <v>93590</v>
      </c>
      <c r="I12" s="181" t="s">
        <v>754</v>
      </c>
      <c r="J12" s="181">
        <v>1317</v>
      </c>
      <c r="K12" s="182">
        <v>66</v>
      </c>
      <c r="L12" s="182" t="s">
        <v>755</v>
      </c>
      <c r="M12" s="182" t="s">
        <v>756</v>
      </c>
      <c r="N12" s="176"/>
      <c r="O12" s="177">
        <v>0.49608570000000002</v>
      </c>
      <c r="P12" s="176">
        <v>0.35638887800000002</v>
      </c>
      <c r="Q12" s="176">
        <v>1.7559231923802501</v>
      </c>
      <c r="R12" s="176">
        <v>1.73453652052958E-3</v>
      </c>
      <c r="S12" s="142"/>
      <c r="T12" s="144">
        <v>0.83890902321327565</v>
      </c>
      <c r="U12" s="144">
        <v>7.1251034341434108E-2</v>
      </c>
      <c r="V12" s="144">
        <v>-3.624676</v>
      </c>
      <c r="W12" s="144">
        <v>4.6598784483310299E-2</v>
      </c>
      <c r="X12" s="142">
        <v>2.9490980000000002</v>
      </c>
      <c r="Y12" s="176">
        <v>4.0176899999999988E-2</v>
      </c>
      <c r="Z12" s="183">
        <v>0.38</v>
      </c>
      <c r="AA12" s="183">
        <v>0.37</v>
      </c>
    </row>
    <row r="13" spans="1:27" x14ac:dyDescent="0.3">
      <c r="A13" s="134">
        <v>12</v>
      </c>
      <c r="B13" s="184" t="s">
        <v>709</v>
      </c>
      <c r="C13" s="184" t="s">
        <v>752</v>
      </c>
      <c r="D13" s="184"/>
      <c r="E13" s="181">
        <v>182</v>
      </c>
      <c r="F13" s="181">
        <v>794</v>
      </c>
      <c r="G13" s="181" t="s">
        <v>757</v>
      </c>
      <c r="H13" s="181">
        <v>104419</v>
      </c>
      <c r="I13" s="181" t="s">
        <v>758</v>
      </c>
      <c r="J13" s="181">
        <v>2316</v>
      </c>
      <c r="K13" s="182">
        <v>69</v>
      </c>
      <c r="L13" s="182" t="s">
        <v>759</v>
      </c>
      <c r="M13" s="182" t="s">
        <v>760</v>
      </c>
      <c r="N13" s="176"/>
      <c r="O13" s="177">
        <v>0.49608570000000002</v>
      </c>
      <c r="P13" s="176">
        <v>0.35638887800000002</v>
      </c>
      <c r="Q13" s="176">
        <v>1.7559231923802501</v>
      </c>
      <c r="R13" s="176">
        <v>1.73453652052958E-3</v>
      </c>
      <c r="S13" s="142"/>
      <c r="T13" s="144">
        <v>0.83890902321327565</v>
      </c>
      <c r="U13" s="144">
        <v>7.1251034341434108E-2</v>
      </c>
      <c r="V13" s="144">
        <v>-3.624676</v>
      </c>
      <c r="W13" s="144">
        <v>4.6598784483310299E-2</v>
      </c>
      <c r="X13" s="142">
        <v>2.9490980000000002</v>
      </c>
      <c r="Y13" s="176">
        <v>4.0176899999999988E-2</v>
      </c>
      <c r="Z13" s="146">
        <v>0.38</v>
      </c>
      <c r="AA13" s="146">
        <v>0.41000000000000003</v>
      </c>
    </row>
    <row r="14" spans="1:27" x14ac:dyDescent="0.3">
      <c r="A14" s="134">
        <v>13</v>
      </c>
      <c r="B14" s="184" t="s">
        <v>709</v>
      </c>
      <c r="C14" s="184" t="s">
        <v>752</v>
      </c>
      <c r="D14" s="184"/>
      <c r="E14" s="181">
        <v>183</v>
      </c>
      <c r="F14" s="181">
        <v>788</v>
      </c>
      <c r="G14" s="181" t="s">
        <v>761</v>
      </c>
      <c r="H14" s="181">
        <v>136969</v>
      </c>
      <c r="I14" s="181" t="s">
        <v>762</v>
      </c>
      <c r="J14" s="181">
        <v>2312</v>
      </c>
      <c r="K14" s="182" t="s">
        <v>763</v>
      </c>
      <c r="L14" s="182" t="s">
        <v>764</v>
      </c>
      <c r="M14" s="182" t="s">
        <v>765</v>
      </c>
      <c r="N14" s="176"/>
      <c r="O14" s="177">
        <v>0.49608570000000002</v>
      </c>
      <c r="P14" s="176">
        <v>0.35638887800000002</v>
      </c>
      <c r="Q14" s="176">
        <v>1.7559231923802501</v>
      </c>
      <c r="R14" s="176">
        <v>1.73453652052958E-3</v>
      </c>
      <c r="S14" s="142"/>
      <c r="T14" s="144">
        <v>0.83890902321327565</v>
      </c>
      <c r="U14" s="144">
        <v>7.1251034341434108E-2</v>
      </c>
      <c r="V14" s="144">
        <v>-3.624676</v>
      </c>
      <c r="W14" s="144">
        <v>4.6598784483310299E-2</v>
      </c>
      <c r="X14" s="142">
        <v>2.9490980000000002</v>
      </c>
      <c r="Y14" s="176">
        <v>4.0176899999999988E-2</v>
      </c>
      <c r="Z14" s="146">
        <v>0.38</v>
      </c>
      <c r="AA14" s="146">
        <v>0.41000000000000003</v>
      </c>
    </row>
    <row r="15" spans="1:27" x14ac:dyDescent="0.3">
      <c r="A15" s="134">
        <v>14</v>
      </c>
      <c r="B15" s="184" t="s">
        <v>709</v>
      </c>
      <c r="C15" s="184" t="s">
        <v>752</v>
      </c>
      <c r="D15" s="184"/>
      <c r="E15" s="181">
        <v>184</v>
      </c>
      <c r="F15" s="181">
        <v>792</v>
      </c>
      <c r="G15" s="181" t="s">
        <v>766</v>
      </c>
      <c r="H15" s="181">
        <v>104409</v>
      </c>
      <c r="I15" s="181" t="s">
        <v>767</v>
      </c>
      <c r="J15" s="181">
        <v>2313</v>
      </c>
      <c r="K15" s="182" t="s">
        <v>768</v>
      </c>
      <c r="L15" s="182" t="s">
        <v>769</v>
      </c>
      <c r="M15" s="182" t="s">
        <v>770</v>
      </c>
      <c r="N15" s="176"/>
      <c r="O15" s="177">
        <v>0.49608570000000002</v>
      </c>
      <c r="P15" s="176">
        <v>0.35638887800000002</v>
      </c>
      <c r="Q15" s="176">
        <v>1.7559231923802501</v>
      </c>
      <c r="R15" s="176">
        <v>1.73453652052958E-3</v>
      </c>
      <c r="S15" s="142"/>
      <c r="T15" s="144">
        <v>0.83890902321327565</v>
      </c>
      <c r="U15" s="144">
        <v>7.1251034341434108E-2</v>
      </c>
      <c r="V15" s="144">
        <v>-3.624676</v>
      </c>
      <c r="W15" s="144">
        <v>4.6598784483310299E-2</v>
      </c>
      <c r="X15" s="142">
        <v>2.9490980000000002</v>
      </c>
      <c r="Y15" s="176">
        <v>4.0176899999999988E-2</v>
      </c>
      <c r="Z15" s="146">
        <v>0.38</v>
      </c>
      <c r="AA15" s="146">
        <v>0.41000000000000003</v>
      </c>
    </row>
    <row r="16" spans="1:27" x14ac:dyDescent="0.3">
      <c r="A16" s="134">
        <v>15</v>
      </c>
      <c r="B16" s="185" t="s">
        <v>709</v>
      </c>
      <c r="C16" s="185" t="s">
        <v>752</v>
      </c>
      <c r="D16" s="185" t="s">
        <v>609</v>
      </c>
      <c r="E16" s="181"/>
      <c r="F16" s="181"/>
      <c r="G16" s="181" t="s">
        <v>771</v>
      </c>
      <c r="H16" s="181"/>
      <c r="I16" s="181" t="s">
        <v>772</v>
      </c>
      <c r="J16" s="181"/>
      <c r="K16" s="182"/>
      <c r="L16" s="182"/>
      <c r="M16" s="182"/>
      <c r="N16" s="176"/>
      <c r="O16" s="177">
        <v>0.49608570000000002</v>
      </c>
      <c r="P16" s="176">
        <v>0.35638887800000002</v>
      </c>
      <c r="Q16" s="176">
        <v>1.7559231923802501</v>
      </c>
      <c r="R16" s="176">
        <v>1.73453652052958E-3</v>
      </c>
      <c r="S16" s="142"/>
      <c r="T16" s="144">
        <v>0.83890902321327565</v>
      </c>
      <c r="U16" s="144">
        <v>7.1251034341434108E-2</v>
      </c>
      <c r="V16" s="144">
        <v>-3.624676</v>
      </c>
      <c r="W16" s="144">
        <v>4.6598784483310299E-2</v>
      </c>
      <c r="X16" s="142">
        <v>2.9490980000000002</v>
      </c>
      <c r="Y16" s="176">
        <v>4.0176899999999988E-2</v>
      </c>
      <c r="Z16" s="146">
        <v>0.38</v>
      </c>
      <c r="AA16" s="146">
        <v>0.41000000000000003</v>
      </c>
    </row>
    <row r="17" spans="1:27" x14ac:dyDescent="0.3">
      <c r="A17" s="134">
        <v>16</v>
      </c>
      <c r="B17" s="186" t="s">
        <v>709</v>
      </c>
      <c r="C17" s="186" t="s">
        <v>752</v>
      </c>
      <c r="D17" s="186" t="s">
        <v>433</v>
      </c>
      <c r="E17" s="181"/>
      <c r="F17" s="181"/>
      <c r="G17" s="187" t="s">
        <v>773</v>
      </c>
      <c r="H17" s="181">
        <v>130222</v>
      </c>
      <c r="I17" s="187" t="s">
        <v>774</v>
      </c>
      <c r="J17" s="181"/>
      <c r="K17" s="182"/>
      <c r="L17" s="182" t="s">
        <v>775</v>
      </c>
      <c r="M17" s="182" t="s">
        <v>776</v>
      </c>
      <c r="N17" s="176"/>
      <c r="O17" s="177">
        <v>0.49608570000000002</v>
      </c>
      <c r="P17" s="176">
        <v>0.35638887800000002</v>
      </c>
      <c r="Q17" s="188">
        <v>1.7559231923802501</v>
      </c>
      <c r="R17" s="176">
        <v>1.73453652052958E-3</v>
      </c>
      <c r="S17" s="144"/>
      <c r="T17" s="144">
        <v>0.83890902321327565</v>
      </c>
      <c r="U17" s="144">
        <v>7.1251034341434108E-2</v>
      </c>
      <c r="V17" s="144">
        <v>-3.624676</v>
      </c>
      <c r="W17" s="144">
        <v>4.6598784483310299E-2</v>
      </c>
      <c r="X17" s="142">
        <v>2.9490980000000002</v>
      </c>
      <c r="Y17" s="176">
        <v>4.0176899999999988E-2</v>
      </c>
      <c r="Z17" s="146">
        <v>0.38</v>
      </c>
      <c r="AA17" s="189">
        <v>0.45</v>
      </c>
    </row>
    <row r="18" spans="1:27" x14ac:dyDescent="0.3">
      <c r="A18" s="134">
        <v>17</v>
      </c>
      <c r="B18" s="185" t="s">
        <v>709</v>
      </c>
      <c r="C18" s="185" t="s">
        <v>752</v>
      </c>
      <c r="D18" s="185" t="s">
        <v>613</v>
      </c>
      <c r="E18" s="181"/>
      <c r="F18" s="181"/>
      <c r="G18" s="181" t="s">
        <v>777</v>
      </c>
      <c r="H18" s="181">
        <v>191364</v>
      </c>
      <c r="I18" s="181" t="s">
        <v>778</v>
      </c>
      <c r="J18" s="181"/>
      <c r="K18" s="182"/>
      <c r="L18" s="182"/>
      <c r="M18" s="182"/>
      <c r="N18" s="176"/>
      <c r="O18" s="177">
        <v>0.49608570000000002</v>
      </c>
      <c r="P18" s="176">
        <v>0.35638887800000002</v>
      </c>
      <c r="Q18" s="176">
        <v>1.7559231923802501</v>
      </c>
      <c r="R18" s="176">
        <v>1.73453652052958E-3</v>
      </c>
      <c r="S18" s="190">
        <v>52</v>
      </c>
      <c r="T18" s="190">
        <v>0.84723007496408576</v>
      </c>
      <c r="U18" s="190">
        <v>7.5178756440452091E-2</v>
      </c>
      <c r="V18" s="190">
        <v>-3.8118780274880599</v>
      </c>
      <c r="W18" s="190">
        <v>4.8180529975253503E-2</v>
      </c>
      <c r="X18" s="142">
        <v>2.9490980000000002</v>
      </c>
      <c r="Y18" s="176">
        <v>4.0176899999999988E-2</v>
      </c>
      <c r="Z18" s="146">
        <v>0.38</v>
      </c>
      <c r="AA18" s="146">
        <v>0.41000000000000003</v>
      </c>
    </row>
    <row r="19" spans="1:27" x14ac:dyDescent="0.3">
      <c r="A19" s="134">
        <v>18</v>
      </c>
      <c r="B19" s="185" t="s">
        <v>709</v>
      </c>
      <c r="C19" s="185" t="s">
        <v>752</v>
      </c>
      <c r="D19" s="185"/>
      <c r="E19" s="181"/>
      <c r="F19" s="181"/>
      <c r="G19" s="181" t="s">
        <v>779</v>
      </c>
      <c r="H19" s="181"/>
      <c r="I19" s="181" t="s">
        <v>779</v>
      </c>
      <c r="J19" s="181"/>
      <c r="K19" s="182"/>
      <c r="L19" s="182" t="s">
        <v>780</v>
      </c>
      <c r="M19" s="182"/>
      <c r="N19" s="176"/>
      <c r="O19" s="177">
        <v>0.49608570000000002</v>
      </c>
      <c r="P19" s="176">
        <v>0.35638887800000002</v>
      </c>
      <c r="Q19" s="176">
        <v>1.7559231923802501</v>
      </c>
      <c r="R19" s="176">
        <v>1.73453652052958E-3</v>
      </c>
      <c r="S19" s="190">
        <v>433</v>
      </c>
      <c r="T19" s="190">
        <v>0.73795889296197981</v>
      </c>
      <c r="U19" s="190">
        <v>7.128278247442911E-2</v>
      </c>
      <c r="V19" s="190">
        <v>-2.4646754691699999</v>
      </c>
      <c r="W19" s="190">
        <v>4.4620522713425204E-2</v>
      </c>
      <c r="X19" s="142">
        <v>2.9490980000000002</v>
      </c>
      <c r="Y19" s="176">
        <v>4.0176899999999988E-2</v>
      </c>
      <c r="Z19" s="146">
        <v>0.38</v>
      </c>
      <c r="AA19" s="146">
        <v>0.41000000000000003</v>
      </c>
    </row>
    <row r="20" spans="1:27" x14ac:dyDescent="0.3">
      <c r="A20" s="134">
        <v>19</v>
      </c>
      <c r="B20" s="191" t="s">
        <v>709</v>
      </c>
      <c r="C20" s="191" t="s">
        <v>781</v>
      </c>
      <c r="D20" s="191" t="s">
        <v>433</v>
      </c>
      <c r="E20" s="192">
        <v>156</v>
      </c>
      <c r="F20" s="192">
        <v>1729</v>
      </c>
      <c r="G20" s="192" t="s">
        <v>221</v>
      </c>
      <c r="H20" s="192">
        <v>130692</v>
      </c>
      <c r="I20" s="192" t="s">
        <v>782</v>
      </c>
      <c r="J20" s="192">
        <v>1</v>
      </c>
      <c r="K20" s="193">
        <v>61</v>
      </c>
      <c r="L20" s="193" t="s">
        <v>783</v>
      </c>
      <c r="M20" s="193" t="s">
        <v>784</v>
      </c>
      <c r="N20" s="192">
        <v>1688</v>
      </c>
      <c r="O20" s="194">
        <v>0.52022966444296204</v>
      </c>
      <c r="P20" s="192">
        <v>0.39789782897042197</v>
      </c>
      <c r="Q20" s="192">
        <v>1.7559231923802499</v>
      </c>
      <c r="R20" s="192">
        <v>1.67846493354806E-3</v>
      </c>
      <c r="S20" s="195">
        <v>88610</v>
      </c>
      <c r="T20" s="195">
        <v>0.88412082279526061</v>
      </c>
      <c r="U20" s="195">
        <v>5.6713843228780092E-2</v>
      </c>
      <c r="V20" s="195">
        <v>-4.0307876685203601</v>
      </c>
      <c r="W20" s="195">
        <v>3.2434276212649008E-2</v>
      </c>
      <c r="X20" s="192">
        <v>2.9490980000000002</v>
      </c>
      <c r="Y20" s="192">
        <v>4.0176899999999988E-2</v>
      </c>
      <c r="Z20" s="196">
        <v>0.35300999999999999</v>
      </c>
      <c r="AA20" s="196">
        <v>0.38</v>
      </c>
    </row>
    <row r="21" spans="1:27" x14ac:dyDescent="0.3">
      <c r="A21" s="134">
        <v>20</v>
      </c>
      <c r="B21" s="191" t="s">
        <v>709</v>
      </c>
      <c r="C21" s="191" t="s">
        <v>781</v>
      </c>
      <c r="D21" s="191" t="s">
        <v>433</v>
      </c>
      <c r="E21" s="192">
        <v>157</v>
      </c>
      <c r="F21" s="192">
        <v>602</v>
      </c>
      <c r="G21" s="192" t="s">
        <v>785</v>
      </c>
      <c r="H21" s="192">
        <v>138781</v>
      </c>
      <c r="I21" s="192" t="s">
        <v>786</v>
      </c>
      <c r="J21" s="192">
        <v>3256</v>
      </c>
      <c r="K21" s="193">
        <v>62</v>
      </c>
      <c r="L21" s="193" t="s">
        <v>182</v>
      </c>
      <c r="M21" s="193" t="s">
        <v>787</v>
      </c>
      <c r="N21" s="192">
        <v>404</v>
      </c>
      <c r="O21" s="194">
        <v>0.48602986519277602</v>
      </c>
      <c r="P21" s="192">
        <v>0.30342317438037902</v>
      </c>
      <c r="Q21" s="192">
        <v>1.7559231923802499</v>
      </c>
      <c r="R21" s="192">
        <v>3.8966335250498847E-3</v>
      </c>
      <c r="S21" s="195">
        <v>85188</v>
      </c>
      <c r="T21" s="195">
        <v>0.80828163953619669</v>
      </c>
      <c r="U21" s="195">
        <v>8.9018304116432106E-2</v>
      </c>
      <c r="V21" s="195">
        <v>-3.3962618812620402</v>
      </c>
      <c r="W21" s="195">
        <v>4.7329175919294905E-2</v>
      </c>
      <c r="X21" s="192">
        <v>2.9490980000000002</v>
      </c>
      <c r="Y21" s="192">
        <v>4.0176899999999988E-2</v>
      </c>
      <c r="Z21" s="196">
        <v>0.37023</v>
      </c>
      <c r="AA21" s="196">
        <v>0.37</v>
      </c>
    </row>
    <row r="22" spans="1:27" x14ac:dyDescent="0.3">
      <c r="A22" s="134">
        <v>21</v>
      </c>
      <c r="B22" s="197" t="s">
        <v>709</v>
      </c>
      <c r="C22" s="197" t="s">
        <v>781</v>
      </c>
      <c r="D22" s="198" t="s">
        <v>433</v>
      </c>
      <c r="E22" s="192">
        <v>188</v>
      </c>
      <c r="F22" s="192">
        <v>1723</v>
      </c>
      <c r="G22" s="192" t="s">
        <v>788</v>
      </c>
      <c r="H22" s="192">
        <v>79345</v>
      </c>
      <c r="I22" s="192" t="s">
        <v>789</v>
      </c>
      <c r="J22" s="192">
        <v>4799</v>
      </c>
      <c r="K22" s="193">
        <v>71</v>
      </c>
      <c r="L22" s="193" t="s">
        <v>790</v>
      </c>
      <c r="M22" s="193" t="s">
        <v>791</v>
      </c>
      <c r="N22" s="192">
        <v>47</v>
      </c>
      <c r="O22" s="194">
        <v>0.53250582393337997</v>
      </c>
      <c r="P22" s="192">
        <v>0.37495832544058699</v>
      </c>
      <c r="Q22" s="192">
        <v>1.7559231923802499</v>
      </c>
      <c r="R22" s="192">
        <v>2.2320541954419697E-3</v>
      </c>
      <c r="S22" s="195">
        <v>252</v>
      </c>
      <c r="T22" s="195">
        <v>0.76029070600760473</v>
      </c>
      <c r="U22" s="195">
        <v>9.7030734021207099E-2</v>
      </c>
      <c r="V22" s="195">
        <v>-3.8723592896577701</v>
      </c>
      <c r="W22" s="195">
        <v>5.8293034258853807E-2</v>
      </c>
      <c r="X22" s="192">
        <v>2.9490980000000002</v>
      </c>
      <c r="Y22" s="192">
        <v>4.0176899999999988E-2</v>
      </c>
      <c r="Z22" s="146">
        <v>0.36212285714285714</v>
      </c>
      <c r="AA22" s="196">
        <v>0.35</v>
      </c>
    </row>
    <row r="23" spans="1:27" x14ac:dyDescent="0.3">
      <c r="A23" s="134">
        <v>22</v>
      </c>
      <c r="B23" s="197" t="s">
        <v>709</v>
      </c>
      <c r="C23" s="197" t="s">
        <v>781</v>
      </c>
      <c r="D23" s="198" t="s">
        <v>433</v>
      </c>
      <c r="E23" s="192">
        <v>191</v>
      </c>
      <c r="F23" s="192">
        <v>603</v>
      </c>
      <c r="G23" s="192" t="s">
        <v>792</v>
      </c>
      <c r="H23" s="192">
        <v>113444</v>
      </c>
      <c r="I23" s="192" t="s">
        <v>793</v>
      </c>
      <c r="J23" s="192">
        <v>4802</v>
      </c>
      <c r="K23" s="193">
        <v>73</v>
      </c>
      <c r="L23" s="193" t="s">
        <v>794</v>
      </c>
      <c r="M23" s="193" t="s">
        <v>795</v>
      </c>
      <c r="N23" s="192">
        <v>12</v>
      </c>
      <c r="O23" s="194">
        <v>0.49413068751096401</v>
      </c>
      <c r="P23" s="192">
        <v>0.35056416089638404</v>
      </c>
      <c r="Q23" s="192">
        <v>1.7559231923802499</v>
      </c>
      <c r="R23" s="192">
        <v>1.7292259223598999E-3</v>
      </c>
      <c r="S23" s="195">
        <v>2305</v>
      </c>
      <c r="T23" s="195">
        <v>0.58310969155546166</v>
      </c>
      <c r="U23" s="195">
        <v>0.1909795187241741</v>
      </c>
      <c r="V23" s="195">
        <v>-3.6950478361090502</v>
      </c>
      <c r="W23" s="195">
        <v>0.12679286317797878</v>
      </c>
      <c r="X23" s="192">
        <v>2.9490980000000002</v>
      </c>
      <c r="Y23" s="192">
        <v>4.0176899999999988E-2</v>
      </c>
      <c r="Z23" s="196">
        <v>0.36162</v>
      </c>
      <c r="AA23" s="196">
        <v>0.36</v>
      </c>
    </row>
    <row r="24" spans="1:27" x14ac:dyDescent="0.3">
      <c r="A24" s="134">
        <v>23</v>
      </c>
      <c r="B24" s="199" t="s">
        <v>709</v>
      </c>
      <c r="C24" s="199" t="s">
        <v>781</v>
      </c>
      <c r="D24" s="199"/>
      <c r="E24" s="192">
        <v>171</v>
      </c>
      <c r="F24" s="192">
        <v>605</v>
      </c>
      <c r="G24" s="192" t="s">
        <v>796</v>
      </c>
      <c r="H24" s="192">
        <v>113439</v>
      </c>
      <c r="I24" s="192" t="s">
        <v>797</v>
      </c>
      <c r="J24" s="192">
        <v>4803</v>
      </c>
      <c r="K24" s="193" t="s">
        <v>798</v>
      </c>
      <c r="L24" s="193"/>
      <c r="M24" s="193"/>
      <c r="N24" s="188"/>
      <c r="O24" s="177">
        <v>0.49608570000000002</v>
      </c>
      <c r="P24" s="176">
        <v>0.35638887800000002</v>
      </c>
      <c r="Q24" s="176">
        <v>1.7559231923802501</v>
      </c>
      <c r="R24" s="176">
        <v>1.73453652052958E-3</v>
      </c>
      <c r="S24" s="144"/>
      <c r="T24" s="144">
        <v>0.83890902321327565</v>
      </c>
      <c r="U24" s="144">
        <v>7.8517767686096113E-2</v>
      </c>
      <c r="V24" s="144">
        <v>-3.624676</v>
      </c>
      <c r="W24" s="144">
        <v>3.5381712098484799E-2</v>
      </c>
      <c r="X24" s="142">
        <v>2.9490980000000002</v>
      </c>
      <c r="Y24" s="176">
        <v>4.0176899999999988E-2</v>
      </c>
      <c r="Z24" s="196">
        <v>0.36212285714285714</v>
      </c>
      <c r="AA24" s="196">
        <v>0.36000000000000004</v>
      </c>
    </row>
    <row r="25" spans="1:27" x14ac:dyDescent="0.3">
      <c r="A25" s="134">
        <v>24</v>
      </c>
      <c r="B25" s="197" t="s">
        <v>709</v>
      </c>
      <c r="C25" s="199" t="s">
        <v>781</v>
      </c>
      <c r="D25" s="199"/>
      <c r="E25" s="192">
        <v>174</v>
      </c>
      <c r="F25" s="192">
        <v>1726</v>
      </c>
      <c r="G25" s="192" t="s">
        <v>799</v>
      </c>
      <c r="H25" s="192">
        <v>79327</v>
      </c>
      <c r="I25" s="192" t="s">
        <v>800</v>
      </c>
      <c r="J25" s="192">
        <v>4810</v>
      </c>
      <c r="K25" s="193" t="s">
        <v>801</v>
      </c>
      <c r="L25" s="193" t="s">
        <v>802</v>
      </c>
      <c r="M25" s="193" t="s">
        <v>803</v>
      </c>
      <c r="N25" s="176"/>
      <c r="O25" s="177">
        <v>0.49608570000000002</v>
      </c>
      <c r="P25" s="176">
        <v>0.35954963246839106</v>
      </c>
      <c r="Q25" s="176">
        <v>1.7559231923802499</v>
      </c>
      <c r="R25" s="176">
        <v>3.04477888629251E-3</v>
      </c>
      <c r="S25" s="144"/>
      <c r="T25" s="144">
        <v>0.83890902321327565</v>
      </c>
      <c r="U25" s="144">
        <v>7.8517767686096113E-2</v>
      </c>
      <c r="V25" s="144">
        <v>-3.624676</v>
      </c>
      <c r="W25" s="144">
        <v>3.5381712098484799E-2</v>
      </c>
      <c r="X25" s="142">
        <v>2.9490980000000002</v>
      </c>
      <c r="Y25" s="176">
        <v>4.0176899999999988E-2</v>
      </c>
      <c r="Z25" s="196">
        <v>0.37</v>
      </c>
      <c r="AA25" s="196">
        <v>0.37</v>
      </c>
    </row>
    <row r="26" spans="1:27" x14ac:dyDescent="0.3">
      <c r="A26" s="134">
        <v>25</v>
      </c>
      <c r="B26" s="197" t="s">
        <v>709</v>
      </c>
      <c r="C26" s="199" t="s">
        <v>781</v>
      </c>
      <c r="D26" s="199"/>
      <c r="E26" s="192">
        <v>176</v>
      </c>
      <c r="F26" s="192">
        <v>1722</v>
      </c>
      <c r="G26" s="192" t="s">
        <v>804</v>
      </c>
      <c r="H26" s="192"/>
      <c r="I26" s="192"/>
      <c r="J26" s="192">
        <v>4811</v>
      </c>
      <c r="K26" s="193" t="s">
        <v>805</v>
      </c>
      <c r="L26" s="193" t="s">
        <v>806</v>
      </c>
      <c r="M26" s="193" t="s">
        <v>807</v>
      </c>
      <c r="N26" s="188"/>
      <c r="O26" s="177">
        <v>0.49608570000000002</v>
      </c>
      <c r="P26" s="176">
        <v>0.35638887800000002</v>
      </c>
      <c r="Q26" s="176">
        <v>1.7559231923802501</v>
      </c>
      <c r="R26" s="176">
        <v>1.73453652052958E-3</v>
      </c>
      <c r="S26" s="144"/>
      <c r="T26" s="144">
        <v>0.83890902321327565</v>
      </c>
      <c r="U26" s="144">
        <v>7.8517767686096113E-2</v>
      </c>
      <c r="V26" s="144">
        <v>-3.624676</v>
      </c>
      <c r="W26" s="144">
        <v>3.5381712098484799E-2</v>
      </c>
      <c r="X26" s="142">
        <v>2.9490980000000002</v>
      </c>
      <c r="Y26" s="176">
        <v>4.0176899999999988E-2</v>
      </c>
      <c r="Z26" s="196">
        <v>0.36212285714285714</v>
      </c>
      <c r="AA26" s="196">
        <v>0.36000000000000004</v>
      </c>
    </row>
    <row r="27" spans="1:27" x14ac:dyDescent="0.3">
      <c r="A27" s="134">
        <v>26</v>
      </c>
      <c r="B27" s="197" t="s">
        <v>709</v>
      </c>
      <c r="C27" s="199" t="s">
        <v>781</v>
      </c>
      <c r="D27" s="199"/>
      <c r="E27" s="192">
        <v>178</v>
      </c>
      <c r="F27" s="192">
        <v>1932</v>
      </c>
      <c r="G27" s="192" t="s">
        <v>808</v>
      </c>
      <c r="H27" s="192">
        <v>126449</v>
      </c>
      <c r="I27" s="192" t="s">
        <v>809</v>
      </c>
      <c r="J27" s="192">
        <v>4401</v>
      </c>
      <c r="K27" s="193" t="s">
        <v>810</v>
      </c>
      <c r="L27" s="193"/>
      <c r="M27" s="193"/>
      <c r="N27" s="188"/>
      <c r="O27" s="177">
        <v>0.49608570000000002</v>
      </c>
      <c r="P27" s="176">
        <v>0.35638887800000002</v>
      </c>
      <c r="Q27" s="176">
        <v>1.7559231923802501</v>
      </c>
      <c r="R27" s="176">
        <v>1.73453652052958E-3</v>
      </c>
      <c r="S27" s="144"/>
      <c r="T27" s="144">
        <v>0.83890902321327565</v>
      </c>
      <c r="U27" s="144">
        <v>7.8517767686096113E-2</v>
      </c>
      <c r="V27" s="144">
        <v>-3.624676</v>
      </c>
      <c r="W27" s="144">
        <v>3.5381712098484799E-2</v>
      </c>
      <c r="X27" s="142">
        <v>2.9490980000000002</v>
      </c>
      <c r="Y27" s="176">
        <v>4.0176899999999988E-2</v>
      </c>
      <c r="Z27" s="196">
        <v>0.36212285714285714</v>
      </c>
      <c r="AA27" s="196">
        <v>0.36000000000000004</v>
      </c>
    </row>
    <row r="28" spans="1:27" x14ac:dyDescent="0.3">
      <c r="A28" s="134">
        <v>27</v>
      </c>
      <c r="B28" s="197" t="s">
        <v>709</v>
      </c>
      <c r="C28" s="197" t="s">
        <v>781</v>
      </c>
      <c r="D28" s="198" t="s">
        <v>433</v>
      </c>
      <c r="E28" s="192">
        <v>179</v>
      </c>
      <c r="F28" s="192">
        <v>1933</v>
      </c>
      <c r="G28" s="192" t="s">
        <v>811</v>
      </c>
      <c r="H28" s="192">
        <v>126451</v>
      </c>
      <c r="I28" s="192" t="s">
        <v>812</v>
      </c>
      <c r="J28" s="192">
        <v>4805</v>
      </c>
      <c r="K28" s="193" t="s">
        <v>813</v>
      </c>
      <c r="L28" s="193" t="s">
        <v>814</v>
      </c>
      <c r="M28" s="193" t="s">
        <v>815</v>
      </c>
      <c r="N28" s="188"/>
      <c r="O28" s="200">
        <v>0.49608570000000002</v>
      </c>
      <c r="P28" s="188">
        <v>0.35638887800000002</v>
      </c>
      <c r="Q28" s="188">
        <v>1.7559231923802501</v>
      </c>
      <c r="R28" s="188">
        <v>1.73453652052958E-3</v>
      </c>
      <c r="S28" s="142"/>
      <c r="T28" s="142">
        <v>0.83890902321327565</v>
      </c>
      <c r="U28" s="142">
        <v>7.8517767686096113E-2</v>
      </c>
      <c r="V28" s="142">
        <v>-3.624676</v>
      </c>
      <c r="W28" s="142">
        <v>3.5381712098484799E-2</v>
      </c>
      <c r="X28" s="142">
        <v>2.9490980000000002</v>
      </c>
      <c r="Y28" s="188">
        <v>4.0176899999999988E-2</v>
      </c>
      <c r="Z28" s="196">
        <v>0.31</v>
      </c>
      <c r="AA28" s="196">
        <v>0.31</v>
      </c>
    </row>
    <row r="29" spans="1:27" x14ac:dyDescent="0.3">
      <c r="A29" s="134">
        <v>28</v>
      </c>
      <c r="B29" s="197" t="s">
        <v>709</v>
      </c>
      <c r="C29" s="197" t="s">
        <v>781</v>
      </c>
      <c r="D29" s="198" t="s">
        <v>433</v>
      </c>
      <c r="E29" s="192">
        <v>180</v>
      </c>
      <c r="F29" s="192">
        <v>1973</v>
      </c>
      <c r="G29" s="192" t="s">
        <v>816</v>
      </c>
      <c r="H29" s="192">
        <v>127896</v>
      </c>
      <c r="I29" s="192" t="s">
        <v>817</v>
      </c>
      <c r="J29" s="192">
        <v>4826</v>
      </c>
      <c r="K29" s="193" t="s">
        <v>818</v>
      </c>
      <c r="L29" s="193" t="s">
        <v>819</v>
      </c>
      <c r="M29" s="193" t="s">
        <v>820</v>
      </c>
      <c r="N29" s="188"/>
      <c r="O29" s="200">
        <v>0.49608570000000002</v>
      </c>
      <c r="P29" s="188">
        <v>0.35638887800000002</v>
      </c>
      <c r="Q29" s="188">
        <v>1.7559231923802501</v>
      </c>
      <c r="R29" s="188">
        <v>1.73453652052958E-3</v>
      </c>
      <c r="S29" s="142"/>
      <c r="T29" s="142">
        <v>0.83890902321327565</v>
      </c>
      <c r="U29" s="142">
        <v>7.8517767686096113E-2</v>
      </c>
      <c r="V29" s="142">
        <v>-3.624676</v>
      </c>
      <c r="W29" s="142">
        <v>3.5381712098484799E-2</v>
      </c>
      <c r="X29" s="142">
        <v>2.9490980000000002</v>
      </c>
      <c r="Y29" s="188">
        <v>4.0176899999999988E-2</v>
      </c>
      <c r="Z29" s="196">
        <v>0.42</v>
      </c>
      <c r="AA29" s="196">
        <v>0.39</v>
      </c>
    </row>
    <row r="30" spans="1:27" x14ac:dyDescent="0.3">
      <c r="A30" s="134">
        <v>29</v>
      </c>
      <c r="B30" s="199" t="s">
        <v>709</v>
      </c>
      <c r="C30" s="199" t="s">
        <v>781</v>
      </c>
      <c r="D30" s="199"/>
      <c r="E30" s="192">
        <v>181</v>
      </c>
      <c r="F30" s="192">
        <v>1972</v>
      </c>
      <c r="G30" s="192" t="s">
        <v>821</v>
      </c>
      <c r="H30" s="192">
        <v>159899</v>
      </c>
      <c r="I30" s="192" t="s">
        <v>822</v>
      </c>
      <c r="J30" s="192">
        <v>4894</v>
      </c>
      <c r="K30" s="193" t="s">
        <v>823</v>
      </c>
      <c r="L30" s="193"/>
      <c r="M30" s="193"/>
      <c r="N30" s="188"/>
      <c r="O30" s="177">
        <v>0.49608570000000002</v>
      </c>
      <c r="P30" s="176">
        <v>0.35638887800000002</v>
      </c>
      <c r="Q30" s="176">
        <v>1.7559231923802501</v>
      </c>
      <c r="R30" s="176">
        <v>1.73453652052958E-3</v>
      </c>
      <c r="S30" s="144"/>
      <c r="T30" s="144">
        <v>0.83890902321327565</v>
      </c>
      <c r="U30" s="144">
        <v>7.8517767686096113E-2</v>
      </c>
      <c r="V30" s="144">
        <v>-3.624676</v>
      </c>
      <c r="W30" s="144">
        <v>3.5381712098484799E-2</v>
      </c>
      <c r="X30" s="142">
        <v>2.9490980000000002</v>
      </c>
      <c r="Y30" s="176">
        <v>4.0176899999999988E-2</v>
      </c>
      <c r="Z30" s="196">
        <v>0.36212285714285714</v>
      </c>
      <c r="AA30" s="196">
        <v>0.36000000000000004</v>
      </c>
    </row>
    <row r="31" spans="1:27" x14ac:dyDescent="0.3">
      <c r="A31" s="134">
        <v>30</v>
      </c>
      <c r="B31" s="199" t="s">
        <v>709</v>
      </c>
      <c r="C31" s="199" t="s">
        <v>781</v>
      </c>
      <c r="D31" s="199"/>
      <c r="E31" s="192">
        <v>185</v>
      </c>
      <c r="F31" s="192">
        <v>1724</v>
      </c>
      <c r="G31" s="192" t="s">
        <v>824</v>
      </c>
      <c r="H31" s="192">
        <v>130694</v>
      </c>
      <c r="I31" s="192" t="s">
        <v>825</v>
      </c>
      <c r="J31" s="192">
        <v>4809</v>
      </c>
      <c r="K31" s="193" t="s">
        <v>826</v>
      </c>
      <c r="L31" s="193" t="s">
        <v>790</v>
      </c>
      <c r="M31" s="193" t="s">
        <v>791</v>
      </c>
      <c r="N31" s="188"/>
      <c r="O31" s="177">
        <v>0.49608570000000002</v>
      </c>
      <c r="P31" s="176">
        <v>0.35638887800000002</v>
      </c>
      <c r="Q31" s="176">
        <v>1.7559231923802501</v>
      </c>
      <c r="R31" s="176">
        <v>1.73453652052958E-3</v>
      </c>
      <c r="S31" s="144"/>
      <c r="T31" s="144">
        <v>0.83890902321327565</v>
      </c>
      <c r="U31" s="144">
        <v>7.8517767686096113E-2</v>
      </c>
      <c r="V31" s="144">
        <v>-3.624676</v>
      </c>
      <c r="W31" s="144">
        <v>3.5381712098484799E-2</v>
      </c>
      <c r="X31" s="142">
        <v>2.9490980000000002</v>
      </c>
      <c r="Y31" s="176">
        <v>4.0176899999999988E-2</v>
      </c>
      <c r="Z31" s="196">
        <v>0.36212285714285714</v>
      </c>
      <c r="AA31" s="196">
        <v>0.36000000000000004</v>
      </c>
    </row>
    <row r="32" spans="1:27" x14ac:dyDescent="0.3">
      <c r="A32" s="134">
        <v>31</v>
      </c>
      <c r="B32" s="199" t="s">
        <v>709</v>
      </c>
      <c r="C32" s="199" t="s">
        <v>781</v>
      </c>
      <c r="D32" s="199"/>
      <c r="E32" s="192">
        <v>186</v>
      </c>
      <c r="F32" s="192">
        <v>1721</v>
      </c>
      <c r="G32" s="192" t="s">
        <v>827</v>
      </c>
      <c r="H32" s="192">
        <v>79325</v>
      </c>
      <c r="I32" s="192" t="s">
        <v>828</v>
      </c>
      <c r="J32" s="192">
        <v>4807</v>
      </c>
      <c r="K32" s="193" t="s">
        <v>829</v>
      </c>
      <c r="L32" s="193" t="s">
        <v>830</v>
      </c>
      <c r="M32" s="193" t="s">
        <v>831</v>
      </c>
      <c r="N32" s="188"/>
      <c r="O32" s="177">
        <v>0.49608570000000002</v>
      </c>
      <c r="P32" s="176">
        <v>0.35638887800000002</v>
      </c>
      <c r="Q32" s="176">
        <v>1.7559231923802501</v>
      </c>
      <c r="R32" s="176">
        <v>1.73453652052958E-3</v>
      </c>
      <c r="S32" s="144"/>
      <c r="T32" s="144">
        <v>0.83890902321327565</v>
      </c>
      <c r="U32" s="144">
        <v>7.8517767686096113E-2</v>
      </c>
      <c r="V32" s="144">
        <v>-3.624676</v>
      </c>
      <c r="W32" s="144">
        <v>3.5381712098484799E-2</v>
      </c>
      <c r="X32" s="142">
        <v>2.9490980000000002</v>
      </c>
      <c r="Y32" s="176">
        <v>4.0176899999999988E-2</v>
      </c>
      <c r="Z32" s="196">
        <v>0.36212285714285714</v>
      </c>
      <c r="AA32" s="196">
        <v>0.36000000000000004</v>
      </c>
    </row>
    <row r="33" spans="1:27" x14ac:dyDescent="0.3">
      <c r="A33" s="134">
        <v>32</v>
      </c>
      <c r="B33" s="199" t="s">
        <v>709</v>
      </c>
      <c r="C33" s="199" t="s">
        <v>781</v>
      </c>
      <c r="D33" s="199"/>
      <c r="E33" s="192">
        <v>187</v>
      </c>
      <c r="F33" s="192">
        <v>1720</v>
      </c>
      <c r="G33" s="192" t="s">
        <v>832</v>
      </c>
      <c r="H33" s="192">
        <v>79349</v>
      </c>
      <c r="I33" s="192" t="s">
        <v>833</v>
      </c>
      <c r="J33" s="192">
        <v>4800</v>
      </c>
      <c r="K33" s="193" t="s">
        <v>834</v>
      </c>
      <c r="L33" s="193" t="s">
        <v>835</v>
      </c>
      <c r="M33" s="193" t="s">
        <v>836</v>
      </c>
      <c r="N33" s="188"/>
      <c r="O33" s="177">
        <v>0.49608570000000002</v>
      </c>
      <c r="P33" s="176">
        <v>0.35638887800000002</v>
      </c>
      <c r="Q33" s="176">
        <v>1.7559231923802501</v>
      </c>
      <c r="R33" s="176">
        <v>1.73453652052958E-3</v>
      </c>
      <c r="S33" s="144"/>
      <c r="T33" s="144">
        <v>0.83890902321327565</v>
      </c>
      <c r="U33" s="144">
        <v>7.8517767686096113E-2</v>
      </c>
      <c r="V33" s="144">
        <v>-3.624676</v>
      </c>
      <c r="W33" s="144">
        <v>3.5381712098484799E-2</v>
      </c>
      <c r="X33" s="142">
        <v>2.9490980000000002</v>
      </c>
      <c r="Y33" s="176">
        <v>4.0176899999999988E-2</v>
      </c>
      <c r="Z33" s="196">
        <v>0.36212285714285714</v>
      </c>
      <c r="AA33" s="196">
        <v>0.36000000000000004</v>
      </c>
    </row>
    <row r="34" spans="1:27" x14ac:dyDescent="0.3">
      <c r="A34" s="134">
        <v>33</v>
      </c>
      <c r="B34" s="199" t="s">
        <v>709</v>
      </c>
      <c r="C34" s="199" t="s">
        <v>781</v>
      </c>
      <c r="D34" s="199"/>
      <c r="E34" s="192">
        <v>189</v>
      </c>
      <c r="F34" s="192">
        <v>1728</v>
      </c>
      <c r="G34" s="192" t="s">
        <v>837</v>
      </c>
      <c r="H34" s="192">
        <v>79350</v>
      </c>
      <c r="I34" s="192" t="s">
        <v>838</v>
      </c>
      <c r="J34" s="192">
        <v>4896</v>
      </c>
      <c r="K34" s="193" t="s">
        <v>839</v>
      </c>
      <c r="L34" s="193" t="s">
        <v>840</v>
      </c>
      <c r="M34" s="193" t="s">
        <v>841</v>
      </c>
      <c r="N34" s="188"/>
      <c r="O34" s="177">
        <v>0.49608570000000002</v>
      </c>
      <c r="P34" s="176">
        <v>0.35638887800000002</v>
      </c>
      <c r="Q34" s="176">
        <v>1.7559231923802501</v>
      </c>
      <c r="R34" s="176">
        <v>1.73453652052958E-3</v>
      </c>
      <c r="S34" s="144"/>
      <c r="T34" s="144">
        <v>0.83890902321327565</v>
      </c>
      <c r="U34" s="144">
        <v>7.8517767686096113E-2</v>
      </c>
      <c r="V34" s="144">
        <v>-3.624676</v>
      </c>
      <c r="W34" s="144">
        <v>3.5381712098484799E-2</v>
      </c>
      <c r="X34" s="142">
        <v>2.9490980000000002</v>
      </c>
      <c r="Y34" s="176">
        <v>4.0176899999999988E-2</v>
      </c>
      <c r="Z34" s="196">
        <v>0.36212285714285714</v>
      </c>
      <c r="AA34" s="196">
        <v>0.36000000000000004</v>
      </c>
    </row>
    <row r="35" spans="1:27" x14ac:dyDescent="0.3">
      <c r="A35" s="134">
        <v>34</v>
      </c>
      <c r="B35" s="197" t="s">
        <v>709</v>
      </c>
      <c r="C35" s="197" t="s">
        <v>781</v>
      </c>
      <c r="D35" s="198" t="s">
        <v>433</v>
      </c>
      <c r="E35" s="192">
        <v>190</v>
      </c>
      <c r="F35" s="192">
        <v>1725</v>
      </c>
      <c r="G35" s="192" t="s">
        <v>842</v>
      </c>
      <c r="H35" s="192">
        <v>79333</v>
      </c>
      <c r="I35" s="192" t="s">
        <v>843</v>
      </c>
      <c r="J35" s="192">
        <v>4801</v>
      </c>
      <c r="K35" s="193" t="s">
        <v>844</v>
      </c>
      <c r="L35" s="193" t="s">
        <v>845</v>
      </c>
      <c r="M35" s="193" t="s">
        <v>846</v>
      </c>
      <c r="N35" s="192">
        <v>35</v>
      </c>
      <c r="O35" s="194">
        <v>0.528606624646631</v>
      </c>
      <c r="P35" s="192">
        <v>0.35954963246839106</v>
      </c>
      <c r="Q35" s="192">
        <v>1.7559231923802499</v>
      </c>
      <c r="R35" s="192">
        <v>3.04477888629251E-3</v>
      </c>
      <c r="S35" s="195">
        <v>1272</v>
      </c>
      <c r="T35" s="195">
        <v>0.57388711294467276</v>
      </c>
      <c r="U35" s="195">
        <v>0.14746449752606311</v>
      </c>
      <c r="V35" s="195">
        <v>-3.0326278359686998</v>
      </c>
      <c r="W35" s="195">
        <v>9.2752091224602803E-2</v>
      </c>
      <c r="X35" s="192">
        <v>2.9490980000000002</v>
      </c>
      <c r="Y35" s="192">
        <v>4.0176899999999988E-2</v>
      </c>
      <c r="Z35" s="196">
        <v>0.35</v>
      </c>
      <c r="AA35" s="196">
        <v>0.35</v>
      </c>
    </row>
    <row r="36" spans="1:27" x14ac:dyDescent="0.3">
      <c r="A36" s="134">
        <v>35</v>
      </c>
      <c r="B36" s="197" t="s">
        <v>709</v>
      </c>
      <c r="C36" s="197" t="s">
        <v>781</v>
      </c>
      <c r="D36" s="197" t="s">
        <v>609</v>
      </c>
      <c r="E36" s="192"/>
      <c r="F36" s="192"/>
      <c r="G36" s="192" t="s">
        <v>847</v>
      </c>
      <c r="H36" s="192"/>
      <c r="I36" s="192" t="s">
        <v>848</v>
      </c>
      <c r="J36" s="192"/>
      <c r="K36" s="193"/>
      <c r="L36" s="193"/>
      <c r="M36" s="193"/>
      <c r="N36" s="188"/>
      <c r="O36" s="177">
        <v>0.49608570000000002</v>
      </c>
      <c r="P36" s="176">
        <v>0.35638887800000002</v>
      </c>
      <c r="Q36" s="176">
        <v>1.7559231923802501</v>
      </c>
      <c r="R36" s="176">
        <v>1.73453652052958E-3</v>
      </c>
      <c r="S36" s="144"/>
      <c r="T36" s="144">
        <v>0.83890902321327565</v>
      </c>
      <c r="U36" s="144">
        <v>7.8517767686096113E-2</v>
      </c>
      <c r="V36" s="144">
        <v>-3.624676</v>
      </c>
      <c r="W36" s="144">
        <v>3.5381712098484799E-2</v>
      </c>
      <c r="X36" s="142">
        <v>2.9490980000000002</v>
      </c>
      <c r="Y36" s="176">
        <v>4.0176899999999988E-2</v>
      </c>
      <c r="Z36" s="196">
        <v>0.36212285714285714</v>
      </c>
      <c r="AA36" s="196">
        <v>0.36000000000000004</v>
      </c>
    </row>
    <row r="37" spans="1:27" x14ac:dyDescent="0.3">
      <c r="A37" s="134">
        <v>36</v>
      </c>
      <c r="B37" s="201" t="s">
        <v>849</v>
      </c>
      <c r="C37" s="201" t="s">
        <v>850</v>
      </c>
      <c r="D37" s="201" t="s">
        <v>433</v>
      </c>
      <c r="E37" s="202">
        <v>150</v>
      </c>
      <c r="F37" s="202">
        <v>1453</v>
      </c>
      <c r="G37" s="202" t="s">
        <v>851</v>
      </c>
      <c r="H37" s="202">
        <v>113702</v>
      </c>
      <c r="I37" s="202" t="s">
        <v>852</v>
      </c>
      <c r="J37" s="202">
        <v>3282</v>
      </c>
      <c r="K37" s="203">
        <v>56</v>
      </c>
      <c r="L37" s="203" t="s">
        <v>853</v>
      </c>
      <c r="M37" s="203" t="s">
        <v>854</v>
      </c>
      <c r="N37" s="202">
        <v>42</v>
      </c>
      <c r="O37" s="204">
        <v>0.48542189157191801</v>
      </c>
      <c r="P37" s="202">
        <v>0.35628304785251602</v>
      </c>
      <c r="Q37" s="202">
        <v>1.7559231923802499</v>
      </c>
      <c r="R37" s="202">
        <v>1.09325354472966E-3</v>
      </c>
      <c r="S37" s="205">
        <v>512</v>
      </c>
      <c r="T37" s="205">
        <v>0.97230309571355278</v>
      </c>
      <c r="U37" s="205">
        <v>7.0902760654839483E-2</v>
      </c>
      <c r="V37" s="205">
        <v>-4.8633328287457296</v>
      </c>
      <c r="W37" s="205">
        <v>3.7346153974961209E-2</v>
      </c>
      <c r="X37" s="202">
        <v>2.92310201</v>
      </c>
      <c r="Y37" s="202">
        <v>4.0176899999999988E-2</v>
      </c>
      <c r="Z37" s="206">
        <v>0.34</v>
      </c>
      <c r="AA37" s="206">
        <v>0.34</v>
      </c>
    </row>
    <row r="38" spans="1:27" x14ac:dyDescent="0.3">
      <c r="A38" s="134">
        <v>37</v>
      </c>
      <c r="B38" s="201" t="s">
        <v>849</v>
      </c>
      <c r="C38" s="201" t="s">
        <v>850</v>
      </c>
      <c r="D38" s="201" t="s">
        <v>433</v>
      </c>
      <c r="E38" s="202">
        <v>154</v>
      </c>
      <c r="F38" s="202">
        <v>1439</v>
      </c>
      <c r="G38" s="202" t="s">
        <v>367</v>
      </c>
      <c r="H38" s="202">
        <v>113651</v>
      </c>
      <c r="I38" s="202" t="s">
        <v>855</v>
      </c>
      <c r="J38" s="202">
        <v>3275</v>
      </c>
      <c r="K38" s="203">
        <v>59</v>
      </c>
      <c r="L38" s="203" t="s">
        <v>856</v>
      </c>
      <c r="M38" s="203" t="s">
        <v>857</v>
      </c>
      <c r="N38" s="176"/>
      <c r="O38" s="177">
        <v>0.49608570000000002</v>
      </c>
      <c r="P38" s="176">
        <v>0.33229573185501998</v>
      </c>
      <c r="Q38" s="176">
        <v>1.7559231923802499</v>
      </c>
      <c r="R38" s="176">
        <v>2.0586090419193099E-3</v>
      </c>
      <c r="S38" s="205">
        <v>654</v>
      </c>
      <c r="T38" s="205">
        <v>0.89064654191559067</v>
      </c>
      <c r="U38" s="205">
        <v>4.8042041509617509E-2</v>
      </c>
      <c r="V38" s="205">
        <v>-2.90389571593041</v>
      </c>
      <c r="W38" s="205">
        <v>4.4282993550781025E-3</v>
      </c>
      <c r="X38" s="142">
        <v>2.92310201</v>
      </c>
      <c r="Y38" s="176">
        <v>4.0176899999999988E-2</v>
      </c>
      <c r="Z38" s="146">
        <v>0.42588750000000003</v>
      </c>
      <c r="AA38" s="206">
        <v>0.39</v>
      </c>
    </row>
    <row r="39" spans="1:27" x14ac:dyDescent="0.3">
      <c r="A39" s="134">
        <v>38</v>
      </c>
      <c r="B39" s="201" t="s">
        <v>849</v>
      </c>
      <c r="C39" s="201" t="s">
        <v>850</v>
      </c>
      <c r="D39" s="201" t="s">
        <v>433</v>
      </c>
      <c r="E39" s="202">
        <v>158</v>
      </c>
      <c r="F39" s="202">
        <v>1178</v>
      </c>
      <c r="G39" s="202" t="s">
        <v>312</v>
      </c>
      <c r="H39" s="202">
        <v>137099</v>
      </c>
      <c r="I39" s="202" t="s">
        <v>858</v>
      </c>
      <c r="J39" s="202">
        <v>2384</v>
      </c>
      <c r="K39" s="203">
        <v>63</v>
      </c>
      <c r="L39" s="203" t="s">
        <v>859</v>
      </c>
      <c r="M39" s="203" t="s">
        <v>860</v>
      </c>
      <c r="N39" s="202">
        <v>163</v>
      </c>
      <c r="O39" s="204">
        <v>0.48763803297952102</v>
      </c>
      <c r="P39" s="202">
        <v>0.37657507443642796</v>
      </c>
      <c r="Q39" s="202">
        <v>1.7559231923802499</v>
      </c>
      <c r="R39" s="202">
        <v>1.0701629622487099E-3</v>
      </c>
      <c r="S39" s="205">
        <v>14271</v>
      </c>
      <c r="T39" s="205">
        <v>0.83717390745271669</v>
      </c>
      <c r="U39" s="205">
        <v>6.5209180545684489E-2</v>
      </c>
      <c r="V39" s="205">
        <v>-4.2746558066789699</v>
      </c>
      <c r="W39" s="205">
        <v>6.5935950865682297E-2</v>
      </c>
      <c r="X39" s="202">
        <v>2.92310201</v>
      </c>
      <c r="Y39" s="202">
        <v>4.0176899999999988E-2</v>
      </c>
      <c r="Z39" s="206">
        <v>0.47355000000000003</v>
      </c>
      <c r="AA39" s="206">
        <v>0.48</v>
      </c>
    </row>
    <row r="40" spans="1:27" x14ac:dyDescent="0.3">
      <c r="A40" s="134">
        <v>39</v>
      </c>
      <c r="B40" s="201" t="s">
        <v>849</v>
      </c>
      <c r="C40" s="201" t="s">
        <v>850</v>
      </c>
      <c r="D40" s="201" t="s">
        <v>433</v>
      </c>
      <c r="E40" s="202">
        <v>160</v>
      </c>
      <c r="F40" s="202">
        <v>334</v>
      </c>
      <c r="G40" s="202" t="s">
        <v>308</v>
      </c>
      <c r="H40" s="202">
        <v>89452</v>
      </c>
      <c r="I40" s="202" t="s">
        <v>861</v>
      </c>
      <c r="J40" s="202">
        <v>4789</v>
      </c>
      <c r="K40" s="203">
        <v>65</v>
      </c>
      <c r="L40" s="203" t="s">
        <v>862</v>
      </c>
      <c r="M40" s="203" t="s">
        <v>863</v>
      </c>
      <c r="N40" s="202"/>
      <c r="O40" s="204">
        <v>0.48280465755605501</v>
      </c>
      <c r="P40" s="202">
        <v>0.34020119723589398</v>
      </c>
      <c r="Q40" s="202">
        <v>1.7559231923802499</v>
      </c>
      <c r="R40" s="202">
        <v>2.1991032346915396E-3</v>
      </c>
      <c r="S40" s="144"/>
      <c r="T40" s="205">
        <v>0.9190256565563748</v>
      </c>
      <c r="U40" s="205">
        <v>6.7043229460999484E-2</v>
      </c>
      <c r="V40" s="205">
        <v>-4.1001812370710802</v>
      </c>
      <c r="W40" s="205">
        <v>2.3713715040314103E-2</v>
      </c>
      <c r="X40" s="202">
        <v>2.92310201</v>
      </c>
      <c r="Y40" s="202">
        <v>4.0176899999999988E-2</v>
      </c>
      <c r="Z40" s="206">
        <v>0.44</v>
      </c>
      <c r="AA40" s="206">
        <v>0.46</v>
      </c>
    </row>
    <row r="41" spans="1:27" x14ac:dyDescent="0.3">
      <c r="A41" s="134">
        <v>40</v>
      </c>
      <c r="B41" s="201" t="s">
        <v>849</v>
      </c>
      <c r="C41" s="201" t="s">
        <v>850</v>
      </c>
      <c r="D41" s="201" t="s">
        <v>433</v>
      </c>
      <c r="E41" s="202">
        <v>194</v>
      </c>
      <c r="F41" s="202">
        <v>336</v>
      </c>
      <c r="G41" s="202" t="s">
        <v>864</v>
      </c>
      <c r="H41" s="202">
        <v>89455</v>
      </c>
      <c r="I41" s="202" t="s">
        <v>865</v>
      </c>
      <c r="J41" s="202">
        <v>4791</v>
      </c>
      <c r="K41" s="203">
        <v>76</v>
      </c>
      <c r="L41" s="203" t="s">
        <v>866</v>
      </c>
      <c r="M41" s="203" t="s">
        <v>867</v>
      </c>
      <c r="N41" s="202"/>
      <c r="O41" s="204">
        <v>0.48280465755605501</v>
      </c>
      <c r="P41" s="202">
        <v>0.34020119723589398</v>
      </c>
      <c r="Q41" s="202">
        <v>1.7559231923802499</v>
      </c>
      <c r="R41" s="202">
        <v>2.1991032346915396E-3</v>
      </c>
      <c r="S41" s="144"/>
      <c r="T41" s="205">
        <v>0.9190256565563748</v>
      </c>
      <c r="U41" s="205">
        <v>6.7043229460999484E-2</v>
      </c>
      <c r="V41" s="205">
        <v>-4.1001812370710802</v>
      </c>
      <c r="W41" s="205">
        <v>2.3713715040314103E-2</v>
      </c>
      <c r="X41" s="202">
        <v>2.92310201</v>
      </c>
      <c r="Y41" s="202">
        <v>4.0176899999999988E-2</v>
      </c>
      <c r="Z41" s="146">
        <v>0.42588750000000003</v>
      </c>
      <c r="AA41" s="206">
        <v>0.49</v>
      </c>
    </row>
    <row r="42" spans="1:27" x14ac:dyDescent="0.3">
      <c r="A42" s="134">
        <v>41</v>
      </c>
      <c r="B42" s="207" t="s">
        <v>849</v>
      </c>
      <c r="C42" s="207" t="s">
        <v>850</v>
      </c>
      <c r="D42" s="207"/>
      <c r="E42" s="202">
        <v>164</v>
      </c>
      <c r="F42" s="202">
        <v>333</v>
      </c>
      <c r="G42" s="202" t="s">
        <v>868</v>
      </c>
      <c r="H42" s="202">
        <v>89453</v>
      </c>
      <c r="I42" s="202" t="s">
        <v>869</v>
      </c>
      <c r="J42" s="202">
        <v>4790</v>
      </c>
      <c r="K42" s="203" t="s">
        <v>870</v>
      </c>
      <c r="L42" s="203" t="s">
        <v>871</v>
      </c>
      <c r="M42" s="203" t="s">
        <v>872</v>
      </c>
      <c r="N42" s="202">
        <v>142</v>
      </c>
      <c r="O42" s="204">
        <v>0.48280465755605501</v>
      </c>
      <c r="P42" s="202">
        <v>0.34020119723589398</v>
      </c>
      <c r="Q42" s="202">
        <v>1.7559231923802499</v>
      </c>
      <c r="R42" s="202">
        <v>2.1991032346915396E-3</v>
      </c>
      <c r="S42" s="202">
        <v>466</v>
      </c>
      <c r="T42" s="205">
        <v>0.9190256565563748</v>
      </c>
      <c r="U42" s="205">
        <v>6.7043229460999484E-2</v>
      </c>
      <c r="V42" s="205">
        <v>-4.1001812370710802</v>
      </c>
      <c r="W42" s="205">
        <v>2.3713715040314103E-2</v>
      </c>
      <c r="X42" s="202">
        <v>2.92310201</v>
      </c>
      <c r="Y42" s="202">
        <v>4.0176899999999988E-2</v>
      </c>
      <c r="Z42" s="146">
        <v>0.42588750000000003</v>
      </c>
      <c r="AA42" s="146">
        <v>0.42999999999999994</v>
      </c>
    </row>
    <row r="43" spans="1:27" x14ac:dyDescent="0.3">
      <c r="A43" s="134">
        <v>42</v>
      </c>
      <c r="B43" s="207" t="s">
        <v>849</v>
      </c>
      <c r="C43" s="207" t="s">
        <v>850</v>
      </c>
      <c r="D43" s="207"/>
      <c r="E43" s="202">
        <v>167</v>
      </c>
      <c r="F43" s="202">
        <v>335</v>
      </c>
      <c r="G43" s="202" t="s">
        <v>873</v>
      </c>
      <c r="H43" s="202">
        <v>89454</v>
      </c>
      <c r="I43" s="202" t="s">
        <v>874</v>
      </c>
      <c r="J43" s="202">
        <v>4792</v>
      </c>
      <c r="K43" s="203" t="s">
        <v>875</v>
      </c>
      <c r="L43" s="203" t="s">
        <v>876</v>
      </c>
      <c r="M43" s="203" t="s">
        <v>877</v>
      </c>
      <c r="N43" s="202">
        <v>142</v>
      </c>
      <c r="O43" s="204">
        <v>0.48280465755605501</v>
      </c>
      <c r="P43" s="202">
        <v>0.34020119723589398</v>
      </c>
      <c r="Q43" s="202">
        <v>1.7559231923802499</v>
      </c>
      <c r="R43" s="202">
        <v>2.1991032346915396E-3</v>
      </c>
      <c r="S43" s="202">
        <v>466</v>
      </c>
      <c r="T43" s="205">
        <v>0.9190256565563748</v>
      </c>
      <c r="U43" s="205">
        <v>6.7043229460999484E-2</v>
      </c>
      <c r="V43" s="205">
        <v>-4.1001812370710802</v>
      </c>
      <c r="W43" s="205">
        <v>2.3713715040314103E-2</v>
      </c>
      <c r="X43" s="202">
        <v>2.92310201</v>
      </c>
      <c r="Y43" s="202">
        <v>4.0176899999999988E-2</v>
      </c>
      <c r="Z43" s="146">
        <v>0.42588750000000003</v>
      </c>
      <c r="AA43" s="146">
        <v>0.42999999999999994</v>
      </c>
    </row>
    <row r="44" spans="1:27" x14ac:dyDescent="0.3">
      <c r="A44" s="134">
        <v>43</v>
      </c>
      <c r="B44" s="208" t="s">
        <v>849</v>
      </c>
      <c r="C44" s="208" t="s">
        <v>850</v>
      </c>
      <c r="D44" s="208" t="s">
        <v>433</v>
      </c>
      <c r="E44" s="202">
        <v>192</v>
      </c>
      <c r="F44" s="202">
        <v>1180</v>
      </c>
      <c r="G44" s="202" t="s">
        <v>878</v>
      </c>
      <c r="H44" s="202">
        <v>105050</v>
      </c>
      <c r="I44" s="202" t="s">
        <v>879</v>
      </c>
      <c r="J44" s="202">
        <v>4897</v>
      </c>
      <c r="K44" s="203" t="s">
        <v>880</v>
      </c>
      <c r="L44" s="203" t="s">
        <v>881</v>
      </c>
      <c r="M44" s="203" t="s">
        <v>882</v>
      </c>
      <c r="N44" s="176"/>
      <c r="O44" s="177">
        <v>0.49608570000000002</v>
      </c>
      <c r="P44" s="176">
        <v>0.37657507443642796</v>
      </c>
      <c r="Q44" s="176">
        <v>1.7559231923802499</v>
      </c>
      <c r="R44" s="176">
        <v>1.0701629622487099E-3</v>
      </c>
      <c r="S44" s="144"/>
      <c r="T44" s="144">
        <v>0.83890902321327565</v>
      </c>
      <c r="U44" s="144">
        <v>7.3610528578312504E-2</v>
      </c>
      <c r="V44" s="144">
        <v>-3.624676</v>
      </c>
      <c r="W44" s="144">
        <v>4.06376575279613E-2</v>
      </c>
      <c r="X44" s="142">
        <v>2.92310201</v>
      </c>
      <c r="Y44" s="176">
        <v>4.0176899999999988E-2</v>
      </c>
      <c r="Z44" s="206">
        <v>0.45</v>
      </c>
      <c r="AA44" s="206">
        <v>0.42</v>
      </c>
    </row>
    <row r="45" spans="1:27" x14ac:dyDescent="0.3">
      <c r="A45" s="134">
        <v>44</v>
      </c>
      <c r="B45" s="209" t="s">
        <v>849</v>
      </c>
      <c r="C45" s="209" t="s">
        <v>850</v>
      </c>
      <c r="D45" s="209"/>
      <c r="E45" s="202">
        <v>193</v>
      </c>
      <c r="F45" s="202">
        <v>1179</v>
      </c>
      <c r="G45" s="202" t="s">
        <v>883</v>
      </c>
      <c r="H45" s="202">
        <v>105044</v>
      </c>
      <c r="I45" s="202" t="s">
        <v>884</v>
      </c>
      <c r="J45" s="202">
        <v>4804</v>
      </c>
      <c r="K45" s="203" t="s">
        <v>885</v>
      </c>
      <c r="L45" s="203" t="s">
        <v>886</v>
      </c>
      <c r="M45" s="203" t="s">
        <v>887</v>
      </c>
      <c r="N45" s="176"/>
      <c r="O45" s="177">
        <v>0.49608570000000002</v>
      </c>
      <c r="P45" s="176">
        <v>0.37657507443642796</v>
      </c>
      <c r="Q45" s="176">
        <v>1.7559231923802499</v>
      </c>
      <c r="R45" s="176">
        <v>1.0701629622487099E-3</v>
      </c>
      <c r="S45" s="205">
        <v>1331</v>
      </c>
      <c r="T45" s="205">
        <v>0.72816458305029674</v>
      </c>
      <c r="U45" s="205">
        <v>0.12133469759945249</v>
      </c>
      <c r="V45" s="205">
        <v>-3.9925620083130502</v>
      </c>
      <c r="W45" s="205">
        <v>8.4750379670239295E-2</v>
      </c>
      <c r="X45" s="142">
        <v>2.92310201</v>
      </c>
      <c r="Y45" s="176">
        <v>4.0176899999999988E-2</v>
      </c>
      <c r="Z45" s="146">
        <v>0.42588750000000003</v>
      </c>
      <c r="AA45" s="146">
        <v>0.42999999999999994</v>
      </c>
    </row>
    <row r="46" spans="1:27" x14ac:dyDescent="0.3">
      <c r="A46" s="134">
        <v>45</v>
      </c>
      <c r="B46" s="209" t="s">
        <v>849</v>
      </c>
      <c r="C46" s="209" t="s">
        <v>850</v>
      </c>
      <c r="D46" s="209" t="s">
        <v>609</v>
      </c>
      <c r="E46" s="202"/>
      <c r="F46" s="202"/>
      <c r="G46" s="202" t="s">
        <v>888</v>
      </c>
      <c r="H46" s="202"/>
      <c r="I46" s="202" t="s">
        <v>889</v>
      </c>
      <c r="J46" s="202"/>
      <c r="K46" s="203"/>
      <c r="L46" s="203"/>
      <c r="M46" s="203"/>
      <c r="N46" s="176"/>
      <c r="O46" s="177">
        <v>0.49608570000000002</v>
      </c>
      <c r="P46" s="176">
        <v>0.35638887800000002</v>
      </c>
      <c r="Q46" s="176">
        <v>1.7559231923802501</v>
      </c>
      <c r="R46" s="176">
        <v>1.73453652052958E-3</v>
      </c>
      <c r="S46" s="144"/>
      <c r="T46" s="144">
        <v>0.83890902321327565</v>
      </c>
      <c r="U46" s="144">
        <v>7.3610528578312504E-2</v>
      </c>
      <c r="V46" s="144">
        <v>-3.624676</v>
      </c>
      <c r="W46" s="144">
        <v>4.06376575279613E-2</v>
      </c>
      <c r="X46" s="142">
        <v>2.92310201</v>
      </c>
      <c r="Y46" s="176">
        <v>4.0176899999999988E-2</v>
      </c>
      <c r="Z46" s="206">
        <v>0.42588750000000003</v>
      </c>
      <c r="AA46" s="206">
        <v>0.42999999999999994</v>
      </c>
    </row>
    <row r="47" spans="1:27" x14ac:dyDescent="0.3">
      <c r="A47" s="134">
        <v>46</v>
      </c>
      <c r="B47" s="209" t="s">
        <v>849</v>
      </c>
      <c r="C47" s="209" t="s">
        <v>850</v>
      </c>
      <c r="D47" s="209" t="s">
        <v>613</v>
      </c>
      <c r="E47" s="202"/>
      <c r="F47" s="202"/>
      <c r="G47" s="202" t="s">
        <v>890</v>
      </c>
      <c r="H47" s="202">
        <v>717738</v>
      </c>
      <c r="I47" s="202" t="s">
        <v>891</v>
      </c>
      <c r="J47" s="202"/>
      <c r="K47" s="203"/>
      <c r="L47" s="203" t="s">
        <v>892</v>
      </c>
      <c r="M47" s="203"/>
      <c r="N47" s="202">
        <v>142</v>
      </c>
      <c r="O47" s="204">
        <v>0.48280465755605501</v>
      </c>
      <c r="P47" s="202">
        <v>0.34020119723589398</v>
      </c>
      <c r="Q47" s="202">
        <v>1.7559231923802499</v>
      </c>
      <c r="R47" s="202">
        <v>2.1991032346915396E-3</v>
      </c>
      <c r="S47" s="202">
        <v>466</v>
      </c>
      <c r="T47" s="205">
        <v>0.9190256565563748</v>
      </c>
      <c r="U47" s="205">
        <v>6.7043229460999484E-2</v>
      </c>
      <c r="V47" s="205">
        <v>-4.1001812370710802</v>
      </c>
      <c r="W47" s="205">
        <v>2.3713715040314103E-2</v>
      </c>
      <c r="X47" s="202">
        <v>2.92310201</v>
      </c>
      <c r="Y47" s="202">
        <v>4.0176899999999988E-2</v>
      </c>
      <c r="Z47" s="146">
        <v>0.42588750000000003</v>
      </c>
      <c r="AA47" s="146">
        <v>0.42999999999999994</v>
      </c>
    </row>
    <row r="48" spans="1:27" x14ac:dyDescent="0.3">
      <c r="A48" s="134">
        <v>47</v>
      </c>
      <c r="B48" s="210" t="s">
        <v>849</v>
      </c>
      <c r="C48" s="210" t="s">
        <v>893</v>
      </c>
      <c r="D48" s="210" t="s">
        <v>433</v>
      </c>
      <c r="E48" s="211">
        <v>143</v>
      </c>
      <c r="F48" s="211">
        <v>1447</v>
      </c>
      <c r="G48" s="211" t="s">
        <v>894</v>
      </c>
      <c r="H48" s="211">
        <v>138850</v>
      </c>
      <c r="I48" s="211" t="s">
        <v>895</v>
      </c>
      <c r="J48" s="211">
        <v>3279</v>
      </c>
      <c r="K48" s="212">
        <v>51</v>
      </c>
      <c r="L48" s="212" t="s">
        <v>896</v>
      </c>
      <c r="M48" s="212" t="s">
        <v>897</v>
      </c>
      <c r="N48" s="211">
        <v>1533</v>
      </c>
      <c r="O48" s="213">
        <v>0.48861331725940998</v>
      </c>
      <c r="P48" s="211">
        <v>0.39581474168040104</v>
      </c>
      <c r="Q48" s="211">
        <v>1.7559231923802499</v>
      </c>
      <c r="R48" s="211">
        <v>-1.8621679399248099E-3</v>
      </c>
      <c r="S48" s="214">
        <v>68458</v>
      </c>
      <c r="T48" s="214">
        <v>1.0737443519434666</v>
      </c>
      <c r="U48" s="214">
        <v>5.705950267765951E-2</v>
      </c>
      <c r="V48" s="214">
        <v>-6.3058750306300704</v>
      </c>
      <c r="W48" s="214">
        <v>8.5216474383058904E-2</v>
      </c>
      <c r="X48" s="142">
        <v>2.92310201</v>
      </c>
      <c r="Y48" s="176">
        <v>4.0176899999999988E-2</v>
      </c>
      <c r="Z48" s="215">
        <v>0.41414099999999998</v>
      </c>
      <c r="AA48" s="215">
        <v>0.46</v>
      </c>
    </row>
    <row r="49" spans="1:27" x14ac:dyDescent="0.3">
      <c r="A49" s="134">
        <v>48</v>
      </c>
      <c r="B49" s="210" t="s">
        <v>849</v>
      </c>
      <c r="C49" s="210" t="s">
        <v>893</v>
      </c>
      <c r="D49" s="210" t="s">
        <v>433</v>
      </c>
      <c r="E49" s="211">
        <v>144</v>
      </c>
      <c r="F49" s="211">
        <v>1451</v>
      </c>
      <c r="G49" s="211" t="s">
        <v>386</v>
      </c>
      <c r="H49" s="211">
        <v>113703</v>
      </c>
      <c r="I49" s="211" t="s">
        <v>898</v>
      </c>
      <c r="J49" s="211">
        <v>3281</v>
      </c>
      <c r="K49" s="212">
        <v>52</v>
      </c>
      <c r="L49" s="212" t="s">
        <v>899</v>
      </c>
      <c r="M49" s="212" t="s">
        <v>900</v>
      </c>
      <c r="N49" s="211">
        <v>1958</v>
      </c>
      <c r="O49" s="213">
        <v>0.47263870955824899</v>
      </c>
      <c r="P49" s="211">
        <v>0.37160635116038004</v>
      </c>
      <c r="Q49" s="211">
        <v>1.7559231923802499</v>
      </c>
      <c r="R49" s="211">
        <v>6.3503722466881976E-4</v>
      </c>
      <c r="S49" s="214">
        <v>114943</v>
      </c>
      <c r="T49" s="214">
        <v>0.84501097374903766</v>
      </c>
      <c r="U49" s="214">
        <v>5.9077046075818498E-2</v>
      </c>
      <c r="V49" s="214">
        <v>-3.00829100424416</v>
      </c>
      <c r="W49" s="214">
        <v>3.3006622149112402E-2</v>
      </c>
      <c r="X49" s="142">
        <v>2.92310201</v>
      </c>
      <c r="Y49" s="176">
        <v>4.0176899999999988E-2</v>
      </c>
      <c r="Z49" s="215">
        <v>0.42188999999999999</v>
      </c>
      <c r="AA49" s="215">
        <v>0.44</v>
      </c>
    </row>
    <row r="50" spans="1:27" x14ac:dyDescent="0.3">
      <c r="A50" s="134">
        <v>49</v>
      </c>
      <c r="B50" s="216" t="s">
        <v>849</v>
      </c>
      <c r="C50" s="216" t="s">
        <v>893</v>
      </c>
      <c r="D50" s="216" t="s">
        <v>433</v>
      </c>
      <c r="E50" s="211">
        <v>148</v>
      </c>
      <c r="F50" s="211">
        <v>1449</v>
      </c>
      <c r="G50" s="211" t="s">
        <v>370</v>
      </c>
      <c r="H50" s="211">
        <v>138843</v>
      </c>
      <c r="I50" s="211" t="s">
        <v>901</v>
      </c>
      <c r="J50" s="211">
        <v>4793</v>
      </c>
      <c r="K50" s="212">
        <v>54</v>
      </c>
      <c r="L50" s="212" t="s">
        <v>902</v>
      </c>
      <c r="M50" s="212" t="s">
        <v>903</v>
      </c>
      <c r="N50" s="211">
        <v>240</v>
      </c>
      <c r="O50" s="213">
        <v>0.49804628685806501</v>
      </c>
      <c r="P50" s="211">
        <v>0.30480604226972702</v>
      </c>
      <c r="Q50" s="211">
        <v>1.7559231923802499</v>
      </c>
      <c r="R50" s="211">
        <v>3.4876967694971073E-3</v>
      </c>
      <c r="S50" s="214">
        <v>25289</v>
      </c>
      <c r="T50" s="214">
        <v>0.98486601438092269</v>
      </c>
      <c r="U50" s="214">
        <v>5.2745195930098493E-2</v>
      </c>
      <c r="V50" s="214">
        <v>-3.3896425814092099</v>
      </c>
      <c r="W50" s="214">
        <v>-3.6810146175364003E-3</v>
      </c>
      <c r="X50" s="142">
        <v>2.92310201</v>
      </c>
      <c r="Y50" s="176">
        <v>4.0176899999999988E-2</v>
      </c>
      <c r="Z50" s="215">
        <v>0.41414099999999998</v>
      </c>
      <c r="AA50" s="215">
        <v>0.49</v>
      </c>
    </row>
    <row r="51" spans="1:27" x14ac:dyDescent="0.3">
      <c r="A51" s="134">
        <v>50</v>
      </c>
      <c r="B51" s="217" t="s">
        <v>849</v>
      </c>
      <c r="C51" s="217" t="s">
        <v>893</v>
      </c>
      <c r="D51" s="217"/>
      <c r="E51" s="211">
        <v>149</v>
      </c>
      <c r="F51" s="211">
        <v>1450</v>
      </c>
      <c r="G51" s="211" t="s">
        <v>904</v>
      </c>
      <c r="H51" s="211">
        <v>113690</v>
      </c>
      <c r="I51" s="211" t="s">
        <v>905</v>
      </c>
      <c r="J51" s="211">
        <v>3280</v>
      </c>
      <c r="K51" s="212">
        <v>55</v>
      </c>
      <c r="L51" s="212" t="s">
        <v>906</v>
      </c>
      <c r="M51" s="212" t="s">
        <v>897</v>
      </c>
      <c r="N51" s="176"/>
      <c r="O51" s="177">
        <v>0.49608570000000002</v>
      </c>
      <c r="P51" s="176">
        <v>0.33229573185501998</v>
      </c>
      <c r="Q51" s="176">
        <v>1.7559231923802499</v>
      </c>
      <c r="R51" s="176">
        <v>2.0586090419193099E-3</v>
      </c>
      <c r="S51" s="214">
        <v>344</v>
      </c>
      <c r="T51" s="214">
        <v>1.0535217541428807</v>
      </c>
      <c r="U51" s="214">
        <v>3.7524752835802491E-2</v>
      </c>
      <c r="V51" s="214">
        <v>-3.5056204485109101</v>
      </c>
      <c r="W51" s="214">
        <v>-1.9488758048934962E-2</v>
      </c>
      <c r="X51" s="142">
        <v>2.92310201</v>
      </c>
      <c r="Y51" s="176">
        <v>4.0176899999999988E-2</v>
      </c>
      <c r="Z51" s="146">
        <v>0.42403440000000003</v>
      </c>
      <c r="AA51" s="146">
        <v>0.45033333333333331</v>
      </c>
    </row>
    <row r="52" spans="1:27" x14ac:dyDescent="0.3">
      <c r="A52" s="134">
        <v>51</v>
      </c>
      <c r="B52" s="216" t="s">
        <v>849</v>
      </c>
      <c r="C52" s="216" t="s">
        <v>893</v>
      </c>
      <c r="D52" s="216" t="s">
        <v>433</v>
      </c>
      <c r="E52" s="211">
        <v>153</v>
      </c>
      <c r="F52" s="211">
        <v>1437</v>
      </c>
      <c r="G52" s="211" t="s">
        <v>368</v>
      </c>
      <c r="H52" s="211">
        <v>138840</v>
      </c>
      <c r="I52" s="211" t="s">
        <v>907</v>
      </c>
      <c r="J52" s="211">
        <v>3278</v>
      </c>
      <c r="K52" s="212">
        <v>58</v>
      </c>
      <c r="L52" s="212" t="s">
        <v>908</v>
      </c>
      <c r="M52" s="212" t="s">
        <v>909</v>
      </c>
      <c r="N52" s="211">
        <v>257</v>
      </c>
      <c r="O52" s="213">
        <v>0.54135548699862301</v>
      </c>
      <c r="P52" s="211">
        <v>0.44257462564922395</v>
      </c>
      <c r="Q52" s="211">
        <v>1.7559231923802499</v>
      </c>
      <c r="R52" s="211">
        <v>-5.0918961644049994E-4</v>
      </c>
      <c r="S52" s="214">
        <v>8504</v>
      </c>
      <c r="T52" s="214">
        <v>0.81705585196930275</v>
      </c>
      <c r="U52" s="214">
        <v>6.0731765212269487E-2</v>
      </c>
      <c r="V52" s="214">
        <v>-3.17723720885339</v>
      </c>
      <c r="W52" s="214">
        <v>3.2211694530870902E-2</v>
      </c>
      <c r="X52" s="142">
        <v>2.92310201</v>
      </c>
      <c r="Y52" s="176">
        <v>4.0176899999999988E-2</v>
      </c>
      <c r="Z52" s="215">
        <v>0.41</v>
      </c>
      <c r="AA52" s="215">
        <v>0.44</v>
      </c>
    </row>
    <row r="53" spans="1:27" x14ac:dyDescent="0.3">
      <c r="A53" s="134">
        <v>52</v>
      </c>
      <c r="B53" s="216" t="s">
        <v>849</v>
      </c>
      <c r="C53" s="216" t="s">
        <v>893</v>
      </c>
      <c r="D53" s="216" t="s">
        <v>433</v>
      </c>
      <c r="E53" s="211">
        <v>155</v>
      </c>
      <c r="F53" s="211">
        <v>1448</v>
      </c>
      <c r="G53" s="211" t="s">
        <v>910</v>
      </c>
      <c r="H53" s="211">
        <v>113682</v>
      </c>
      <c r="I53" s="211" t="s">
        <v>911</v>
      </c>
      <c r="J53" s="211">
        <v>4893</v>
      </c>
      <c r="K53" s="212">
        <v>60</v>
      </c>
      <c r="L53" s="212" t="s">
        <v>912</v>
      </c>
      <c r="M53" s="212" t="s">
        <v>913</v>
      </c>
      <c r="N53" s="211">
        <v>3</v>
      </c>
      <c r="O53" s="213">
        <v>0.55033672792083399</v>
      </c>
      <c r="P53" s="211">
        <v>0.43241278023062996</v>
      </c>
      <c r="Q53" s="211">
        <v>1.7559231923802499</v>
      </c>
      <c r="R53" s="211">
        <v>1.15205770350111E-3</v>
      </c>
      <c r="S53" s="214">
        <v>7</v>
      </c>
      <c r="T53" s="214">
        <v>0.74484431086615577</v>
      </c>
      <c r="U53" s="214">
        <v>0.10878989325161649</v>
      </c>
      <c r="V53" s="214">
        <v>-3.6136610862837002</v>
      </c>
      <c r="W53" s="214">
        <v>6.7587036111609905E-2</v>
      </c>
      <c r="X53" s="142">
        <v>2.92310201</v>
      </c>
      <c r="Y53" s="176">
        <v>4.0176899999999988E-2</v>
      </c>
      <c r="Z53" s="146">
        <v>0.42403440000000003</v>
      </c>
      <c r="AA53" s="215">
        <v>0.42199999999999999</v>
      </c>
    </row>
    <row r="54" spans="1:27" x14ac:dyDescent="0.3">
      <c r="A54" s="134">
        <v>53</v>
      </c>
      <c r="B54" s="218" t="s">
        <v>849</v>
      </c>
      <c r="C54" s="218" t="s">
        <v>893</v>
      </c>
      <c r="D54" s="218"/>
      <c r="E54" s="211">
        <v>195</v>
      </c>
      <c r="F54" s="211">
        <v>1452</v>
      </c>
      <c r="G54" s="211" t="s">
        <v>914</v>
      </c>
      <c r="H54" s="211">
        <v>446381</v>
      </c>
      <c r="I54" s="211" t="s">
        <v>914</v>
      </c>
      <c r="J54" s="211">
        <v>4895</v>
      </c>
      <c r="K54" s="212">
        <v>77</v>
      </c>
      <c r="L54" s="212" t="s">
        <v>915</v>
      </c>
      <c r="M54" s="212" t="s">
        <v>916</v>
      </c>
      <c r="N54" s="176"/>
      <c r="O54" s="177">
        <v>0.49608570000000002</v>
      </c>
      <c r="P54" s="176">
        <v>0.35638887800000002</v>
      </c>
      <c r="Q54" s="176">
        <v>1.7559231923802501</v>
      </c>
      <c r="R54" s="176">
        <v>1.73453652052958E-3</v>
      </c>
      <c r="S54" s="144"/>
      <c r="T54" s="144">
        <v>0.83890902321327565</v>
      </c>
      <c r="U54" s="144">
        <v>8.3953784296990505E-2</v>
      </c>
      <c r="V54" s="144">
        <v>-3.624676</v>
      </c>
      <c r="W54" s="144">
        <v>4.90156131891029E-2</v>
      </c>
      <c r="X54" s="142">
        <v>2.92310201</v>
      </c>
      <c r="Y54" s="176">
        <v>4.0176899999999988E-2</v>
      </c>
      <c r="Z54" s="215">
        <v>0.42403440000000003</v>
      </c>
      <c r="AA54" s="215">
        <v>0.45033333333333331</v>
      </c>
    </row>
    <row r="55" spans="1:27" x14ac:dyDescent="0.3">
      <c r="A55" s="134">
        <v>54</v>
      </c>
      <c r="B55" s="218" t="s">
        <v>849</v>
      </c>
      <c r="C55" s="218" t="s">
        <v>893</v>
      </c>
      <c r="D55" s="218"/>
      <c r="E55" s="211">
        <v>145</v>
      </c>
      <c r="F55" s="211">
        <v>1445</v>
      </c>
      <c r="G55" s="211" t="s">
        <v>917</v>
      </c>
      <c r="H55" s="211">
        <v>613561</v>
      </c>
      <c r="I55" s="211" t="s">
        <v>918</v>
      </c>
      <c r="J55" s="211">
        <v>4794</v>
      </c>
      <c r="K55" s="212" t="s">
        <v>919</v>
      </c>
      <c r="L55" s="212" t="s">
        <v>920</v>
      </c>
      <c r="M55" s="212" t="s">
        <v>903</v>
      </c>
      <c r="N55" s="211">
        <v>338</v>
      </c>
      <c r="O55" s="213">
        <v>0.45529813506272998</v>
      </c>
      <c r="P55" s="211">
        <v>0.30566795674853303</v>
      </c>
      <c r="Q55" s="211">
        <v>1.7559231923802499</v>
      </c>
      <c r="R55" s="211">
        <v>2.7874758831679981E-3</v>
      </c>
      <c r="S55" s="214">
        <v>7541</v>
      </c>
      <c r="T55" s="214">
        <v>1.1098580553698456</v>
      </c>
      <c r="U55" s="214">
        <v>3.753540989026749E-2</v>
      </c>
      <c r="V55" s="214">
        <v>-3.7221348036349502</v>
      </c>
      <c r="W55" s="214">
        <v>-2.7694948448686713E-2</v>
      </c>
      <c r="X55" s="142">
        <v>2.92310201</v>
      </c>
      <c r="Y55" s="176">
        <v>4.0176899999999988E-2</v>
      </c>
      <c r="Z55" s="146">
        <v>0.42403440000000003</v>
      </c>
      <c r="AA55" s="146">
        <v>0.45033333333333331</v>
      </c>
    </row>
    <row r="56" spans="1:27" x14ac:dyDescent="0.3">
      <c r="A56" s="134">
        <v>55</v>
      </c>
      <c r="B56" s="219" t="s">
        <v>849</v>
      </c>
      <c r="C56" s="219" t="s">
        <v>893</v>
      </c>
      <c r="D56" s="219"/>
      <c r="E56" s="211">
        <v>146</v>
      </c>
      <c r="F56" s="211">
        <v>1446</v>
      </c>
      <c r="G56" s="211" t="s">
        <v>921</v>
      </c>
      <c r="H56" s="211">
        <v>613563</v>
      </c>
      <c r="I56" s="211" t="s">
        <v>922</v>
      </c>
      <c r="J56" s="211">
        <v>3277</v>
      </c>
      <c r="K56" s="212" t="s">
        <v>923</v>
      </c>
      <c r="L56" s="212" t="s">
        <v>924</v>
      </c>
      <c r="M56" s="212" t="s">
        <v>903</v>
      </c>
      <c r="N56" s="211">
        <v>338</v>
      </c>
      <c r="O56" s="213">
        <v>0.45529813506272998</v>
      </c>
      <c r="P56" s="211">
        <v>0.30566795674853303</v>
      </c>
      <c r="Q56" s="211">
        <v>1.7559231923802499</v>
      </c>
      <c r="R56" s="211">
        <v>2.7874758831679981E-3</v>
      </c>
      <c r="S56" s="214">
        <v>7541</v>
      </c>
      <c r="T56" s="214">
        <v>1.1098580553698456</v>
      </c>
      <c r="U56" s="214">
        <v>3.753540989026749E-2</v>
      </c>
      <c r="V56" s="214">
        <v>-3.7221348036349502</v>
      </c>
      <c r="W56" s="214">
        <v>-2.7694948448686713E-2</v>
      </c>
      <c r="X56" s="142">
        <v>2.92310201</v>
      </c>
      <c r="Y56" s="176">
        <v>4.0176899999999988E-2</v>
      </c>
      <c r="Z56" s="146">
        <v>0.42403440000000003</v>
      </c>
      <c r="AA56" s="146">
        <v>0.45033333333333331</v>
      </c>
    </row>
    <row r="57" spans="1:27" x14ac:dyDescent="0.3">
      <c r="A57" s="134">
        <v>56</v>
      </c>
      <c r="B57" s="218" t="s">
        <v>849</v>
      </c>
      <c r="C57" s="218" t="s">
        <v>893</v>
      </c>
      <c r="D57" s="218"/>
      <c r="E57" s="211">
        <v>147</v>
      </c>
      <c r="F57" s="211">
        <v>1443</v>
      </c>
      <c r="G57" s="211" t="s">
        <v>925</v>
      </c>
      <c r="H57" s="211">
        <v>138844</v>
      </c>
      <c r="I57" s="211" t="s">
        <v>926</v>
      </c>
      <c r="J57" s="211">
        <v>4795</v>
      </c>
      <c r="K57" s="212" t="s">
        <v>927</v>
      </c>
      <c r="L57" s="212" t="s">
        <v>928</v>
      </c>
      <c r="M57" s="212" t="s">
        <v>903</v>
      </c>
      <c r="N57" s="211">
        <v>240</v>
      </c>
      <c r="O57" s="213">
        <v>0.49804628685806501</v>
      </c>
      <c r="P57" s="211">
        <v>0.30480604226972702</v>
      </c>
      <c r="Q57" s="211">
        <v>1.7559231923802499</v>
      </c>
      <c r="R57" s="211">
        <v>3.4876967694971073E-3</v>
      </c>
      <c r="S57" s="214">
        <v>25289</v>
      </c>
      <c r="T57" s="214">
        <v>0.98486601438092269</v>
      </c>
      <c r="U57" s="214">
        <v>5.2745195930098493E-2</v>
      </c>
      <c r="V57" s="214">
        <v>-3.3896425814092099</v>
      </c>
      <c r="W57" s="214">
        <v>-3.6810146175364003E-3</v>
      </c>
      <c r="X57" s="142">
        <v>2.92310201</v>
      </c>
      <c r="Y57" s="176">
        <v>4.0176899999999988E-2</v>
      </c>
      <c r="Z57" s="215">
        <v>0.41414099999999998</v>
      </c>
      <c r="AA57" s="215">
        <v>0.49</v>
      </c>
    </row>
    <row r="58" spans="1:27" x14ac:dyDescent="0.3">
      <c r="A58" s="134">
        <v>57</v>
      </c>
      <c r="B58" s="210" t="s">
        <v>849</v>
      </c>
      <c r="C58" s="210" t="s">
        <v>893</v>
      </c>
      <c r="D58" s="210" t="s">
        <v>433</v>
      </c>
      <c r="E58" s="211">
        <v>151</v>
      </c>
      <c r="F58" s="211">
        <v>1440</v>
      </c>
      <c r="G58" s="211" t="s">
        <v>366</v>
      </c>
      <c r="H58" s="211">
        <v>113665</v>
      </c>
      <c r="I58" s="211" t="s">
        <v>929</v>
      </c>
      <c r="J58" s="211">
        <v>3276</v>
      </c>
      <c r="K58" s="212" t="s">
        <v>930</v>
      </c>
      <c r="L58" s="212" t="s">
        <v>931</v>
      </c>
      <c r="M58" s="212" t="s">
        <v>932</v>
      </c>
      <c r="N58" s="211">
        <v>134</v>
      </c>
      <c r="O58" s="213">
        <v>0.52219565313552097</v>
      </c>
      <c r="P58" s="211">
        <v>0.40322490860754495</v>
      </c>
      <c r="Q58" s="211">
        <v>1.7559231923802499</v>
      </c>
      <c r="R58" s="211">
        <v>7.0391404902464972E-4</v>
      </c>
      <c r="S58" s="211">
        <v>7800</v>
      </c>
      <c r="T58" s="214">
        <v>0.80533212214302075</v>
      </c>
      <c r="U58" s="214">
        <v>3.3226269981110501E-2</v>
      </c>
      <c r="V58" s="214">
        <v>-2.69769784408401</v>
      </c>
      <c r="W58" s="214">
        <v>1.0816264371206401E-2</v>
      </c>
      <c r="X58" s="142">
        <v>2.92310201</v>
      </c>
      <c r="Y58" s="176">
        <v>4.0176899999999988E-2</v>
      </c>
      <c r="Z58" s="215">
        <v>0.46</v>
      </c>
      <c r="AA58" s="215">
        <v>0.45</v>
      </c>
    </row>
    <row r="59" spans="1:27" x14ac:dyDescent="0.3">
      <c r="A59" s="134">
        <v>58</v>
      </c>
      <c r="B59" s="218" t="s">
        <v>849</v>
      </c>
      <c r="C59" s="218" t="s">
        <v>893</v>
      </c>
      <c r="D59" s="218"/>
      <c r="E59" s="211">
        <v>152</v>
      </c>
      <c r="F59" s="211">
        <v>1438</v>
      </c>
      <c r="G59" s="211" t="s">
        <v>933</v>
      </c>
      <c r="H59" s="211">
        <v>162291</v>
      </c>
      <c r="I59" s="211" t="s">
        <v>934</v>
      </c>
      <c r="J59" s="211">
        <v>4808</v>
      </c>
      <c r="K59" s="212" t="s">
        <v>935</v>
      </c>
      <c r="L59" s="212" t="s">
        <v>936</v>
      </c>
      <c r="M59" s="212" t="s">
        <v>937</v>
      </c>
      <c r="N59" s="211">
        <v>134</v>
      </c>
      <c r="O59" s="213">
        <v>0.52219565313552097</v>
      </c>
      <c r="P59" s="211">
        <v>0.40322490860754495</v>
      </c>
      <c r="Q59" s="211">
        <v>1.7559231923802499</v>
      </c>
      <c r="R59" s="211">
        <v>7.0391404902464972E-4</v>
      </c>
      <c r="S59" s="211">
        <v>7800</v>
      </c>
      <c r="T59" s="214">
        <v>0.80533212214302075</v>
      </c>
      <c r="U59" s="214">
        <v>3.3226269981110501E-2</v>
      </c>
      <c r="V59" s="214">
        <v>-2.69769784408401</v>
      </c>
      <c r="W59" s="214">
        <v>1.0816264371206401E-2</v>
      </c>
      <c r="X59" s="142">
        <v>2.92310201</v>
      </c>
      <c r="Y59" s="176">
        <v>4.0176899999999988E-2</v>
      </c>
      <c r="Z59" s="215">
        <v>0.46</v>
      </c>
      <c r="AA59" s="215">
        <v>0.45</v>
      </c>
    </row>
    <row r="60" spans="1:27" x14ac:dyDescent="0.3">
      <c r="A60" s="134">
        <v>59</v>
      </c>
      <c r="B60" s="218" t="s">
        <v>849</v>
      </c>
      <c r="C60" s="218" t="s">
        <v>893</v>
      </c>
      <c r="D60" s="218"/>
      <c r="E60" s="211">
        <v>172</v>
      </c>
      <c r="F60" s="211">
        <v>1442</v>
      </c>
      <c r="G60" s="211" t="s">
        <v>938</v>
      </c>
      <c r="H60" s="211">
        <v>458773</v>
      </c>
      <c r="I60" s="211" t="s">
        <v>939</v>
      </c>
      <c r="J60" s="211">
        <v>4814</v>
      </c>
      <c r="K60" s="212" t="s">
        <v>940</v>
      </c>
      <c r="L60" s="212" t="s">
        <v>941</v>
      </c>
      <c r="M60" s="212" t="s">
        <v>942</v>
      </c>
      <c r="N60" s="176"/>
      <c r="O60" s="177">
        <v>0.49608570000000002</v>
      </c>
      <c r="P60" s="176">
        <v>0.35638887800000002</v>
      </c>
      <c r="Q60" s="176">
        <v>1.7559231923802501</v>
      </c>
      <c r="R60" s="176">
        <v>1.73453652052958E-3</v>
      </c>
      <c r="S60" s="144"/>
      <c r="T60" s="144">
        <v>0.83890902321327565</v>
      </c>
      <c r="U60" s="144">
        <v>8.3953784296990505E-2</v>
      </c>
      <c r="V60" s="144">
        <v>-3.624676</v>
      </c>
      <c r="W60" s="144">
        <v>4.90156131891029E-2</v>
      </c>
      <c r="X60" s="142">
        <v>2.92310201</v>
      </c>
      <c r="Y60" s="176">
        <v>4.0176899999999988E-2</v>
      </c>
      <c r="Z60" s="215">
        <v>0.42403440000000003</v>
      </c>
      <c r="AA60" s="215">
        <v>0.45033333333333331</v>
      </c>
    </row>
    <row r="61" spans="1:27" x14ac:dyDescent="0.3">
      <c r="A61" s="134">
        <v>60</v>
      </c>
      <c r="B61" s="218" t="s">
        <v>849</v>
      </c>
      <c r="C61" s="218" t="s">
        <v>893</v>
      </c>
      <c r="D61" s="218"/>
      <c r="E61" s="211">
        <v>173</v>
      </c>
      <c r="F61" s="211">
        <v>1441</v>
      </c>
      <c r="G61" s="211" t="s">
        <v>943</v>
      </c>
      <c r="H61" s="211">
        <v>113696</v>
      </c>
      <c r="I61" s="211" t="s">
        <v>944</v>
      </c>
      <c r="J61" s="211">
        <v>4796</v>
      </c>
      <c r="K61" s="212" t="s">
        <v>945</v>
      </c>
      <c r="L61" s="212" t="s">
        <v>946</v>
      </c>
      <c r="M61" s="212" t="s">
        <v>947</v>
      </c>
      <c r="N61" s="176"/>
      <c r="O61" s="177">
        <v>0.49608570000000002</v>
      </c>
      <c r="P61" s="176">
        <v>0.35638887800000002</v>
      </c>
      <c r="Q61" s="176">
        <v>1.7559231923802501</v>
      </c>
      <c r="R61" s="176">
        <v>1.73453652052958E-3</v>
      </c>
      <c r="S61" s="144"/>
      <c r="T61" s="144">
        <v>0.83890902321327565</v>
      </c>
      <c r="U61" s="144">
        <v>8.3953784296990505E-2</v>
      </c>
      <c r="V61" s="144">
        <v>-3.624676</v>
      </c>
      <c r="W61" s="144">
        <v>4.90156131891029E-2</v>
      </c>
      <c r="X61" s="142">
        <v>2.92310201</v>
      </c>
      <c r="Y61" s="176">
        <v>4.0176899999999988E-2</v>
      </c>
      <c r="Z61" s="215">
        <v>0.42403440000000003</v>
      </c>
      <c r="AA61" s="215">
        <v>0.45033333333333331</v>
      </c>
    </row>
    <row r="62" spans="1:27" x14ac:dyDescent="0.3">
      <c r="A62" s="134">
        <v>61</v>
      </c>
      <c r="B62" s="219" t="s">
        <v>849</v>
      </c>
      <c r="C62" s="219" t="s">
        <v>893</v>
      </c>
      <c r="D62" s="219" t="s">
        <v>609</v>
      </c>
      <c r="E62" s="211"/>
      <c r="F62" s="211"/>
      <c r="G62" s="211" t="s">
        <v>948</v>
      </c>
      <c r="H62" s="211"/>
      <c r="I62" s="211" t="s">
        <v>949</v>
      </c>
      <c r="J62" s="211"/>
      <c r="K62" s="212"/>
      <c r="L62" s="212"/>
      <c r="M62" s="212"/>
      <c r="N62" s="176"/>
      <c r="O62" s="177">
        <v>0.49608570000000002</v>
      </c>
      <c r="P62" s="176">
        <v>0.35638887800000002</v>
      </c>
      <c r="Q62" s="176">
        <v>1.7559231923802501</v>
      </c>
      <c r="R62" s="176">
        <v>1.73453652052958E-3</v>
      </c>
      <c r="S62" s="144"/>
      <c r="T62" s="144">
        <v>0.83890902321327565</v>
      </c>
      <c r="U62" s="144">
        <v>8.3953784296990505E-2</v>
      </c>
      <c r="V62" s="144">
        <v>-3.624676</v>
      </c>
      <c r="W62" s="144">
        <v>4.90156131891029E-2</v>
      </c>
      <c r="X62" s="142">
        <v>2.92310201</v>
      </c>
      <c r="Y62" s="176">
        <v>4.0176899999999988E-2</v>
      </c>
      <c r="Z62" s="215">
        <v>0.42403440000000003</v>
      </c>
      <c r="AA62" s="215">
        <v>0.45033333333333331</v>
      </c>
    </row>
    <row r="63" spans="1:27" x14ac:dyDescent="0.3">
      <c r="A63" s="134">
        <v>62</v>
      </c>
      <c r="B63" s="219" t="s">
        <v>849</v>
      </c>
      <c r="C63" s="219" t="s">
        <v>893</v>
      </c>
      <c r="D63" s="219"/>
      <c r="E63" s="211"/>
      <c r="F63" s="211"/>
      <c r="G63" s="211" t="s">
        <v>950</v>
      </c>
      <c r="H63" s="211">
        <v>789303</v>
      </c>
      <c r="I63" s="211" t="s">
        <v>951</v>
      </c>
      <c r="J63" s="211"/>
      <c r="K63" s="212"/>
      <c r="L63" s="212" t="s">
        <v>952</v>
      </c>
      <c r="M63" s="212"/>
      <c r="N63" s="211">
        <v>7</v>
      </c>
      <c r="O63" s="213">
        <v>0.46775983942745297</v>
      </c>
      <c r="P63" s="211">
        <v>0.33212982406235203</v>
      </c>
      <c r="Q63" s="211">
        <v>1.7559231923802499</v>
      </c>
      <c r="R63" s="211">
        <v>1.9310167135428299E-3</v>
      </c>
      <c r="S63" s="144"/>
      <c r="T63" s="144">
        <v>0.83890902321327565</v>
      </c>
      <c r="U63" s="144">
        <v>8.3953784296990505E-2</v>
      </c>
      <c r="V63" s="144">
        <v>-3.624676</v>
      </c>
      <c r="W63" s="144">
        <v>4.90156131891029E-2</v>
      </c>
      <c r="X63" s="142">
        <v>2.92310201</v>
      </c>
      <c r="Y63" s="176">
        <v>4.0176899999999988E-2</v>
      </c>
      <c r="Z63" s="146">
        <v>0.42403440000000003</v>
      </c>
      <c r="AA63" s="146">
        <v>0.45033333333333331</v>
      </c>
    </row>
    <row r="64" spans="1:27" x14ac:dyDescent="0.3">
      <c r="A64" s="134">
        <v>63</v>
      </c>
      <c r="B64" s="219" t="s">
        <v>849</v>
      </c>
      <c r="C64" s="219" t="s">
        <v>893</v>
      </c>
      <c r="D64" s="219" t="s">
        <v>613</v>
      </c>
      <c r="E64" s="211"/>
      <c r="F64" s="211"/>
      <c r="G64" s="211" t="s">
        <v>953</v>
      </c>
      <c r="H64" s="211">
        <v>196293</v>
      </c>
      <c r="I64" s="211" t="s">
        <v>954</v>
      </c>
      <c r="J64" s="211"/>
      <c r="K64" s="212"/>
      <c r="L64" s="212" t="s">
        <v>955</v>
      </c>
      <c r="M64" s="212" t="s">
        <v>956</v>
      </c>
      <c r="N64" s="211">
        <v>2</v>
      </c>
      <c r="O64" s="213">
        <v>0.48359148314845302</v>
      </c>
      <c r="P64" s="211">
        <v>0.33229573185501998</v>
      </c>
      <c r="Q64" s="211">
        <v>1.7559231923802499</v>
      </c>
      <c r="R64" s="211">
        <v>2.0586090419193099E-3</v>
      </c>
      <c r="S64" s="144"/>
      <c r="T64" s="144">
        <v>0.83890902321327565</v>
      </c>
      <c r="U64" s="144">
        <v>8.3953784296990505E-2</v>
      </c>
      <c r="V64" s="144">
        <v>-3.624676</v>
      </c>
      <c r="W64" s="144">
        <v>4.90156131891029E-2</v>
      </c>
      <c r="X64" s="142">
        <v>2.92310201</v>
      </c>
      <c r="Y64" s="176">
        <v>4.0176899999999988E-2</v>
      </c>
      <c r="Z64" s="146">
        <v>0.42403440000000003</v>
      </c>
      <c r="AA64" s="146">
        <v>0.45033333333333331</v>
      </c>
    </row>
    <row r="65" spans="1:27" x14ac:dyDescent="0.3">
      <c r="A65" s="134">
        <v>64</v>
      </c>
      <c r="B65" s="220" t="s">
        <v>957</v>
      </c>
      <c r="C65" s="220" t="s">
        <v>958</v>
      </c>
      <c r="D65" s="220" t="s">
        <v>433</v>
      </c>
      <c r="E65" s="221">
        <v>99</v>
      </c>
      <c r="F65" s="221">
        <v>459</v>
      </c>
      <c r="G65" s="221" t="s">
        <v>959</v>
      </c>
      <c r="H65" s="221">
        <v>92497</v>
      </c>
      <c r="I65" s="221" t="s">
        <v>960</v>
      </c>
      <c r="J65" s="221">
        <v>1219</v>
      </c>
      <c r="K65" s="222">
        <v>39</v>
      </c>
      <c r="L65" s="222" t="s">
        <v>961</v>
      </c>
      <c r="M65" s="222" t="s">
        <v>962</v>
      </c>
      <c r="N65" s="139"/>
      <c r="O65" s="140">
        <v>0.49608570000000002</v>
      </c>
      <c r="P65" s="139">
        <v>0.52196460300000003</v>
      </c>
      <c r="Q65" s="139">
        <v>0.66106715155860996</v>
      </c>
      <c r="R65" s="139">
        <v>-1.6572449999999999E-3</v>
      </c>
      <c r="S65" s="223">
        <v>5</v>
      </c>
      <c r="T65" s="223">
        <v>0.74335115746939495</v>
      </c>
      <c r="U65" s="223">
        <v>0.11538688123697569</v>
      </c>
      <c r="V65" s="223">
        <v>-3.9010930798770902</v>
      </c>
      <c r="W65" s="223">
        <v>8.3474548617928676E-2</v>
      </c>
      <c r="X65" s="142">
        <v>2.5334992000000001</v>
      </c>
      <c r="Y65" s="139">
        <v>0.20005829999999999</v>
      </c>
      <c r="Z65" s="224">
        <v>0.68018999999999996</v>
      </c>
      <c r="AA65" s="224">
        <v>0.74</v>
      </c>
    </row>
    <row r="66" spans="1:27" x14ac:dyDescent="0.3">
      <c r="A66" s="134">
        <v>65</v>
      </c>
      <c r="B66" s="220" t="s">
        <v>957</v>
      </c>
      <c r="C66" s="220" t="s">
        <v>958</v>
      </c>
      <c r="D66" s="220" t="s">
        <v>433</v>
      </c>
      <c r="E66" s="221">
        <v>18</v>
      </c>
      <c r="F66" s="221">
        <v>631</v>
      </c>
      <c r="G66" s="221" t="s">
        <v>963</v>
      </c>
      <c r="H66" s="221">
        <v>79779</v>
      </c>
      <c r="I66" s="221" t="s">
        <v>964</v>
      </c>
      <c r="J66" s="221">
        <v>9</v>
      </c>
      <c r="K66" s="222" t="s">
        <v>965</v>
      </c>
      <c r="L66" s="222" t="s">
        <v>966</v>
      </c>
      <c r="M66" s="222" t="s">
        <v>967</v>
      </c>
      <c r="N66" s="139"/>
      <c r="O66" s="140">
        <v>0.49608570000000002</v>
      </c>
      <c r="P66" s="139">
        <v>0.52196460300000003</v>
      </c>
      <c r="Q66" s="139">
        <v>0.66106715155860996</v>
      </c>
      <c r="R66" s="139">
        <v>-1.6572449999999999E-3</v>
      </c>
      <c r="S66" s="144"/>
      <c r="T66" s="223">
        <v>0.79751119507667401</v>
      </c>
      <c r="U66" s="223">
        <v>9.3592357813797683E-2</v>
      </c>
      <c r="V66" s="223">
        <v>-3.7381957712661902</v>
      </c>
      <c r="W66" s="223">
        <v>5.9478399552348779E-2</v>
      </c>
      <c r="X66" s="142">
        <v>2.5334992000000001</v>
      </c>
      <c r="Y66" s="139">
        <v>0.20005829999999999</v>
      </c>
      <c r="Z66" s="224">
        <v>0.50800000000000001</v>
      </c>
      <c r="AA66" s="224">
        <v>0.55000000000000004</v>
      </c>
    </row>
    <row r="67" spans="1:27" x14ac:dyDescent="0.3">
      <c r="A67" s="134">
        <v>66</v>
      </c>
      <c r="B67" s="220" t="s">
        <v>957</v>
      </c>
      <c r="C67" s="220" t="s">
        <v>958</v>
      </c>
      <c r="D67" s="220" t="s">
        <v>433</v>
      </c>
      <c r="E67" s="221">
        <v>19</v>
      </c>
      <c r="F67" s="221">
        <v>632</v>
      </c>
      <c r="G67" s="221" t="s">
        <v>968</v>
      </c>
      <c r="H67" s="221">
        <v>79783</v>
      </c>
      <c r="I67" s="221" t="s">
        <v>969</v>
      </c>
      <c r="J67" s="221">
        <v>10</v>
      </c>
      <c r="K67" s="222" t="s">
        <v>970</v>
      </c>
      <c r="L67" s="222" t="s">
        <v>971</v>
      </c>
      <c r="M67" s="222" t="s">
        <v>972</v>
      </c>
      <c r="N67" s="221">
        <v>5</v>
      </c>
      <c r="O67" s="225">
        <v>0.486053761587938</v>
      </c>
      <c r="P67" s="221">
        <v>0.50203569212072596</v>
      </c>
      <c r="Q67" s="221">
        <v>0.66106715155860996</v>
      </c>
      <c r="R67" s="221">
        <v>-1.57520221886989E-3</v>
      </c>
      <c r="S67" s="144"/>
      <c r="T67" s="223">
        <v>0.79751119507667401</v>
      </c>
      <c r="U67" s="223">
        <v>9.3592357813797683E-2</v>
      </c>
      <c r="V67" s="223">
        <v>-3.7381957712661902</v>
      </c>
      <c r="W67" s="223">
        <v>5.9478399552348779E-2</v>
      </c>
      <c r="X67" s="221">
        <v>2.5334992000000001</v>
      </c>
      <c r="Y67" s="221">
        <v>0.20005829999999999</v>
      </c>
      <c r="Z67" s="224">
        <v>0.51</v>
      </c>
      <c r="AA67" s="224">
        <v>0.5</v>
      </c>
    </row>
    <row r="68" spans="1:27" x14ac:dyDescent="0.3">
      <c r="A68" s="134">
        <v>67</v>
      </c>
      <c r="B68" s="220" t="s">
        <v>957</v>
      </c>
      <c r="C68" s="220" t="s">
        <v>958</v>
      </c>
      <c r="D68" s="220" t="s">
        <v>433</v>
      </c>
      <c r="E68" s="221">
        <v>31</v>
      </c>
      <c r="F68" s="221">
        <v>627</v>
      </c>
      <c r="G68" s="221" t="s">
        <v>973</v>
      </c>
      <c r="H68" s="221">
        <v>79734</v>
      </c>
      <c r="I68" s="221" t="s">
        <v>974</v>
      </c>
      <c r="J68" s="221">
        <v>5</v>
      </c>
      <c r="K68" s="222" t="s">
        <v>975</v>
      </c>
      <c r="L68" s="222" t="s">
        <v>976</v>
      </c>
      <c r="M68" s="222" t="s">
        <v>977</v>
      </c>
      <c r="N68" s="221">
        <v>2</v>
      </c>
      <c r="O68" s="225">
        <v>0.50865833998370003</v>
      </c>
      <c r="P68" s="221">
        <v>0.53351841286952895</v>
      </c>
      <c r="Q68" s="221">
        <v>0.66106715155860996</v>
      </c>
      <c r="R68" s="221">
        <v>-1.6309232411533499E-3</v>
      </c>
      <c r="S68" s="144"/>
      <c r="T68" s="223">
        <v>0.79751119507667401</v>
      </c>
      <c r="U68" s="223">
        <v>9.3592357813797683E-2</v>
      </c>
      <c r="V68" s="223">
        <v>-3.7381957712661902</v>
      </c>
      <c r="W68" s="223">
        <v>5.9478399552348779E-2</v>
      </c>
      <c r="X68" s="221">
        <v>2.5334992000000001</v>
      </c>
      <c r="Y68" s="221">
        <v>0.20005829999999999</v>
      </c>
      <c r="Z68" s="226">
        <v>0.52520999999999995</v>
      </c>
      <c r="AA68" s="226">
        <v>0.54</v>
      </c>
    </row>
    <row r="69" spans="1:27" x14ac:dyDescent="0.3">
      <c r="A69" s="134">
        <v>68</v>
      </c>
      <c r="B69" s="227" t="s">
        <v>957</v>
      </c>
      <c r="C69" s="227" t="s">
        <v>958</v>
      </c>
      <c r="D69" s="227"/>
      <c r="E69" s="221">
        <v>32</v>
      </c>
      <c r="F69" s="221">
        <v>628</v>
      </c>
      <c r="G69" s="221" t="s">
        <v>978</v>
      </c>
      <c r="H69" s="221">
        <v>79763</v>
      </c>
      <c r="I69" s="221" t="s">
        <v>979</v>
      </c>
      <c r="J69" s="221">
        <v>6</v>
      </c>
      <c r="K69" s="222" t="s">
        <v>980</v>
      </c>
      <c r="L69" s="222" t="s">
        <v>981</v>
      </c>
      <c r="M69" s="222" t="s">
        <v>982</v>
      </c>
      <c r="N69" s="139"/>
      <c r="O69" s="140">
        <v>0.49608570000000002</v>
      </c>
      <c r="P69" s="139">
        <v>0.52196460300000003</v>
      </c>
      <c r="Q69" s="139">
        <v>0.66106715155860996</v>
      </c>
      <c r="R69" s="139">
        <v>-1.6572449999999999E-3</v>
      </c>
      <c r="S69" s="223">
        <v>18159</v>
      </c>
      <c r="T69" s="223">
        <v>0.79751119507667401</v>
      </c>
      <c r="U69" s="223">
        <v>9.3592357813797683E-2</v>
      </c>
      <c r="V69" s="223">
        <v>-3.7381957712661902</v>
      </c>
      <c r="W69" s="223">
        <v>5.9478399552348779E-2</v>
      </c>
      <c r="X69" s="142">
        <v>2.5334992000000001</v>
      </c>
      <c r="Y69" s="139">
        <v>0.20005829999999999</v>
      </c>
      <c r="Z69" s="146">
        <v>0.55584999999999996</v>
      </c>
      <c r="AA69" s="146">
        <v>0.58250000000000002</v>
      </c>
    </row>
    <row r="70" spans="1:27" x14ac:dyDescent="0.3">
      <c r="A70" s="134">
        <v>69</v>
      </c>
      <c r="B70" s="227" t="s">
        <v>957</v>
      </c>
      <c r="C70" s="227" t="s">
        <v>958</v>
      </c>
      <c r="D70" s="227"/>
      <c r="E70" s="221">
        <v>33</v>
      </c>
      <c r="F70" s="221">
        <v>626</v>
      </c>
      <c r="G70" s="221" t="s">
        <v>983</v>
      </c>
      <c r="H70" s="221">
        <v>130715</v>
      </c>
      <c r="I70" s="221" t="s">
        <v>984</v>
      </c>
      <c r="J70" s="221">
        <v>8</v>
      </c>
      <c r="K70" s="222" t="s">
        <v>985</v>
      </c>
      <c r="L70" s="222" t="s">
        <v>986</v>
      </c>
      <c r="M70" s="222" t="s">
        <v>987</v>
      </c>
      <c r="N70" s="139"/>
      <c r="O70" s="140">
        <v>0.49608570000000002</v>
      </c>
      <c r="P70" s="139">
        <v>0.52196460300000003</v>
      </c>
      <c r="Q70" s="139">
        <v>0.66106715155860996</v>
      </c>
      <c r="R70" s="139">
        <v>-1.6572449999999999E-3</v>
      </c>
      <c r="S70" s="223">
        <v>18159</v>
      </c>
      <c r="T70" s="223">
        <v>0.79751119507667401</v>
      </c>
      <c r="U70" s="223">
        <v>9.3592357813797683E-2</v>
      </c>
      <c r="V70" s="223">
        <v>-3.7381957712661902</v>
      </c>
      <c r="W70" s="223">
        <v>5.9478399552348779E-2</v>
      </c>
      <c r="X70" s="142">
        <v>2.5334992000000001</v>
      </c>
      <c r="Y70" s="139">
        <v>0.20005829999999999</v>
      </c>
      <c r="Z70" s="146">
        <v>0.55584999999999996</v>
      </c>
      <c r="AA70" s="146">
        <v>0.58250000000000002</v>
      </c>
    </row>
    <row r="71" spans="1:27" x14ac:dyDescent="0.3">
      <c r="A71" s="134">
        <v>70</v>
      </c>
      <c r="B71" s="227" t="s">
        <v>957</v>
      </c>
      <c r="C71" s="227" t="s">
        <v>958</v>
      </c>
      <c r="D71" s="227"/>
      <c r="E71" s="221">
        <v>77</v>
      </c>
      <c r="F71" s="221">
        <v>630</v>
      </c>
      <c r="G71" s="221" t="s">
        <v>988</v>
      </c>
      <c r="H71" s="221">
        <v>79766</v>
      </c>
      <c r="I71" s="221" t="s">
        <v>989</v>
      </c>
      <c r="J71" s="221">
        <v>7</v>
      </c>
      <c r="K71" s="222" t="s">
        <v>990</v>
      </c>
      <c r="L71" s="222" t="s">
        <v>991</v>
      </c>
      <c r="M71" s="222" t="s">
        <v>992</v>
      </c>
      <c r="N71" s="139"/>
      <c r="O71" s="140">
        <v>0.49608570000000002</v>
      </c>
      <c r="P71" s="139">
        <v>0.52196460300000003</v>
      </c>
      <c r="Q71" s="139">
        <v>0.66106715155860996</v>
      </c>
      <c r="R71" s="139">
        <v>-1.6572449999999999E-3</v>
      </c>
      <c r="S71" s="223">
        <v>18159</v>
      </c>
      <c r="T71" s="223">
        <v>0.79751119507667401</v>
      </c>
      <c r="U71" s="223">
        <v>9.3592357813797683E-2</v>
      </c>
      <c r="V71" s="223">
        <v>-3.7381957712661902</v>
      </c>
      <c r="W71" s="223">
        <v>5.9478399552348779E-2</v>
      </c>
      <c r="X71" s="142">
        <v>2.5334992000000001</v>
      </c>
      <c r="Y71" s="139">
        <v>0.20005829999999999</v>
      </c>
      <c r="Z71" s="146">
        <v>0.55584999999999996</v>
      </c>
      <c r="AA71" s="146">
        <v>0.58250000000000002</v>
      </c>
    </row>
    <row r="72" spans="1:27" x14ac:dyDescent="0.3">
      <c r="A72" s="134">
        <v>71</v>
      </c>
      <c r="B72" s="227" t="s">
        <v>957</v>
      </c>
      <c r="C72" s="227" t="s">
        <v>958</v>
      </c>
      <c r="D72" s="227"/>
      <c r="E72" s="221">
        <v>114</v>
      </c>
      <c r="F72" s="221">
        <v>749</v>
      </c>
      <c r="G72" s="221" t="s">
        <v>993</v>
      </c>
      <c r="H72" s="221">
        <v>609982</v>
      </c>
      <c r="I72" s="221" t="s">
        <v>994</v>
      </c>
      <c r="J72" s="221">
        <v>1738</v>
      </c>
      <c r="K72" s="222" t="s">
        <v>995</v>
      </c>
      <c r="L72" s="222" t="s">
        <v>996</v>
      </c>
      <c r="M72" s="222" t="s">
        <v>997</v>
      </c>
      <c r="N72" s="139"/>
      <c r="O72" s="140">
        <v>0.49608570000000002</v>
      </c>
      <c r="P72" s="139">
        <v>0.52196460300000003</v>
      </c>
      <c r="Q72" s="139">
        <v>0.66106715155860996</v>
      </c>
      <c r="R72" s="139">
        <v>-1.6572449999999999E-3</v>
      </c>
      <c r="S72" s="144"/>
      <c r="T72" s="144">
        <v>0.757382</v>
      </c>
      <c r="U72" s="144">
        <v>0.1024863525000487</v>
      </c>
      <c r="V72" s="144">
        <v>-3.624676</v>
      </c>
      <c r="W72" s="144">
        <v>6.7228474802671079E-2</v>
      </c>
      <c r="X72" s="142">
        <v>2.5334992000000001</v>
      </c>
      <c r="Y72" s="139">
        <v>0.20005829999999999</v>
      </c>
      <c r="Z72" s="224">
        <v>0.55584999999999996</v>
      </c>
      <c r="AA72" s="224">
        <v>0.58250000000000002</v>
      </c>
    </row>
    <row r="73" spans="1:27" x14ac:dyDescent="0.3">
      <c r="A73" s="134">
        <v>72</v>
      </c>
      <c r="B73" s="227" t="s">
        <v>957</v>
      </c>
      <c r="C73" s="227" t="s">
        <v>958</v>
      </c>
      <c r="D73" s="227"/>
      <c r="E73" s="221">
        <v>117</v>
      </c>
      <c r="F73" s="221">
        <v>890</v>
      </c>
      <c r="G73" s="221" t="s">
        <v>998</v>
      </c>
      <c r="H73" s="221">
        <v>103514</v>
      </c>
      <c r="I73" s="221" t="s">
        <v>999</v>
      </c>
      <c r="J73" s="221">
        <v>2214</v>
      </c>
      <c r="K73" s="222" t="s">
        <v>1000</v>
      </c>
      <c r="L73" s="222" t="s">
        <v>1001</v>
      </c>
      <c r="M73" s="222" t="s">
        <v>1002</v>
      </c>
      <c r="N73" s="139"/>
      <c r="O73" s="140">
        <v>0.49608570000000002</v>
      </c>
      <c r="P73" s="139">
        <v>0.52196460300000003</v>
      </c>
      <c r="Q73" s="139">
        <v>0.66106715155860996</v>
      </c>
      <c r="R73" s="139">
        <v>-1.6572449999999999E-3</v>
      </c>
      <c r="S73" s="144"/>
      <c r="T73" s="144">
        <v>0.757382</v>
      </c>
      <c r="U73" s="144">
        <v>0.1024863525000487</v>
      </c>
      <c r="V73" s="144">
        <v>-3.624676</v>
      </c>
      <c r="W73" s="144">
        <v>6.7228474802671079E-2</v>
      </c>
      <c r="X73" s="142">
        <v>2.5334992000000001</v>
      </c>
      <c r="Y73" s="139">
        <v>0.20005829999999999</v>
      </c>
      <c r="Z73" s="224">
        <v>0.55584999999999996</v>
      </c>
      <c r="AA73" s="224">
        <v>0.58250000000000002</v>
      </c>
    </row>
    <row r="74" spans="1:27" x14ac:dyDescent="0.3">
      <c r="A74" s="134">
        <v>73</v>
      </c>
      <c r="B74" s="228" t="s">
        <v>957</v>
      </c>
      <c r="C74" s="228" t="s">
        <v>958</v>
      </c>
      <c r="D74" s="228" t="s">
        <v>613</v>
      </c>
      <c r="E74" s="221"/>
      <c r="F74" s="221"/>
      <c r="G74" s="221" t="s">
        <v>1003</v>
      </c>
      <c r="H74" s="221">
        <v>188731</v>
      </c>
      <c r="I74" s="221" t="s">
        <v>1004</v>
      </c>
      <c r="J74" s="221"/>
      <c r="K74" s="222"/>
      <c r="L74" s="222"/>
      <c r="M74" s="222"/>
      <c r="N74" s="139"/>
      <c r="O74" s="140">
        <v>0.49608570000000002</v>
      </c>
      <c r="P74" s="139">
        <v>0.52196460300000003</v>
      </c>
      <c r="Q74" s="139">
        <v>0.66106715155860996</v>
      </c>
      <c r="R74" s="139">
        <v>-1.6572449999999999E-3</v>
      </c>
      <c r="S74" s="223">
        <v>18159</v>
      </c>
      <c r="T74" s="223">
        <v>0.79751119507667401</v>
      </c>
      <c r="U74" s="223">
        <v>9.3592357813797683E-2</v>
      </c>
      <c r="V74" s="223">
        <v>-3.7381957712661902</v>
      </c>
      <c r="W74" s="223">
        <v>5.9478399552348779E-2</v>
      </c>
      <c r="X74" s="142">
        <v>2.5334992000000001</v>
      </c>
      <c r="Y74" s="139">
        <v>0.20005829999999999</v>
      </c>
      <c r="Z74" s="146">
        <v>0.55584999999999996</v>
      </c>
      <c r="AA74" s="146">
        <v>0.58250000000000002</v>
      </c>
    </row>
    <row r="75" spans="1:27" x14ac:dyDescent="0.3">
      <c r="A75" s="134">
        <v>74</v>
      </c>
      <c r="B75" s="228" t="s">
        <v>957</v>
      </c>
      <c r="C75" s="228" t="s">
        <v>958</v>
      </c>
      <c r="D75" s="228" t="s">
        <v>609</v>
      </c>
      <c r="E75" s="221"/>
      <c r="F75" s="221"/>
      <c r="G75" s="221" t="s">
        <v>1005</v>
      </c>
      <c r="H75" s="221"/>
      <c r="I75" s="221" t="s">
        <v>1006</v>
      </c>
      <c r="J75" s="221"/>
      <c r="K75" s="222"/>
      <c r="L75" s="222"/>
      <c r="M75" s="222"/>
      <c r="N75" s="139"/>
      <c r="O75" s="140">
        <v>0.49608570000000002</v>
      </c>
      <c r="P75" s="139">
        <v>0.52196460300000003</v>
      </c>
      <c r="Q75" s="139">
        <v>0.66106715155860996</v>
      </c>
      <c r="R75" s="139">
        <v>-1.6572449999999999E-3</v>
      </c>
      <c r="S75" s="144"/>
      <c r="T75" s="144">
        <v>0.757382</v>
      </c>
      <c r="U75" s="144">
        <v>0.1024863525000487</v>
      </c>
      <c r="V75" s="144">
        <v>-3.624676</v>
      </c>
      <c r="W75" s="144">
        <v>6.7228474802671079E-2</v>
      </c>
      <c r="X75" s="142">
        <v>2.5334992000000001</v>
      </c>
      <c r="Y75" s="139">
        <v>0.20005829999999999</v>
      </c>
      <c r="Z75" s="224">
        <v>0.55584999999999996</v>
      </c>
      <c r="AA75" s="224">
        <v>0.58250000000000002</v>
      </c>
    </row>
    <row r="76" spans="1:27" x14ac:dyDescent="0.3">
      <c r="A76" s="134">
        <v>75</v>
      </c>
      <c r="B76" s="229" t="s">
        <v>957</v>
      </c>
      <c r="C76" s="229" t="s">
        <v>1007</v>
      </c>
      <c r="D76" s="229"/>
      <c r="E76" s="124">
        <v>70</v>
      </c>
      <c r="F76" s="124">
        <v>1284</v>
      </c>
      <c r="G76" s="124" t="s">
        <v>1008</v>
      </c>
      <c r="H76" s="124">
        <v>154447</v>
      </c>
      <c r="I76" s="124" t="s">
        <v>1009</v>
      </c>
      <c r="J76" s="124">
        <v>2947</v>
      </c>
      <c r="K76" s="230">
        <v>28</v>
      </c>
      <c r="L76" s="230" t="s">
        <v>1010</v>
      </c>
      <c r="M76" s="230" t="s">
        <v>1011</v>
      </c>
      <c r="N76" s="139"/>
      <c r="O76" s="140">
        <v>0.49608570000000002</v>
      </c>
      <c r="P76" s="139">
        <v>0.52196460300000003</v>
      </c>
      <c r="Q76" s="139">
        <v>0.66106715155860996</v>
      </c>
      <c r="R76" s="139">
        <v>-1.6572449999999999E-3</v>
      </c>
      <c r="S76" s="231">
        <v>33</v>
      </c>
      <c r="T76" s="231">
        <v>0.781651768639403</v>
      </c>
      <c r="U76" s="231">
        <v>7.0657264274980397E-2</v>
      </c>
      <c r="V76" s="231">
        <v>-2.4671448990927898</v>
      </c>
      <c r="W76" s="231">
        <v>2.5348496314184385E-2</v>
      </c>
      <c r="X76" s="142">
        <v>2.5334992000000001</v>
      </c>
      <c r="Y76" s="139">
        <v>0.20005829999999999</v>
      </c>
      <c r="Z76" s="146">
        <v>0.54067799999999999</v>
      </c>
      <c r="AA76" s="146">
        <v>0.54600000000000004</v>
      </c>
    </row>
    <row r="77" spans="1:27" x14ac:dyDescent="0.3">
      <c r="A77" s="134">
        <v>76</v>
      </c>
      <c r="B77" s="232" t="s">
        <v>957</v>
      </c>
      <c r="C77" s="232" t="s">
        <v>1007</v>
      </c>
      <c r="D77" s="232" t="s">
        <v>433</v>
      </c>
      <c r="E77" s="124">
        <v>101</v>
      </c>
      <c r="F77" s="124">
        <v>59</v>
      </c>
      <c r="G77" s="124" t="s">
        <v>1012</v>
      </c>
      <c r="H77" s="124">
        <v>124346</v>
      </c>
      <c r="I77" s="124" t="s">
        <v>1013</v>
      </c>
      <c r="J77" s="124">
        <v>4222</v>
      </c>
      <c r="K77" s="230">
        <v>41</v>
      </c>
      <c r="L77" s="230" t="s">
        <v>1014</v>
      </c>
      <c r="M77" s="230" t="s">
        <v>1015</v>
      </c>
      <c r="N77" s="139"/>
      <c r="O77" s="140">
        <v>0.49608570000000002</v>
      </c>
      <c r="P77" s="139">
        <v>0.52196460300000003</v>
      </c>
      <c r="Q77" s="139">
        <v>0.66106715155860996</v>
      </c>
      <c r="R77" s="139">
        <v>-1.6572449999999999E-3</v>
      </c>
      <c r="S77" s="144"/>
      <c r="T77" s="144">
        <v>0.757382</v>
      </c>
      <c r="U77" s="144">
        <v>0.1090653688389214</v>
      </c>
      <c r="V77" s="144">
        <v>-3.624676</v>
      </c>
      <c r="W77" s="144">
        <v>6.7228474802671079E-2</v>
      </c>
      <c r="X77" s="142">
        <v>2.5334992000000001</v>
      </c>
      <c r="Y77" s="139">
        <v>0.20005829999999999</v>
      </c>
      <c r="Z77" s="233">
        <v>0.61131000000000002</v>
      </c>
      <c r="AA77" s="233">
        <v>0.62</v>
      </c>
    </row>
    <row r="78" spans="1:27" x14ac:dyDescent="0.3">
      <c r="A78" s="134">
        <v>77</v>
      </c>
      <c r="B78" s="234" t="s">
        <v>957</v>
      </c>
      <c r="C78" s="234" t="s">
        <v>1007</v>
      </c>
      <c r="D78" s="234"/>
      <c r="E78" s="124">
        <v>102</v>
      </c>
      <c r="F78" s="124">
        <v>1975</v>
      </c>
      <c r="G78" s="124" t="s">
        <v>1016</v>
      </c>
      <c r="H78" s="124">
        <v>106365</v>
      </c>
      <c r="I78" s="124" t="s">
        <v>1017</v>
      </c>
      <c r="J78" s="124">
        <v>2558</v>
      </c>
      <c r="K78" s="230">
        <v>42</v>
      </c>
      <c r="L78" s="230" t="s">
        <v>1018</v>
      </c>
      <c r="M78" s="230" t="s">
        <v>1019</v>
      </c>
      <c r="N78" s="139"/>
      <c r="O78" s="140">
        <v>0.49608570000000002</v>
      </c>
      <c r="P78" s="139">
        <v>0.52196460300000003</v>
      </c>
      <c r="Q78" s="139">
        <v>0.66106715155860996</v>
      </c>
      <c r="R78" s="139">
        <v>-1.6572449999999999E-3</v>
      </c>
      <c r="S78" s="144"/>
      <c r="T78" s="144">
        <v>0.757382</v>
      </c>
      <c r="U78" s="144">
        <v>0.1090653688389214</v>
      </c>
      <c r="V78" s="144">
        <v>-3.624676</v>
      </c>
      <c r="W78" s="144">
        <v>6.7228474802671079E-2</v>
      </c>
      <c r="X78" s="142">
        <v>2.5334992000000001</v>
      </c>
      <c r="Y78" s="139">
        <v>0.20005829999999999</v>
      </c>
      <c r="Z78" s="146">
        <v>0.54067799999999999</v>
      </c>
      <c r="AA78" s="146">
        <v>0.54600000000000004</v>
      </c>
    </row>
    <row r="79" spans="1:27" x14ac:dyDescent="0.3">
      <c r="A79" s="134">
        <v>78</v>
      </c>
      <c r="B79" s="235" t="s">
        <v>957</v>
      </c>
      <c r="C79" s="235" t="s">
        <v>1007</v>
      </c>
      <c r="D79" s="235"/>
      <c r="E79" s="124">
        <v>34</v>
      </c>
      <c r="F79" s="124">
        <v>374</v>
      </c>
      <c r="G79" s="124" t="s">
        <v>1020</v>
      </c>
      <c r="H79" s="124">
        <v>116054</v>
      </c>
      <c r="I79" s="124" t="s">
        <v>1021</v>
      </c>
      <c r="J79" s="124">
        <v>3502</v>
      </c>
      <c r="K79" s="230" t="s">
        <v>1022</v>
      </c>
      <c r="L79" s="230" t="s">
        <v>1023</v>
      </c>
      <c r="M79" s="230" t="s">
        <v>1024</v>
      </c>
      <c r="N79" s="139"/>
      <c r="O79" s="140">
        <v>0.49608570000000002</v>
      </c>
      <c r="P79" s="139">
        <v>0.52196460300000003</v>
      </c>
      <c r="Q79" s="139">
        <v>0.66106715155860996</v>
      </c>
      <c r="R79" s="139">
        <v>-1.6572449999999999E-3</v>
      </c>
      <c r="S79" s="144"/>
      <c r="T79" s="144">
        <v>0.757382</v>
      </c>
      <c r="U79" s="144">
        <v>0.1090653688389214</v>
      </c>
      <c r="V79" s="144">
        <v>-3.624676</v>
      </c>
      <c r="W79" s="144">
        <v>6.7228474802671079E-2</v>
      </c>
      <c r="X79" s="142">
        <v>2.5334992000000001</v>
      </c>
      <c r="Y79" s="139">
        <v>0.20005829999999999</v>
      </c>
      <c r="Z79" s="233">
        <v>0.47355000000000003</v>
      </c>
      <c r="AA79" s="233">
        <v>0.56999999999999995</v>
      </c>
    </row>
    <row r="80" spans="1:27" x14ac:dyDescent="0.3">
      <c r="A80" s="134">
        <v>79</v>
      </c>
      <c r="B80" s="235" t="s">
        <v>957</v>
      </c>
      <c r="C80" s="235" t="s">
        <v>1007</v>
      </c>
      <c r="D80" s="235"/>
      <c r="E80" s="124">
        <v>35</v>
      </c>
      <c r="F80" s="124">
        <v>375</v>
      </c>
      <c r="G80" s="124" t="s">
        <v>1025</v>
      </c>
      <c r="H80" s="124">
        <v>116109</v>
      </c>
      <c r="I80" s="124" t="s">
        <v>1026</v>
      </c>
      <c r="J80" s="124">
        <v>3508</v>
      </c>
      <c r="K80" s="230" t="s">
        <v>1027</v>
      </c>
      <c r="L80" s="230" t="s">
        <v>1028</v>
      </c>
      <c r="M80" s="230" t="s">
        <v>1029</v>
      </c>
      <c r="N80" s="139"/>
      <c r="O80" s="140">
        <v>0.49608570000000002</v>
      </c>
      <c r="P80" s="139">
        <v>0.52196460300000003</v>
      </c>
      <c r="Q80" s="139">
        <v>0.66106715155860996</v>
      </c>
      <c r="R80" s="139">
        <v>-1.6572449999999999E-3</v>
      </c>
      <c r="S80" s="144"/>
      <c r="T80" s="144">
        <v>0.757382</v>
      </c>
      <c r="U80" s="144">
        <v>0.1090653688389214</v>
      </c>
      <c r="V80" s="144">
        <v>-3.624676</v>
      </c>
      <c r="W80" s="144">
        <v>6.7228474802671079E-2</v>
      </c>
      <c r="X80" s="142">
        <v>2.5334992000000001</v>
      </c>
      <c r="Y80" s="139">
        <v>0.20005829999999999</v>
      </c>
      <c r="Z80" s="233">
        <v>0.47355000000000003</v>
      </c>
      <c r="AA80" s="233">
        <v>0.56999999999999995</v>
      </c>
    </row>
    <row r="81" spans="1:27" x14ac:dyDescent="0.3">
      <c r="A81" s="134">
        <v>80</v>
      </c>
      <c r="B81" s="232" t="s">
        <v>957</v>
      </c>
      <c r="C81" s="232" t="s">
        <v>1007</v>
      </c>
      <c r="D81" s="232" t="s">
        <v>433</v>
      </c>
      <c r="E81" s="124">
        <v>36</v>
      </c>
      <c r="F81" s="124">
        <v>1196</v>
      </c>
      <c r="G81" s="124" t="s">
        <v>1030</v>
      </c>
      <c r="H81" s="124">
        <v>116043</v>
      </c>
      <c r="I81" s="124" t="s">
        <v>1031</v>
      </c>
      <c r="J81" s="124">
        <v>3499</v>
      </c>
      <c r="K81" s="230" t="s">
        <v>1032</v>
      </c>
      <c r="L81" s="230" t="s">
        <v>1033</v>
      </c>
      <c r="M81" s="230" t="s">
        <v>1034</v>
      </c>
      <c r="N81" s="124">
        <v>1</v>
      </c>
      <c r="O81" s="236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1">
        <v>7398</v>
      </c>
      <c r="T81" s="231">
        <v>0.88283511326750796</v>
      </c>
      <c r="U81" s="231">
        <v>7.2724284753124396E-2</v>
      </c>
      <c r="V81" s="231">
        <v>-3.9465447312733302</v>
      </c>
      <c r="W81" s="231">
        <v>4.3135937660938484E-2</v>
      </c>
      <c r="X81" s="124">
        <v>2.5334992000000001</v>
      </c>
      <c r="Y81" s="124">
        <v>0.20005829999999999</v>
      </c>
      <c r="Z81" s="146">
        <v>0.54067799999999999</v>
      </c>
      <c r="AA81" s="146">
        <v>0.54600000000000004</v>
      </c>
    </row>
    <row r="82" spans="1:27" x14ac:dyDescent="0.3">
      <c r="A82" s="134">
        <v>81</v>
      </c>
      <c r="B82" s="235" t="s">
        <v>957</v>
      </c>
      <c r="C82" s="235" t="s">
        <v>1007</v>
      </c>
      <c r="D82" s="235"/>
      <c r="E82" s="124">
        <v>37</v>
      </c>
      <c r="F82" s="124">
        <v>378</v>
      </c>
      <c r="G82" s="124" t="s">
        <v>1035</v>
      </c>
      <c r="H82" s="124">
        <v>116137</v>
      </c>
      <c r="I82" s="124" t="s">
        <v>1036</v>
      </c>
      <c r="J82" s="124">
        <v>3511</v>
      </c>
      <c r="K82" s="230" t="s">
        <v>1037</v>
      </c>
      <c r="L82" s="230" t="s">
        <v>1038</v>
      </c>
      <c r="M82" s="230" t="s">
        <v>1039</v>
      </c>
      <c r="N82" s="139"/>
      <c r="O82" s="140">
        <v>0.49608570000000002</v>
      </c>
      <c r="P82" s="139">
        <v>0.52196460300000003</v>
      </c>
      <c r="Q82" s="139">
        <v>0.66106715155860996</v>
      </c>
      <c r="R82" s="139">
        <v>-1.6572449999999999E-3</v>
      </c>
      <c r="S82" s="144"/>
      <c r="T82" s="144">
        <v>0.757382</v>
      </c>
      <c r="U82" s="144">
        <v>0.1090653688389214</v>
      </c>
      <c r="V82" s="144">
        <v>-3.624676</v>
      </c>
      <c r="W82" s="144">
        <v>6.7228474802671079E-2</v>
      </c>
      <c r="X82" s="142">
        <v>2.5334992000000001</v>
      </c>
      <c r="Y82" s="139">
        <v>0.20005829999999999</v>
      </c>
      <c r="Z82" s="233">
        <v>0.47355000000000003</v>
      </c>
      <c r="AA82" s="233">
        <v>0.56999999999999995</v>
      </c>
    </row>
    <row r="83" spans="1:27" x14ac:dyDescent="0.3">
      <c r="A83" s="134">
        <v>82</v>
      </c>
      <c r="B83" s="235" t="s">
        <v>957</v>
      </c>
      <c r="C83" s="235" t="s">
        <v>1007</v>
      </c>
      <c r="D83" s="235"/>
      <c r="E83" s="124">
        <v>38</v>
      </c>
      <c r="F83" s="124">
        <v>61</v>
      </c>
      <c r="G83" s="124" t="s">
        <v>1040</v>
      </c>
      <c r="H83" s="124">
        <v>116068</v>
      </c>
      <c r="I83" s="124" t="s">
        <v>1041</v>
      </c>
      <c r="J83" s="124">
        <v>3497</v>
      </c>
      <c r="K83" s="230" t="s">
        <v>1042</v>
      </c>
      <c r="L83" s="230" t="s">
        <v>1043</v>
      </c>
      <c r="M83" s="230" t="s">
        <v>1044</v>
      </c>
      <c r="N83" s="139"/>
      <c r="O83" s="140">
        <v>0.49608570000000002</v>
      </c>
      <c r="P83" s="139">
        <v>0.52196460300000003</v>
      </c>
      <c r="Q83" s="139">
        <v>0.66106715155860996</v>
      </c>
      <c r="R83" s="139">
        <v>-1.6572449999999999E-3</v>
      </c>
      <c r="S83" s="144"/>
      <c r="T83" s="144">
        <v>0.757382</v>
      </c>
      <c r="U83" s="144">
        <v>0.1090653688389214</v>
      </c>
      <c r="V83" s="144">
        <v>-3.624676</v>
      </c>
      <c r="W83" s="144">
        <v>6.7228474802671079E-2</v>
      </c>
      <c r="X83" s="142">
        <v>2.5334992000000001</v>
      </c>
      <c r="Y83" s="139">
        <v>0.20005829999999999</v>
      </c>
      <c r="Z83" s="233">
        <v>0.47355000000000003</v>
      </c>
      <c r="AA83" s="233">
        <v>0.56999999999999995</v>
      </c>
    </row>
    <row r="84" spans="1:27" x14ac:dyDescent="0.3">
      <c r="A84" s="134">
        <v>83</v>
      </c>
      <c r="B84" s="235" t="s">
        <v>957</v>
      </c>
      <c r="C84" s="235" t="s">
        <v>1007</v>
      </c>
      <c r="D84" s="235"/>
      <c r="E84" s="124">
        <v>39</v>
      </c>
      <c r="F84" s="124">
        <v>55</v>
      </c>
      <c r="G84" s="124" t="s">
        <v>1045</v>
      </c>
      <c r="H84" s="124">
        <v>124306</v>
      </c>
      <c r="I84" s="124" t="s">
        <v>1046</v>
      </c>
      <c r="J84" s="124">
        <v>4214</v>
      </c>
      <c r="K84" s="230" t="s">
        <v>1047</v>
      </c>
      <c r="L84" s="230" t="s">
        <v>1048</v>
      </c>
      <c r="M84" s="230" t="s">
        <v>1049</v>
      </c>
      <c r="N84" s="139"/>
      <c r="O84" s="140">
        <v>0.49608570000000002</v>
      </c>
      <c r="P84" s="139">
        <v>0.52196460300000003</v>
      </c>
      <c r="Q84" s="139">
        <v>0.66106715155860996</v>
      </c>
      <c r="R84" s="139">
        <v>-1.6572449999999999E-3</v>
      </c>
      <c r="S84" s="144"/>
      <c r="T84" s="144">
        <v>0.757382</v>
      </c>
      <c r="U84" s="144">
        <v>0.1090653688389214</v>
      </c>
      <c r="V84" s="144">
        <v>-3.624676</v>
      </c>
      <c r="W84" s="144">
        <v>6.7228474802671079E-2</v>
      </c>
      <c r="X84" s="142">
        <v>2.5334992000000001</v>
      </c>
      <c r="Y84" s="139">
        <v>0.20005829999999999</v>
      </c>
      <c r="Z84" s="233">
        <v>0.61131000000000002</v>
      </c>
      <c r="AA84" s="233">
        <v>0.62</v>
      </c>
    </row>
    <row r="85" spans="1:27" x14ac:dyDescent="0.3">
      <c r="A85" s="134">
        <v>84</v>
      </c>
      <c r="B85" s="235" t="s">
        <v>957</v>
      </c>
      <c r="C85" s="235" t="s">
        <v>1007</v>
      </c>
      <c r="D85" s="235"/>
      <c r="E85" s="124">
        <v>40</v>
      </c>
      <c r="F85" s="124">
        <v>56</v>
      </c>
      <c r="G85" s="124" t="s">
        <v>1050</v>
      </c>
      <c r="H85" s="124">
        <v>124325</v>
      </c>
      <c r="I85" s="124" t="s">
        <v>1051</v>
      </c>
      <c r="J85" s="124">
        <v>4219</v>
      </c>
      <c r="K85" s="230" t="s">
        <v>1052</v>
      </c>
      <c r="L85" s="230" t="s">
        <v>1053</v>
      </c>
      <c r="M85" s="230" t="s">
        <v>1054</v>
      </c>
      <c r="N85" s="139"/>
      <c r="O85" s="140">
        <v>0.49608570000000002</v>
      </c>
      <c r="P85" s="139">
        <v>0.52196460300000003</v>
      </c>
      <c r="Q85" s="139">
        <v>0.66106715155860996</v>
      </c>
      <c r="R85" s="139">
        <v>-1.6572449999999999E-3</v>
      </c>
      <c r="S85" s="144"/>
      <c r="T85" s="144">
        <v>0.757382</v>
      </c>
      <c r="U85" s="144">
        <v>0.1090653688389214</v>
      </c>
      <c r="V85" s="144">
        <v>-3.624676</v>
      </c>
      <c r="W85" s="144">
        <v>6.7228474802671079E-2</v>
      </c>
      <c r="X85" s="142">
        <v>2.5334992000000001</v>
      </c>
      <c r="Y85" s="139">
        <v>0.20005829999999999</v>
      </c>
      <c r="Z85" s="233">
        <v>0.61131000000000002</v>
      </c>
      <c r="AA85" s="233">
        <v>0.62</v>
      </c>
    </row>
    <row r="86" spans="1:27" x14ac:dyDescent="0.3">
      <c r="A86" s="134">
        <v>85</v>
      </c>
      <c r="B86" s="235" t="s">
        <v>957</v>
      </c>
      <c r="C86" s="235" t="s">
        <v>1007</v>
      </c>
      <c r="D86" s="235"/>
      <c r="E86" s="124">
        <v>41</v>
      </c>
      <c r="F86" s="124">
        <v>57</v>
      </c>
      <c r="G86" s="124" t="s">
        <v>1055</v>
      </c>
      <c r="H86" s="124">
        <v>124329</v>
      </c>
      <c r="I86" s="124" t="s">
        <v>1056</v>
      </c>
      <c r="J86" s="124">
        <v>4220</v>
      </c>
      <c r="K86" s="230" t="s">
        <v>1057</v>
      </c>
      <c r="L86" s="230" t="s">
        <v>1058</v>
      </c>
      <c r="M86" s="230" t="s">
        <v>1059</v>
      </c>
      <c r="N86" s="139"/>
      <c r="O86" s="140">
        <v>0.49608570000000002</v>
      </c>
      <c r="P86" s="139">
        <v>0.52196460300000003</v>
      </c>
      <c r="Q86" s="139">
        <v>0.66106715155860996</v>
      </c>
      <c r="R86" s="139">
        <v>-1.6572449999999999E-3</v>
      </c>
      <c r="S86" s="144"/>
      <c r="T86" s="144">
        <v>0.757382</v>
      </c>
      <c r="U86" s="144">
        <v>0.1090653688389214</v>
      </c>
      <c r="V86" s="144">
        <v>-3.624676</v>
      </c>
      <c r="W86" s="144">
        <v>6.7228474802671079E-2</v>
      </c>
      <c r="X86" s="142">
        <v>2.5334992000000001</v>
      </c>
      <c r="Y86" s="139">
        <v>0.20005829999999999</v>
      </c>
      <c r="Z86" s="233">
        <v>0.61131000000000002</v>
      </c>
      <c r="AA86" s="233">
        <v>0.62</v>
      </c>
    </row>
    <row r="87" spans="1:27" x14ac:dyDescent="0.3">
      <c r="A87" s="134">
        <v>86</v>
      </c>
      <c r="B87" s="235" t="s">
        <v>957</v>
      </c>
      <c r="C87" s="235" t="s">
        <v>1007</v>
      </c>
      <c r="D87" s="235"/>
      <c r="E87" s="124">
        <v>42</v>
      </c>
      <c r="F87" s="124">
        <v>456</v>
      </c>
      <c r="G87" s="124" t="s">
        <v>1060</v>
      </c>
      <c r="H87" s="124">
        <v>124319</v>
      </c>
      <c r="I87" s="124" t="s">
        <v>1061</v>
      </c>
      <c r="J87" s="124">
        <v>4217</v>
      </c>
      <c r="K87" s="230" t="s">
        <v>1062</v>
      </c>
      <c r="L87" s="230" t="s">
        <v>1063</v>
      </c>
      <c r="M87" s="230" t="s">
        <v>1064</v>
      </c>
      <c r="N87" s="139"/>
      <c r="O87" s="140">
        <v>0.49608570000000002</v>
      </c>
      <c r="P87" s="139">
        <v>0.52196460300000003</v>
      </c>
      <c r="Q87" s="139">
        <v>0.66106715155860996</v>
      </c>
      <c r="R87" s="139">
        <v>-1.6572449999999999E-3</v>
      </c>
      <c r="S87" s="144"/>
      <c r="T87" s="144">
        <v>0.757382</v>
      </c>
      <c r="U87" s="144">
        <v>0.1090653688389214</v>
      </c>
      <c r="V87" s="144">
        <v>-3.624676</v>
      </c>
      <c r="W87" s="144">
        <v>6.7228474802671079E-2</v>
      </c>
      <c r="X87" s="142">
        <v>2.5334992000000001</v>
      </c>
      <c r="Y87" s="139">
        <v>0.20005829999999999</v>
      </c>
      <c r="Z87" s="233">
        <v>0.61131000000000002</v>
      </c>
      <c r="AA87" s="233">
        <v>0.62</v>
      </c>
    </row>
    <row r="88" spans="1:27" x14ac:dyDescent="0.3">
      <c r="A88" s="134">
        <v>87</v>
      </c>
      <c r="B88" s="235" t="s">
        <v>957</v>
      </c>
      <c r="C88" s="235" t="s">
        <v>1007</v>
      </c>
      <c r="D88" s="235"/>
      <c r="E88" s="124">
        <v>44</v>
      </c>
      <c r="F88" s="124">
        <v>1481</v>
      </c>
      <c r="G88" s="124" t="s">
        <v>1065</v>
      </c>
      <c r="H88" s="124">
        <v>116610</v>
      </c>
      <c r="I88" s="124" t="s">
        <v>1066</v>
      </c>
      <c r="J88" s="124">
        <v>3289</v>
      </c>
      <c r="K88" s="230" t="s">
        <v>1067</v>
      </c>
      <c r="L88" s="230" t="s">
        <v>1068</v>
      </c>
      <c r="M88" s="230" t="s">
        <v>1069</v>
      </c>
      <c r="N88" s="139"/>
      <c r="O88" s="140">
        <v>0.49608570000000002</v>
      </c>
      <c r="P88" s="139">
        <v>0.52196460300000003</v>
      </c>
      <c r="Q88" s="139">
        <v>0.66106715155860996</v>
      </c>
      <c r="R88" s="139">
        <v>-1.6572449999999999E-3</v>
      </c>
      <c r="S88" s="231">
        <v>7544</v>
      </c>
      <c r="T88" s="231">
        <v>0.76722830665911801</v>
      </c>
      <c r="U88" s="231">
        <v>0.10074191441951269</v>
      </c>
      <c r="V88" s="231">
        <v>-3.3651101905376901</v>
      </c>
      <c r="W88" s="231">
        <v>6.1350030702654282E-2</v>
      </c>
      <c r="X88" s="142">
        <v>2.5334992000000001</v>
      </c>
      <c r="Y88" s="139">
        <v>0.20005829999999999</v>
      </c>
      <c r="Z88" s="146">
        <v>0.54067799999999999</v>
      </c>
      <c r="AA88" s="146">
        <v>0.54600000000000004</v>
      </c>
    </row>
    <row r="89" spans="1:27" x14ac:dyDescent="0.3">
      <c r="A89" s="134">
        <v>88</v>
      </c>
      <c r="B89" s="235" t="s">
        <v>957</v>
      </c>
      <c r="C89" s="235" t="s">
        <v>1007</v>
      </c>
      <c r="D89" s="235"/>
      <c r="E89" s="124">
        <v>45</v>
      </c>
      <c r="F89" s="124">
        <v>1483</v>
      </c>
      <c r="G89" s="124" t="s">
        <v>1070</v>
      </c>
      <c r="H89" s="124">
        <v>116600</v>
      </c>
      <c r="I89" s="124" t="s">
        <v>1071</v>
      </c>
      <c r="J89" s="124">
        <v>3290</v>
      </c>
      <c r="K89" s="230" t="s">
        <v>1072</v>
      </c>
      <c r="L89" s="230" t="s">
        <v>1073</v>
      </c>
      <c r="M89" s="230" t="s">
        <v>1074</v>
      </c>
      <c r="N89" s="139"/>
      <c r="O89" s="140">
        <v>0.49608570000000002</v>
      </c>
      <c r="P89" s="139">
        <v>0.52196460300000003</v>
      </c>
      <c r="Q89" s="139">
        <v>0.66106715155860996</v>
      </c>
      <c r="R89" s="139">
        <v>-1.6572449999999999E-3</v>
      </c>
      <c r="S89" s="231">
        <v>7544</v>
      </c>
      <c r="T89" s="231">
        <v>0.76722830665911801</v>
      </c>
      <c r="U89" s="231">
        <v>0.10074191441951269</v>
      </c>
      <c r="V89" s="231">
        <v>-3.3651101905376901</v>
      </c>
      <c r="W89" s="231">
        <v>6.1350030702654282E-2</v>
      </c>
      <c r="X89" s="142">
        <v>2.5334992000000001</v>
      </c>
      <c r="Y89" s="139">
        <v>0.20005829999999999</v>
      </c>
      <c r="Z89" s="146">
        <v>0.54067799999999999</v>
      </c>
      <c r="AA89" s="146">
        <v>0.54600000000000004</v>
      </c>
    </row>
    <row r="90" spans="1:27" x14ac:dyDescent="0.3">
      <c r="A90" s="134">
        <v>89</v>
      </c>
      <c r="B90" s="235" t="s">
        <v>957</v>
      </c>
      <c r="C90" s="235" t="s">
        <v>1007</v>
      </c>
      <c r="D90" s="235"/>
      <c r="E90" s="124">
        <v>46</v>
      </c>
      <c r="F90" s="124">
        <v>1577</v>
      </c>
      <c r="G90" s="124" t="s">
        <v>1075</v>
      </c>
      <c r="H90" s="124">
        <v>116067</v>
      </c>
      <c r="I90" s="124" t="s">
        <v>1076</v>
      </c>
      <c r="J90" s="124">
        <v>3503</v>
      </c>
      <c r="K90" s="230" t="s">
        <v>1077</v>
      </c>
      <c r="L90" s="230" t="s">
        <v>1078</v>
      </c>
      <c r="M90" s="230" t="s">
        <v>1079</v>
      </c>
      <c r="N90" s="139"/>
      <c r="O90" s="140">
        <v>0.49608570000000002</v>
      </c>
      <c r="P90" s="139">
        <v>0.52196460300000003</v>
      </c>
      <c r="Q90" s="139">
        <v>0.66106715155860996</v>
      </c>
      <c r="R90" s="139">
        <v>-1.6572449999999999E-3</v>
      </c>
      <c r="S90" s="144"/>
      <c r="T90" s="144">
        <v>0.757382</v>
      </c>
      <c r="U90" s="144">
        <v>0.1090653688389214</v>
      </c>
      <c r="V90" s="144">
        <v>-3.624676</v>
      </c>
      <c r="W90" s="144">
        <v>6.7228474802671079E-2</v>
      </c>
      <c r="X90" s="142">
        <v>2.5334992000000001</v>
      </c>
      <c r="Y90" s="139">
        <v>0.20005829999999999</v>
      </c>
      <c r="Z90" s="233">
        <v>0.47355000000000003</v>
      </c>
      <c r="AA90" s="233">
        <v>0.56999999999999995</v>
      </c>
    </row>
    <row r="91" spans="1:27" x14ac:dyDescent="0.3">
      <c r="A91" s="134">
        <v>90</v>
      </c>
      <c r="B91" s="235" t="s">
        <v>957</v>
      </c>
      <c r="C91" s="235" t="s">
        <v>1007</v>
      </c>
      <c r="D91" s="235"/>
      <c r="E91" s="124">
        <v>47</v>
      </c>
      <c r="F91" s="124">
        <v>1482</v>
      </c>
      <c r="G91" s="124" t="s">
        <v>1080</v>
      </c>
      <c r="H91" s="124">
        <v>116576</v>
      </c>
      <c r="I91" s="124" t="s">
        <v>1081</v>
      </c>
      <c r="J91" s="124">
        <v>4832</v>
      </c>
      <c r="K91" s="230" t="s">
        <v>1082</v>
      </c>
      <c r="L91" s="230"/>
      <c r="M91" s="230"/>
      <c r="N91" s="139"/>
      <c r="O91" s="140">
        <v>0.49608570000000002</v>
      </c>
      <c r="P91" s="139">
        <v>0.52196460300000003</v>
      </c>
      <c r="Q91" s="139">
        <v>0.66106715155860996</v>
      </c>
      <c r="R91" s="139">
        <v>-1.6572449999999999E-3</v>
      </c>
      <c r="S91" s="231">
        <v>7544</v>
      </c>
      <c r="T91" s="231">
        <v>0.76722830665911801</v>
      </c>
      <c r="U91" s="231">
        <v>0.10074191441951269</v>
      </c>
      <c r="V91" s="231">
        <v>-3.3651101905376901</v>
      </c>
      <c r="W91" s="231">
        <v>6.1350030702654282E-2</v>
      </c>
      <c r="X91" s="142">
        <v>2.5334992000000001</v>
      </c>
      <c r="Y91" s="139">
        <v>0.20005829999999999</v>
      </c>
      <c r="Z91" s="146">
        <v>0.54067799999999999</v>
      </c>
      <c r="AA91" s="146">
        <v>0.54600000000000004</v>
      </c>
    </row>
    <row r="92" spans="1:27" x14ac:dyDescent="0.3">
      <c r="A92" s="134">
        <v>91</v>
      </c>
      <c r="B92" s="235" t="s">
        <v>957</v>
      </c>
      <c r="C92" s="235" t="s">
        <v>1007</v>
      </c>
      <c r="D92" s="235"/>
      <c r="E92" s="124">
        <v>48</v>
      </c>
      <c r="F92" s="124">
        <v>1518</v>
      </c>
      <c r="G92" s="124" t="s">
        <v>1083</v>
      </c>
      <c r="H92" s="124">
        <v>107217</v>
      </c>
      <c r="I92" s="124" t="s">
        <v>1084</v>
      </c>
      <c r="J92" s="124">
        <v>3291</v>
      </c>
      <c r="K92" s="230" t="s">
        <v>1085</v>
      </c>
      <c r="L92" s="230" t="s">
        <v>1086</v>
      </c>
      <c r="M92" s="230" t="s">
        <v>1087</v>
      </c>
      <c r="N92" s="139"/>
      <c r="O92" s="140">
        <v>0.49608570000000002</v>
      </c>
      <c r="P92" s="139">
        <v>0.52196460300000003</v>
      </c>
      <c r="Q92" s="139">
        <v>0.66106715155860996</v>
      </c>
      <c r="R92" s="139">
        <v>-1.6572449999999999E-3</v>
      </c>
      <c r="S92" s="231">
        <v>7544</v>
      </c>
      <c r="T92" s="231">
        <v>0.76722830665911801</v>
      </c>
      <c r="U92" s="231">
        <v>0.10074191441951269</v>
      </c>
      <c r="V92" s="231">
        <v>-3.3651101905376901</v>
      </c>
      <c r="W92" s="231">
        <v>6.1350030702654282E-2</v>
      </c>
      <c r="X92" s="142">
        <v>2.5334992000000001</v>
      </c>
      <c r="Y92" s="139">
        <v>0.20005829999999999</v>
      </c>
      <c r="Z92" s="146">
        <v>0.54067799999999999</v>
      </c>
      <c r="AA92" s="146">
        <v>0.54600000000000004</v>
      </c>
    </row>
    <row r="93" spans="1:27" x14ac:dyDescent="0.3">
      <c r="A93" s="134">
        <v>92</v>
      </c>
      <c r="B93" s="235" t="s">
        <v>957</v>
      </c>
      <c r="C93" s="235" t="s">
        <v>1007</v>
      </c>
      <c r="D93" s="235"/>
      <c r="E93" s="124">
        <v>49</v>
      </c>
      <c r="F93" s="124">
        <v>1878</v>
      </c>
      <c r="G93" s="124" t="s">
        <v>1088</v>
      </c>
      <c r="H93" s="124">
        <v>611482</v>
      </c>
      <c r="I93" s="124" t="s">
        <v>1089</v>
      </c>
      <c r="J93" s="124">
        <v>4218</v>
      </c>
      <c r="K93" s="230" t="s">
        <v>1090</v>
      </c>
      <c r="L93" s="230"/>
      <c r="M93" s="230"/>
      <c r="N93" s="139"/>
      <c r="O93" s="140">
        <v>0.49608570000000002</v>
      </c>
      <c r="P93" s="139">
        <v>0.52196460300000003</v>
      </c>
      <c r="Q93" s="139">
        <v>0.66106715155860996</v>
      </c>
      <c r="R93" s="139">
        <v>-1.6572449999999999E-3</v>
      </c>
      <c r="S93" s="144"/>
      <c r="T93" s="144">
        <v>0.757382</v>
      </c>
      <c r="U93" s="144">
        <v>0.1090653688389214</v>
      </c>
      <c r="V93" s="144">
        <v>-3.624676</v>
      </c>
      <c r="W93" s="144">
        <v>6.7228474802671079E-2</v>
      </c>
      <c r="X93" s="142">
        <v>2.5334992000000001</v>
      </c>
      <c r="Y93" s="139">
        <v>0.20005829999999999</v>
      </c>
      <c r="Z93" s="233">
        <v>0.61131000000000002</v>
      </c>
      <c r="AA93" s="233">
        <v>0.62</v>
      </c>
    </row>
    <row r="94" spans="1:27" x14ac:dyDescent="0.3">
      <c r="A94" s="134">
        <v>93</v>
      </c>
      <c r="B94" s="232" t="s">
        <v>957</v>
      </c>
      <c r="C94" s="232" t="s">
        <v>1007</v>
      </c>
      <c r="D94" s="232" t="s">
        <v>433</v>
      </c>
      <c r="E94" s="124">
        <v>50</v>
      </c>
      <c r="F94" s="124">
        <v>1879</v>
      </c>
      <c r="G94" s="124" t="s">
        <v>1091</v>
      </c>
      <c r="H94" s="124">
        <v>141317</v>
      </c>
      <c r="I94" s="124" t="s">
        <v>1092</v>
      </c>
      <c r="J94" s="124">
        <v>4215</v>
      </c>
      <c r="K94" s="230" t="s">
        <v>1093</v>
      </c>
      <c r="L94" s="230" t="s">
        <v>1094</v>
      </c>
      <c r="M94" s="230" t="s">
        <v>1095</v>
      </c>
      <c r="N94" s="139"/>
      <c r="O94" s="140">
        <v>0.49608570000000002</v>
      </c>
      <c r="P94" s="139">
        <v>0.52196460300000003</v>
      </c>
      <c r="Q94" s="139">
        <v>0.66106715155860996</v>
      </c>
      <c r="R94" s="139">
        <v>-1.6572449999999999E-3</v>
      </c>
      <c r="S94" s="144"/>
      <c r="T94" s="144">
        <v>0.757382</v>
      </c>
      <c r="U94" s="144">
        <v>0.1090653688389214</v>
      </c>
      <c r="V94" s="144">
        <v>-3.624676</v>
      </c>
      <c r="W94" s="144">
        <v>6.7228474802671079E-2</v>
      </c>
      <c r="X94" s="142">
        <v>2.5334992000000001</v>
      </c>
      <c r="Y94" s="139">
        <v>0.20005829999999999</v>
      </c>
      <c r="Z94" s="233">
        <v>0.62853000000000003</v>
      </c>
      <c r="AA94" s="233">
        <v>0.56999999999999995</v>
      </c>
    </row>
    <row r="95" spans="1:27" x14ac:dyDescent="0.3">
      <c r="A95" s="134">
        <v>94</v>
      </c>
      <c r="B95" s="235" t="s">
        <v>957</v>
      </c>
      <c r="C95" s="235" t="s">
        <v>1007</v>
      </c>
      <c r="D95" s="235"/>
      <c r="E95" s="124">
        <v>51</v>
      </c>
      <c r="F95" s="124">
        <v>1880</v>
      </c>
      <c r="G95" s="124" t="s">
        <v>1096</v>
      </c>
      <c r="H95" s="124">
        <v>124362</v>
      </c>
      <c r="I95" s="124" t="s">
        <v>1097</v>
      </c>
      <c r="J95" s="124">
        <v>4221</v>
      </c>
      <c r="K95" s="230" t="s">
        <v>1098</v>
      </c>
      <c r="L95" s="230"/>
      <c r="M95" s="230"/>
      <c r="N95" s="139"/>
      <c r="O95" s="140">
        <v>0.49608570000000002</v>
      </c>
      <c r="P95" s="139">
        <v>0.52196460300000003</v>
      </c>
      <c r="Q95" s="139">
        <v>0.66106715155860996</v>
      </c>
      <c r="R95" s="139">
        <v>-1.6572449999999999E-3</v>
      </c>
      <c r="S95" s="144"/>
      <c r="T95" s="144">
        <v>0.757382</v>
      </c>
      <c r="U95" s="144">
        <v>0.1090653688389214</v>
      </c>
      <c r="V95" s="144">
        <v>-3.624676</v>
      </c>
      <c r="W95" s="144">
        <v>6.7228474802671079E-2</v>
      </c>
      <c r="X95" s="142">
        <v>2.5334992000000001</v>
      </c>
      <c r="Y95" s="139">
        <v>0.20005829999999999</v>
      </c>
      <c r="Z95" s="233">
        <v>0.61131000000000002</v>
      </c>
      <c r="AA95" s="233">
        <v>0.62</v>
      </c>
    </row>
    <row r="96" spans="1:27" x14ac:dyDescent="0.3">
      <c r="A96" s="134">
        <v>95</v>
      </c>
      <c r="B96" s="235" t="s">
        <v>957</v>
      </c>
      <c r="C96" s="235" t="s">
        <v>1007</v>
      </c>
      <c r="D96" s="235"/>
      <c r="E96" s="124">
        <v>65</v>
      </c>
      <c r="F96" s="124">
        <v>1472</v>
      </c>
      <c r="G96" s="124" t="s">
        <v>1099</v>
      </c>
      <c r="H96" s="124">
        <v>114024</v>
      </c>
      <c r="I96" s="124" t="s">
        <v>1100</v>
      </c>
      <c r="J96" s="124">
        <v>3323</v>
      </c>
      <c r="K96" s="230" t="s">
        <v>1101</v>
      </c>
      <c r="L96" s="230" t="s">
        <v>1102</v>
      </c>
      <c r="M96" s="230" t="s">
        <v>1103</v>
      </c>
      <c r="N96" s="139"/>
      <c r="O96" s="140">
        <v>0.49608570000000002</v>
      </c>
      <c r="P96" s="139">
        <v>0.52196460300000003</v>
      </c>
      <c r="Q96" s="139">
        <v>0.66106715155860996</v>
      </c>
      <c r="R96" s="139">
        <v>-1.6572449999999999E-3</v>
      </c>
      <c r="S96" s="231">
        <v>45</v>
      </c>
      <c r="T96" s="231">
        <v>0.82409148159783097</v>
      </c>
      <c r="U96" s="231">
        <v>6.00595302746934E-2</v>
      </c>
      <c r="V96" s="231">
        <v>-3.0446943701773099</v>
      </c>
      <c r="W96" s="231">
        <v>2.1095635856132978E-2</v>
      </c>
      <c r="X96" s="142">
        <v>2.5334992000000001</v>
      </c>
      <c r="Y96" s="139">
        <v>0.20005829999999999</v>
      </c>
      <c r="Z96" s="146">
        <v>0.54067799999999999</v>
      </c>
      <c r="AA96" s="146">
        <v>0.54600000000000004</v>
      </c>
    </row>
    <row r="97" spans="1:27" x14ac:dyDescent="0.3">
      <c r="A97" s="134">
        <v>96</v>
      </c>
      <c r="B97" s="235" t="s">
        <v>957</v>
      </c>
      <c r="C97" s="235" t="s">
        <v>1007</v>
      </c>
      <c r="D97" s="235"/>
      <c r="E97" s="124">
        <v>66</v>
      </c>
      <c r="F97" s="124">
        <v>1473</v>
      </c>
      <c r="G97" s="124" t="s">
        <v>1104</v>
      </c>
      <c r="H97" s="124">
        <v>114024</v>
      </c>
      <c r="I97" s="124" t="s">
        <v>1100</v>
      </c>
      <c r="J97" s="124">
        <v>3324</v>
      </c>
      <c r="K97" s="230" t="s">
        <v>1105</v>
      </c>
      <c r="L97" s="230" t="s">
        <v>1106</v>
      </c>
      <c r="M97" s="230" t="s">
        <v>1107</v>
      </c>
      <c r="N97" s="139"/>
      <c r="O97" s="140">
        <v>0.49608570000000002</v>
      </c>
      <c r="P97" s="139">
        <v>0.52196460300000003</v>
      </c>
      <c r="Q97" s="139">
        <v>0.66106715155860996</v>
      </c>
      <c r="R97" s="139">
        <v>-1.6572449999999999E-3</v>
      </c>
      <c r="S97" s="144"/>
      <c r="T97" s="144">
        <v>0.757382</v>
      </c>
      <c r="U97" s="144">
        <v>0.1090653688389214</v>
      </c>
      <c r="V97" s="144">
        <v>-3.624676</v>
      </c>
      <c r="W97" s="144">
        <v>6.7228474802671079E-2</v>
      </c>
      <c r="X97" s="142">
        <v>2.5334992000000001</v>
      </c>
      <c r="Y97" s="139">
        <v>0.20005829999999999</v>
      </c>
      <c r="Z97" s="233">
        <v>0.48</v>
      </c>
      <c r="AA97" s="233">
        <v>0.44</v>
      </c>
    </row>
    <row r="98" spans="1:27" x14ac:dyDescent="0.3">
      <c r="A98" s="134">
        <v>97</v>
      </c>
      <c r="B98" s="235" t="s">
        <v>957</v>
      </c>
      <c r="C98" s="235" t="s">
        <v>1007</v>
      </c>
      <c r="D98" s="235"/>
      <c r="E98" s="124">
        <v>67</v>
      </c>
      <c r="F98" s="124">
        <v>1474</v>
      </c>
      <c r="G98" s="124" t="s">
        <v>1108</v>
      </c>
      <c r="H98" s="124">
        <v>114028</v>
      </c>
      <c r="I98" s="124" t="s">
        <v>1109</v>
      </c>
      <c r="J98" s="124">
        <v>3325</v>
      </c>
      <c r="K98" s="230" t="s">
        <v>1110</v>
      </c>
      <c r="L98" s="230" t="s">
        <v>1111</v>
      </c>
      <c r="M98" s="230" t="s">
        <v>1112</v>
      </c>
      <c r="N98" s="139"/>
      <c r="O98" s="140">
        <v>0.49608570000000002</v>
      </c>
      <c r="P98" s="139">
        <v>0.52196460300000003</v>
      </c>
      <c r="Q98" s="139">
        <v>0.66106715155860996</v>
      </c>
      <c r="R98" s="139">
        <v>-1.6572449999999999E-3</v>
      </c>
      <c r="S98" s="144"/>
      <c r="T98" s="144">
        <v>0.757382</v>
      </c>
      <c r="U98" s="144">
        <v>0.1090653688389214</v>
      </c>
      <c r="V98" s="144">
        <v>-3.624676</v>
      </c>
      <c r="W98" s="144">
        <v>6.7228474802671079E-2</v>
      </c>
      <c r="X98" s="142">
        <v>2.5334992000000001</v>
      </c>
      <c r="Y98" s="139">
        <v>0.20005829999999999</v>
      </c>
      <c r="Z98" s="233">
        <v>0.48</v>
      </c>
      <c r="AA98" s="233">
        <v>0.44</v>
      </c>
    </row>
    <row r="99" spans="1:27" x14ac:dyDescent="0.3">
      <c r="A99" s="134">
        <v>98</v>
      </c>
      <c r="B99" s="237" t="s">
        <v>957</v>
      </c>
      <c r="C99" s="237" t="s">
        <v>1007</v>
      </c>
      <c r="D99" s="237" t="s">
        <v>433</v>
      </c>
      <c r="E99" s="124">
        <v>68</v>
      </c>
      <c r="F99" s="124">
        <v>1273</v>
      </c>
      <c r="G99" s="124" t="s">
        <v>1113</v>
      </c>
      <c r="H99" s="124">
        <v>104076</v>
      </c>
      <c r="I99" s="124" t="s">
        <v>1114</v>
      </c>
      <c r="J99" s="124">
        <v>2278</v>
      </c>
      <c r="K99" s="230" t="s">
        <v>1115</v>
      </c>
      <c r="L99" s="230" t="s">
        <v>1116</v>
      </c>
      <c r="M99" s="230" t="s">
        <v>1117</v>
      </c>
      <c r="N99" s="139"/>
      <c r="O99" s="140">
        <v>0.49608570000000002</v>
      </c>
      <c r="P99" s="139">
        <v>0.52140632510686802</v>
      </c>
      <c r="Q99" s="139">
        <v>0.66106715155860996</v>
      </c>
      <c r="R99" s="139">
        <v>-1.6669234071863301E-3</v>
      </c>
      <c r="S99" s="231">
        <v>26</v>
      </c>
      <c r="T99" s="231">
        <v>0.73483829363943898</v>
      </c>
      <c r="U99" s="231">
        <v>0.10792782218000438</v>
      </c>
      <c r="V99" s="231">
        <v>-3.1111368076055399</v>
      </c>
      <c r="W99" s="231">
        <v>5.2994992454764078E-2</v>
      </c>
      <c r="X99" s="142">
        <v>2.5334992000000001</v>
      </c>
      <c r="Y99" s="139">
        <v>0.20005829999999999</v>
      </c>
      <c r="Z99" s="233">
        <v>0.51</v>
      </c>
      <c r="AA99" s="233">
        <v>0.53</v>
      </c>
    </row>
    <row r="100" spans="1:27" x14ac:dyDescent="0.3">
      <c r="A100" s="134">
        <v>99</v>
      </c>
      <c r="B100" s="237" t="s">
        <v>957</v>
      </c>
      <c r="C100" s="237" t="s">
        <v>1007</v>
      </c>
      <c r="D100" s="237" t="s">
        <v>433</v>
      </c>
      <c r="E100" s="124">
        <v>69</v>
      </c>
      <c r="F100" s="124">
        <v>1275</v>
      </c>
      <c r="G100" s="124" t="s">
        <v>1118</v>
      </c>
      <c r="H100" s="124">
        <v>104074</v>
      </c>
      <c r="I100" s="124" t="s">
        <v>1119</v>
      </c>
      <c r="J100" s="124">
        <v>4812</v>
      </c>
      <c r="K100" s="230" t="s">
        <v>1120</v>
      </c>
      <c r="L100" s="230" t="s">
        <v>1121</v>
      </c>
      <c r="M100" s="230" t="s">
        <v>1122</v>
      </c>
      <c r="N100" s="139"/>
      <c r="O100" s="140">
        <v>0.49608570000000002</v>
      </c>
      <c r="P100" s="139">
        <v>0.52140632510686802</v>
      </c>
      <c r="Q100" s="139">
        <v>0.66106715155860996</v>
      </c>
      <c r="R100" s="139">
        <v>-1.6669234071863301E-3</v>
      </c>
      <c r="S100" s="231">
        <v>26</v>
      </c>
      <c r="T100" s="231">
        <v>0.73483829363943898</v>
      </c>
      <c r="U100" s="231">
        <v>0.10792782218000438</v>
      </c>
      <c r="V100" s="231">
        <v>-3.1111368076055399</v>
      </c>
      <c r="W100" s="231">
        <v>5.2994992454764078E-2</v>
      </c>
      <c r="X100" s="142">
        <v>2.5334992000000001</v>
      </c>
      <c r="Y100" s="139">
        <v>0.20005829999999999</v>
      </c>
      <c r="Z100" s="233">
        <v>0.51</v>
      </c>
      <c r="AA100" s="233">
        <v>0.53</v>
      </c>
    </row>
    <row r="101" spans="1:27" x14ac:dyDescent="0.3">
      <c r="A101" s="134">
        <v>100</v>
      </c>
      <c r="B101" s="235" t="s">
        <v>957</v>
      </c>
      <c r="C101" s="235" t="s">
        <v>1007</v>
      </c>
      <c r="D101" s="235"/>
      <c r="E101" s="124">
        <v>84</v>
      </c>
      <c r="F101" s="124">
        <v>1364</v>
      </c>
      <c r="G101" s="124" t="s">
        <v>1123</v>
      </c>
      <c r="H101" s="124">
        <v>112560</v>
      </c>
      <c r="I101" s="124" t="s">
        <v>1124</v>
      </c>
      <c r="J101" s="124">
        <v>3142</v>
      </c>
      <c r="K101" s="230" t="s">
        <v>1125</v>
      </c>
      <c r="L101" s="230"/>
      <c r="M101" s="230"/>
      <c r="N101" s="139"/>
      <c r="O101" s="140">
        <v>0.49608570000000002</v>
      </c>
      <c r="P101" s="139">
        <v>0.52196460300000003</v>
      </c>
      <c r="Q101" s="139">
        <v>0.66106715155860996</v>
      </c>
      <c r="R101" s="139">
        <v>-1.6572449999999999E-3</v>
      </c>
      <c r="S101" s="144"/>
      <c r="T101" s="144">
        <v>0.757382</v>
      </c>
      <c r="U101" s="144">
        <v>0.1090653688389214</v>
      </c>
      <c r="V101" s="144">
        <v>-3.624676</v>
      </c>
      <c r="W101" s="144">
        <v>6.7228474802671079E-2</v>
      </c>
      <c r="X101" s="142">
        <v>2.5334992000000001</v>
      </c>
      <c r="Y101" s="139">
        <v>0.20005829999999999</v>
      </c>
      <c r="Z101" s="233">
        <v>0.54067799999999999</v>
      </c>
      <c r="AA101" s="233">
        <v>0.54600000000000004</v>
      </c>
    </row>
    <row r="102" spans="1:27" x14ac:dyDescent="0.3">
      <c r="A102" s="134">
        <v>101</v>
      </c>
      <c r="B102" s="235" t="s">
        <v>957</v>
      </c>
      <c r="C102" s="235" t="s">
        <v>1007</v>
      </c>
      <c r="D102" s="235"/>
      <c r="E102" s="124">
        <v>106</v>
      </c>
      <c r="F102" s="124">
        <v>203</v>
      </c>
      <c r="G102" s="124" t="s">
        <v>1126</v>
      </c>
      <c r="H102" s="124">
        <v>134702</v>
      </c>
      <c r="I102" s="124" t="s">
        <v>1127</v>
      </c>
      <c r="J102" s="124">
        <v>3613</v>
      </c>
      <c r="K102" s="230" t="s">
        <v>1128</v>
      </c>
      <c r="L102" s="230" t="s">
        <v>1129</v>
      </c>
      <c r="M102" s="230" t="s">
        <v>1130</v>
      </c>
      <c r="N102" s="139"/>
      <c r="O102" s="140">
        <v>0.49608570000000002</v>
      </c>
      <c r="P102" s="139">
        <v>0.52196460300000003</v>
      </c>
      <c r="Q102" s="139">
        <v>0.66106715155860996</v>
      </c>
      <c r="R102" s="139">
        <v>-1.6572449999999999E-3</v>
      </c>
      <c r="S102" s="144"/>
      <c r="T102" s="144">
        <v>0.757382</v>
      </c>
      <c r="U102" s="144">
        <v>0.1090653688389214</v>
      </c>
      <c r="V102" s="144">
        <v>-3.624676</v>
      </c>
      <c r="W102" s="144">
        <v>6.7228474802671079E-2</v>
      </c>
      <c r="X102" s="142">
        <v>2.5334992000000001</v>
      </c>
      <c r="Y102" s="139">
        <v>0.20005829999999999</v>
      </c>
      <c r="Z102" s="233">
        <v>0.54067799999999999</v>
      </c>
      <c r="AA102" s="233">
        <v>0.54600000000000004</v>
      </c>
    </row>
    <row r="103" spans="1:27" x14ac:dyDescent="0.3">
      <c r="A103" s="134">
        <v>102</v>
      </c>
      <c r="B103" s="235" t="s">
        <v>957</v>
      </c>
      <c r="C103" s="235" t="s">
        <v>1007</v>
      </c>
      <c r="D103" s="235"/>
      <c r="E103" s="124">
        <v>108</v>
      </c>
      <c r="F103" s="124">
        <v>446</v>
      </c>
      <c r="G103" s="124" t="s">
        <v>1131</v>
      </c>
      <c r="H103" s="124">
        <v>93734</v>
      </c>
      <c r="I103" s="124" t="s">
        <v>1132</v>
      </c>
      <c r="J103" s="124">
        <v>1332</v>
      </c>
      <c r="K103" s="230" t="s">
        <v>1133</v>
      </c>
      <c r="L103" s="230"/>
      <c r="M103" s="230"/>
      <c r="N103" s="139"/>
      <c r="O103" s="140">
        <v>0.49608570000000002</v>
      </c>
      <c r="P103" s="139">
        <v>0.52196460300000003</v>
      </c>
      <c r="Q103" s="139">
        <v>0.66106715155860996</v>
      </c>
      <c r="R103" s="139">
        <v>-1.6572449999999999E-3</v>
      </c>
      <c r="S103" s="144"/>
      <c r="T103" s="144">
        <v>0.757382</v>
      </c>
      <c r="U103" s="144">
        <v>0.1090653688389214</v>
      </c>
      <c r="V103" s="144">
        <v>-3.624676</v>
      </c>
      <c r="W103" s="144">
        <v>6.7228474802671079E-2</v>
      </c>
      <c r="X103" s="142">
        <v>2.5334992000000001</v>
      </c>
      <c r="Y103" s="139">
        <v>0.20005829999999999</v>
      </c>
      <c r="Z103" s="233">
        <v>0.54067799999999999</v>
      </c>
      <c r="AA103" s="233">
        <v>0.54600000000000004</v>
      </c>
    </row>
    <row r="104" spans="1:27" x14ac:dyDescent="0.3">
      <c r="A104" s="134">
        <v>103</v>
      </c>
      <c r="B104" s="235" t="s">
        <v>957</v>
      </c>
      <c r="C104" s="235" t="s">
        <v>1007</v>
      </c>
      <c r="D104" s="235"/>
      <c r="E104" s="124">
        <v>109</v>
      </c>
      <c r="F104" s="124">
        <v>1298</v>
      </c>
      <c r="G104" s="124" t="s">
        <v>1134</v>
      </c>
      <c r="H104" s="124">
        <v>91803</v>
      </c>
      <c r="I104" s="124" t="s">
        <v>1135</v>
      </c>
      <c r="J104" s="124">
        <v>1157</v>
      </c>
      <c r="K104" s="230" t="s">
        <v>1136</v>
      </c>
      <c r="L104" s="230"/>
      <c r="M104" s="230"/>
      <c r="N104" s="139"/>
      <c r="O104" s="140">
        <v>0.49608570000000002</v>
      </c>
      <c r="P104" s="139">
        <v>0.52196460300000003</v>
      </c>
      <c r="Q104" s="139">
        <v>0.66106715155860996</v>
      </c>
      <c r="R104" s="139">
        <v>-1.6572449999999999E-3</v>
      </c>
      <c r="S104" s="144"/>
      <c r="T104" s="144">
        <v>0.757382</v>
      </c>
      <c r="U104" s="144">
        <v>0.1090653688389214</v>
      </c>
      <c r="V104" s="144">
        <v>-3.624676</v>
      </c>
      <c r="W104" s="144">
        <v>6.7228474802671079E-2</v>
      </c>
      <c r="X104" s="142">
        <v>2.5334992000000001</v>
      </c>
      <c r="Y104" s="139">
        <v>0.20005829999999999</v>
      </c>
      <c r="Z104" s="233">
        <v>0.54067799999999999</v>
      </c>
      <c r="AA104" s="233">
        <v>0.54600000000000004</v>
      </c>
    </row>
    <row r="105" spans="1:27" x14ac:dyDescent="0.3">
      <c r="A105" s="134">
        <v>104</v>
      </c>
      <c r="B105" s="235" t="s">
        <v>957</v>
      </c>
      <c r="C105" s="235" t="s">
        <v>1007</v>
      </c>
      <c r="D105" s="235"/>
      <c r="E105" s="124">
        <v>110</v>
      </c>
      <c r="F105" s="124">
        <v>2034</v>
      </c>
      <c r="G105" s="124" t="s">
        <v>1137</v>
      </c>
      <c r="H105" s="124">
        <v>91811</v>
      </c>
      <c r="I105" s="124" t="s">
        <v>1138</v>
      </c>
      <c r="J105" s="124">
        <v>1158</v>
      </c>
      <c r="K105" s="230" t="s">
        <v>1139</v>
      </c>
      <c r="L105" s="230"/>
      <c r="M105" s="230"/>
      <c r="N105" s="139"/>
      <c r="O105" s="140">
        <v>0.49608570000000002</v>
      </c>
      <c r="P105" s="139">
        <v>0.52196460300000003</v>
      </c>
      <c r="Q105" s="139">
        <v>0.66106715155860996</v>
      </c>
      <c r="R105" s="139">
        <v>-1.6572449999999999E-3</v>
      </c>
      <c r="S105" s="144"/>
      <c r="T105" s="144">
        <v>0.757382</v>
      </c>
      <c r="U105" s="144">
        <v>0.1090653688389214</v>
      </c>
      <c r="V105" s="144">
        <v>-3.624676</v>
      </c>
      <c r="W105" s="144">
        <v>6.7228474802671079E-2</v>
      </c>
      <c r="X105" s="142">
        <v>2.5334992000000001</v>
      </c>
      <c r="Y105" s="139">
        <v>0.20005829999999999</v>
      </c>
      <c r="Z105" s="233">
        <v>0.54067799999999999</v>
      </c>
      <c r="AA105" s="233">
        <v>0.54600000000000004</v>
      </c>
    </row>
    <row r="106" spans="1:27" x14ac:dyDescent="0.3">
      <c r="A106" s="134">
        <v>105</v>
      </c>
      <c r="B106" s="235" t="s">
        <v>957</v>
      </c>
      <c r="C106" s="235" t="s">
        <v>1007</v>
      </c>
      <c r="D106" s="235"/>
      <c r="E106" s="124">
        <v>111</v>
      </c>
      <c r="F106" s="124">
        <v>2035</v>
      </c>
      <c r="G106" s="124" t="s">
        <v>1140</v>
      </c>
      <c r="H106" s="124">
        <v>91812</v>
      </c>
      <c r="I106" s="124" t="s">
        <v>1141</v>
      </c>
      <c r="J106" s="124">
        <v>1159</v>
      </c>
      <c r="K106" s="230" t="s">
        <v>1142</v>
      </c>
      <c r="L106" s="230"/>
      <c r="M106" s="230"/>
      <c r="N106" s="139"/>
      <c r="O106" s="140">
        <v>0.49608570000000002</v>
      </c>
      <c r="P106" s="139">
        <v>0.52196460300000003</v>
      </c>
      <c r="Q106" s="139">
        <v>0.66106715155860996</v>
      </c>
      <c r="R106" s="139">
        <v>-1.6572449999999999E-3</v>
      </c>
      <c r="S106" s="144"/>
      <c r="T106" s="144">
        <v>0.757382</v>
      </c>
      <c r="U106" s="144">
        <v>0.1090653688389214</v>
      </c>
      <c r="V106" s="144">
        <v>-3.624676</v>
      </c>
      <c r="W106" s="144">
        <v>6.7228474802671079E-2</v>
      </c>
      <c r="X106" s="142">
        <v>2.5334992000000001</v>
      </c>
      <c r="Y106" s="139">
        <v>0.20005829999999999</v>
      </c>
      <c r="Z106" s="233">
        <v>0.54067799999999999</v>
      </c>
      <c r="AA106" s="233">
        <v>0.54600000000000004</v>
      </c>
    </row>
    <row r="107" spans="1:27" x14ac:dyDescent="0.3">
      <c r="A107" s="134">
        <v>106</v>
      </c>
      <c r="B107" s="235" t="s">
        <v>957</v>
      </c>
      <c r="C107" s="235" t="s">
        <v>1007</v>
      </c>
      <c r="D107" s="235"/>
      <c r="E107" s="124">
        <v>112</v>
      </c>
      <c r="F107" s="124">
        <v>2036</v>
      </c>
      <c r="G107" s="124" t="s">
        <v>1143</v>
      </c>
      <c r="H107" s="124">
        <v>90234</v>
      </c>
      <c r="I107" s="124" t="s">
        <v>1144</v>
      </c>
      <c r="J107" s="124">
        <v>1039</v>
      </c>
      <c r="K107" s="230" t="s">
        <v>1145</v>
      </c>
      <c r="L107" s="230" t="s">
        <v>1146</v>
      </c>
      <c r="M107" s="230" t="s">
        <v>504</v>
      </c>
      <c r="N107" s="139"/>
      <c r="O107" s="140">
        <v>0.49608570000000002</v>
      </c>
      <c r="P107" s="139">
        <v>0.52196460300000003</v>
      </c>
      <c r="Q107" s="139">
        <v>0.66106715155860996</v>
      </c>
      <c r="R107" s="139">
        <v>-1.6572449999999999E-3</v>
      </c>
      <c r="S107" s="144"/>
      <c r="T107" s="144">
        <v>0.757382</v>
      </c>
      <c r="U107" s="144">
        <v>0.1090653688389214</v>
      </c>
      <c r="V107" s="144">
        <v>-3.624676</v>
      </c>
      <c r="W107" s="144">
        <v>6.7228474802671079E-2</v>
      </c>
      <c r="X107" s="142">
        <v>2.5334992000000001</v>
      </c>
      <c r="Y107" s="139">
        <v>0.20005829999999999</v>
      </c>
      <c r="Z107" s="233">
        <v>0.54067799999999999</v>
      </c>
      <c r="AA107" s="233">
        <v>0.54600000000000004</v>
      </c>
    </row>
    <row r="108" spans="1:27" x14ac:dyDescent="0.3">
      <c r="A108" s="134">
        <v>107</v>
      </c>
      <c r="B108" s="235" t="s">
        <v>957</v>
      </c>
      <c r="C108" s="235" t="s">
        <v>1007</v>
      </c>
      <c r="D108" s="235"/>
      <c r="E108" s="124">
        <v>115</v>
      </c>
      <c r="F108" s="124">
        <v>714</v>
      </c>
      <c r="G108" s="124" t="s">
        <v>1147</v>
      </c>
      <c r="H108" s="124">
        <v>113142</v>
      </c>
      <c r="I108" s="124" t="s">
        <v>1148</v>
      </c>
      <c r="J108" s="124">
        <v>3217</v>
      </c>
      <c r="K108" s="230" t="s">
        <v>1149</v>
      </c>
      <c r="L108" s="230" t="s">
        <v>1150</v>
      </c>
      <c r="M108" s="230" t="s">
        <v>1151</v>
      </c>
      <c r="N108" s="139"/>
      <c r="O108" s="140">
        <v>0.49608570000000002</v>
      </c>
      <c r="P108" s="139">
        <v>0.52196460300000003</v>
      </c>
      <c r="Q108" s="139">
        <v>0.66106715155860996</v>
      </c>
      <c r="R108" s="139">
        <v>-1.6572449999999999E-3</v>
      </c>
      <c r="S108" s="144"/>
      <c r="T108" s="144">
        <v>0.757382</v>
      </c>
      <c r="U108" s="144">
        <v>0.1090653688389214</v>
      </c>
      <c r="V108" s="144">
        <v>-3.624676</v>
      </c>
      <c r="W108" s="144">
        <v>6.7228474802671079E-2</v>
      </c>
      <c r="X108" s="142">
        <v>2.5334992000000001</v>
      </c>
      <c r="Y108" s="139">
        <v>0.20005829999999999</v>
      </c>
      <c r="Z108" s="233">
        <v>0.54067799999999999</v>
      </c>
      <c r="AA108" s="233">
        <v>0.54600000000000004</v>
      </c>
    </row>
    <row r="109" spans="1:27" x14ac:dyDescent="0.3">
      <c r="A109" s="134">
        <v>108</v>
      </c>
      <c r="B109" s="235" t="s">
        <v>957</v>
      </c>
      <c r="C109" s="235" t="s">
        <v>1007</v>
      </c>
      <c r="D109" s="235"/>
      <c r="E109" s="124">
        <v>116</v>
      </c>
      <c r="F109" s="124">
        <v>715</v>
      </c>
      <c r="G109" s="124" t="s">
        <v>1152</v>
      </c>
      <c r="H109" s="124">
        <v>113148</v>
      </c>
      <c r="I109" s="124" t="s">
        <v>1153</v>
      </c>
      <c r="J109" s="124">
        <v>3218</v>
      </c>
      <c r="K109" s="230" t="s">
        <v>1154</v>
      </c>
      <c r="L109" s="230" t="s">
        <v>1155</v>
      </c>
      <c r="M109" s="230" t="s">
        <v>1156</v>
      </c>
      <c r="N109" s="139"/>
      <c r="O109" s="140">
        <v>0.49608570000000002</v>
      </c>
      <c r="P109" s="139">
        <v>0.52196460300000003</v>
      </c>
      <c r="Q109" s="139">
        <v>0.66106715155860996</v>
      </c>
      <c r="R109" s="139">
        <v>-1.6572449999999999E-3</v>
      </c>
      <c r="S109" s="144"/>
      <c r="T109" s="144">
        <v>0.757382</v>
      </c>
      <c r="U109" s="144">
        <v>0.1090653688389214</v>
      </c>
      <c r="V109" s="144">
        <v>-3.624676</v>
      </c>
      <c r="W109" s="144">
        <v>6.7228474802671079E-2</v>
      </c>
      <c r="X109" s="142">
        <v>2.5334992000000001</v>
      </c>
      <c r="Y109" s="139">
        <v>0.20005829999999999</v>
      </c>
      <c r="Z109" s="233">
        <v>0.54067799999999999</v>
      </c>
      <c r="AA109" s="233">
        <v>0.54600000000000004</v>
      </c>
    </row>
    <row r="110" spans="1:27" x14ac:dyDescent="0.3">
      <c r="A110" s="134">
        <v>109</v>
      </c>
      <c r="B110" s="235" t="s">
        <v>957</v>
      </c>
      <c r="C110" s="235" t="s">
        <v>1007</v>
      </c>
      <c r="D110" s="235"/>
      <c r="E110" s="124">
        <v>118</v>
      </c>
      <c r="F110" s="124">
        <v>976</v>
      </c>
      <c r="G110" s="124" t="s">
        <v>1157</v>
      </c>
      <c r="H110" s="124">
        <v>95047</v>
      </c>
      <c r="I110" s="124" t="s">
        <v>1158</v>
      </c>
      <c r="J110" s="124">
        <v>1455</v>
      </c>
      <c r="K110" s="230" t="s">
        <v>1159</v>
      </c>
      <c r="L110" s="230"/>
      <c r="M110" s="230"/>
      <c r="N110" s="139"/>
      <c r="O110" s="140">
        <v>0.49608570000000002</v>
      </c>
      <c r="P110" s="139">
        <v>0.52196460300000003</v>
      </c>
      <c r="Q110" s="139">
        <v>0.66106715155860996</v>
      </c>
      <c r="R110" s="139">
        <v>-1.6572449999999999E-3</v>
      </c>
      <c r="S110" s="144"/>
      <c r="T110" s="144">
        <v>0.757382</v>
      </c>
      <c r="U110" s="144">
        <v>0.1090653688389214</v>
      </c>
      <c r="V110" s="144">
        <v>-3.624676</v>
      </c>
      <c r="W110" s="144">
        <v>6.7228474802671079E-2</v>
      </c>
      <c r="X110" s="142">
        <v>2.5334992000000001</v>
      </c>
      <c r="Y110" s="139">
        <v>0.20005829999999999</v>
      </c>
      <c r="Z110" s="233">
        <v>0.54067799999999999</v>
      </c>
      <c r="AA110" s="233">
        <v>0.54600000000000004</v>
      </c>
    </row>
    <row r="111" spans="1:27" x14ac:dyDescent="0.3">
      <c r="A111" s="134">
        <v>110</v>
      </c>
      <c r="B111" s="235" t="s">
        <v>957</v>
      </c>
      <c r="C111" s="235" t="s">
        <v>1007</v>
      </c>
      <c r="D111" s="235"/>
      <c r="E111" s="124">
        <v>119</v>
      </c>
      <c r="F111" s="124">
        <v>1045</v>
      </c>
      <c r="G111" s="124" t="s">
        <v>1160</v>
      </c>
      <c r="H111" s="124">
        <v>105295</v>
      </c>
      <c r="I111" s="124" t="s">
        <v>1161</v>
      </c>
      <c r="J111" s="124">
        <v>2425</v>
      </c>
      <c r="K111" s="230" t="s">
        <v>1162</v>
      </c>
      <c r="L111" s="230"/>
      <c r="M111" s="230"/>
      <c r="N111" s="139"/>
      <c r="O111" s="140">
        <v>0.49608570000000002</v>
      </c>
      <c r="P111" s="139">
        <v>0.52196460300000003</v>
      </c>
      <c r="Q111" s="139">
        <v>0.66106715155860996</v>
      </c>
      <c r="R111" s="139">
        <v>-1.6572449999999999E-3</v>
      </c>
      <c r="S111" s="144"/>
      <c r="T111" s="144">
        <v>0.757382</v>
      </c>
      <c r="U111" s="144">
        <v>0.1090653688389214</v>
      </c>
      <c r="V111" s="144">
        <v>-3.624676</v>
      </c>
      <c r="W111" s="144">
        <v>6.7228474802671079E-2</v>
      </c>
      <c r="X111" s="142">
        <v>2.5334992000000001</v>
      </c>
      <c r="Y111" s="139">
        <v>0.20005829999999999</v>
      </c>
      <c r="Z111" s="233">
        <v>0.54067799999999999</v>
      </c>
      <c r="AA111" s="233">
        <v>0.54600000000000004</v>
      </c>
    </row>
    <row r="112" spans="1:27" x14ac:dyDescent="0.3">
      <c r="A112" s="134">
        <v>111</v>
      </c>
      <c r="B112" s="229" t="s">
        <v>957</v>
      </c>
      <c r="C112" s="229" t="s">
        <v>1007</v>
      </c>
      <c r="D112" s="229"/>
      <c r="E112" s="124">
        <v>123</v>
      </c>
      <c r="F112" s="124">
        <v>1283</v>
      </c>
      <c r="G112" s="124" t="s">
        <v>1163</v>
      </c>
      <c r="H112" s="124">
        <v>95831</v>
      </c>
      <c r="I112" s="124" t="s">
        <v>1164</v>
      </c>
      <c r="J112" s="124">
        <v>1520</v>
      </c>
      <c r="K112" s="230" t="s">
        <v>1165</v>
      </c>
      <c r="L112" s="230"/>
      <c r="M112" s="230"/>
      <c r="N112" s="139"/>
      <c r="O112" s="140">
        <v>0.49608570000000002</v>
      </c>
      <c r="P112" s="139">
        <v>0.52196460300000003</v>
      </c>
      <c r="Q112" s="139">
        <v>0.66106715155860996</v>
      </c>
      <c r="R112" s="139">
        <v>-1.6572449999999999E-3</v>
      </c>
      <c r="S112" s="144"/>
      <c r="T112" s="144">
        <v>0.757382</v>
      </c>
      <c r="U112" s="144">
        <v>0.1090653688389214</v>
      </c>
      <c r="V112" s="144">
        <v>-3.624676</v>
      </c>
      <c r="W112" s="144">
        <v>6.7228474802671079E-2</v>
      </c>
      <c r="X112" s="142">
        <v>2.5334992000000001</v>
      </c>
      <c r="Y112" s="139">
        <v>0.20005829999999999</v>
      </c>
      <c r="Z112" s="233">
        <v>0.54067799999999999</v>
      </c>
      <c r="AA112" s="233">
        <v>0.54600000000000004</v>
      </c>
    </row>
    <row r="113" spans="1:27" x14ac:dyDescent="0.3">
      <c r="A113" s="134">
        <v>112</v>
      </c>
      <c r="B113" s="229" t="s">
        <v>957</v>
      </c>
      <c r="C113" s="229" t="s">
        <v>1007</v>
      </c>
      <c r="D113" s="229"/>
      <c r="E113" s="124">
        <v>124</v>
      </c>
      <c r="F113" s="124">
        <v>1299</v>
      </c>
      <c r="G113" s="124" t="s">
        <v>1166</v>
      </c>
      <c r="H113" s="124">
        <v>107130</v>
      </c>
      <c r="I113" s="124" t="s">
        <v>1167</v>
      </c>
      <c r="J113" s="124">
        <v>4432</v>
      </c>
      <c r="K113" s="230" t="s">
        <v>1168</v>
      </c>
      <c r="L113" s="230"/>
      <c r="M113" s="230"/>
      <c r="N113" s="139"/>
      <c r="O113" s="140">
        <v>0.49608570000000002</v>
      </c>
      <c r="P113" s="139">
        <v>0.52196460300000003</v>
      </c>
      <c r="Q113" s="139">
        <v>0.66106715155860996</v>
      </c>
      <c r="R113" s="139">
        <v>-1.6572449999999999E-3</v>
      </c>
      <c r="S113" s="144"/>
      <c r="T113" s="144">
        <v>0.757382</v>
      </c>
      <c r="U113" s="144">
        <v>0.1090653688389214</v>
      </c>
      <c r="V113" s="144">
        <v>-3.624676</v>
      </c>
      <c r="W113" s="144">
        <v>6.7228474802671079E-2</v>
      </c>
      <c r="X113" s="142">
        <v>2.5334992000000001</v>
      </c>
      <c r="Y113" s="139">
        <v>0.20005829999999999</v>
      </c>
      <c r="Z113" s="233">
        <v>0.54067799999999999</v>
      </c>
      <c r="AA113" s="233">
        <v>0.54600000000000004</v>
      </c>
    </row>
    <row r="114" spans="1:27" x14ac:dyDescent="0.3">
      <c r="A114" s="134">
        <v>113</v>
      </c>
      <c r="B114" s="229" t="s">
        <v>957</v>
      </c>
      <c r="C114" s="229" t="s">
        <v>1007</v>
      </c>
      <c r="D114" s="229"/>
      <c r="E114" s="124">
        <v>125</v>
      </c>
      <c r="F114" s="124">
        <v>2</v>
      </c>
      <c r="G114" s="124" t="s">
        <v>1169</v>
      </c>
      <c r="H114" s="124">
        <v>116041</v>
      </c>
      <c r="I114" s="124" t="s">
        <v>1170</v>
      </c>
      <c r="J114" s="124">
        <v>3498</v>
      </c>
      <c r="K114" s="230" t="s">
        <v>1171</v>
      </c>
      <c r="L114" s="230"/>
      <c r="M114" s="230"/>
      <c r="N114" s="139"/>
      <c r="O114" s="140">
        <v>0.49608570000000002</v>
      </c>
      <c r="P114" s="139">
        <v>0.52196460300000003</v>
      </c>
      <c r="Q114" s="139">
        <v>0.66106715155860996</v>
      </c>
      <c r="R114" s="139">
        <v>-1.6572449999999999E-3</v>
      </c>
      <c r="S114" s="144"/>
      <c r="T114" s="144">
        <v>0.757382</v>
      </c>
      <c r="U114" s="144">
        <v>0.1090653688389214</v>
      </c>
      <c r="V114" s="144">
        <v>-3.624676</v>
      </c>
      <c r="W114" s="144">
        <v>6.7228474802671079E-2</v>
      </c>
      <c r="X114" s="142">
        <v>2.5334992000000001</v>
      </c>
      <c r="Y114" s="139">
        <v>0.20005829999999999</v>
      </c>
      <c r="Z114" s="233">
        <v>0.47355000000000003</v>
      </c>
      <c r="AA114" s="233">
        <v>0.56999999999999995</v>
      </c>
    </row>
    <row r="115" spans="1:27" x14ac:dyDescent="0.3">
      <c r="A115" s="134">
        <v>114</v>
      </c>
      <c r="B115" s="229" t="s">
        <v>957</v>
      </c>
      <c r="C115" s="229" t="s">
        <v>1007</v>
      </c>
      <c r="D115" s="229"/>
      <c r="E115" s="124">
        <v>126</v>
      </c>
      <c r="F115" s="124">
        <v>1576</v>
      </c>
      <c r="G115" s="124" t="s">
        <v>1172</v>
      </c>
      <c r="H115" s="124">
        <v>116050</v>
      </c>
      <c r="I115" s="124" t="s">
        <v>1173</v>
      </c>
      <c r="J115" s="124">
        <v>3500</v>
      </c>
      <c r="K115" s="230" t="s">
        <v>1174</v>
      </c>
      <c r="L115" s="230"/>
      <c r="M115" s="230"/>
      <c r="N115" s="139"/>
      <c r="O115" s="140">
        <v>0.49608570000000002</v>
      </c>
      <c r="P115" s="139">
        <v>0.52196460300000003</v>
      </c>
      <c r="Q115" s="139">
        <v>0.66106715155860996</v>
      </c>
      <c r="R115" s="139">
        <v>-1.6572449999999999E-3</v>
      </c>
      <c r="S115" s="144"/>
      <c r="T115" s="144">
        <v>0.757382</v>
      </c>
      <c r="U115" s="144">
        <v>0.1090653688389214</v>
      </c>
      <c r="V115" s="144">
        <v>-3.624676</v>
      </c>
      <c r="W115" s="144">
        <v>6.7228474802671079E-2</v>
      </c>
      <c r="X115" s="142">
        <v>2.5334992000000001</v>
      </c>
      <c r="Y115" s="139">
        <v>0.20005829999999999</v>
      </c>
      <c r="Z115" s="233">
        <v>0.47355000000000003</v>
      </c>
      <c r="AA115" s="233">
        <v>0.56999999999999995</v>
      </c>
    </row>
    <row r="116" spans="1:27" x14ac:dyDescent="0.3">
      <c r="A116" s="134">
        <v>115</v>
      </c>
      <c r="B116" s="229" t="s">
        <v>957</v>
      </c>
      <c r="C116" s="229" t="s">
        <v>1007</v>
      </c>
      <c r="D116" s="229"/>
      <c r="E116" s="124">
        <v>127</v>
      </c>
      <c r="F116" s="124">
        <v>1574</v>
      </c>
      <c r="G116" s="124" t="s">
        <v>1175</v>
      </c>
      <c r="H116" s="124">
        <v>116053</v>
      </c>
      <c r="I116" s="124" t="s">
        <v>1176</v>
      </c>
      <c r="J116" s="124">
        <v>3501</v>
      </c>
      <c r="K116" s="230" t="s">
        <v>1177</v>
      </c>
      <c r="L116" s="230" t="s">
        <v>1023</v>
      </c>
      <c r="M116" s="230" t="s">
        <v>1024</v>
      </c>
      <c r="N116" s="139"/>
      <c r="O116" s="140">
        <v>0.49608570000000002</v>
      </c>
      <c r="P116" s="139">
        <v>0.52196460300000003</v>
      </c>
      <c r="Q116" s="139">
        <v>0.66106715155860996</v>
      </c>
      <c r="R116" s="139">
        <v>-1.6572449999999999E-3</v>
      </c>
      <c r="S116" s="144"/>
      <c r="T116" s="144">
        <v>0.757382</v>
      </c>
      <c r="U116" s="144">
        <v>0.1090653688389214</v>
      </c>
      <c r="V116" s="144">
        <v>-3.624676</v>
      </c>
      <c r="W116" s="144">
        <v>6.7228474802671079E-2</v>
      </c>
      <c r="X116" s="142">
        <v>2.5334992000000001</v>
      </c>
      <c r="Y116" s="139">
        <v>0.20005829999999999</v>
      </c>
      <c r="Z116" s="233">
        <v>0.47355000000000003</v>
      </c>
      <c r="AA116" s="233">
        <v>0.56999999999999995</v>
      </c>
    </row>
    <row r="117" spans="1:27" x14ac:dyDescent="0.3">
      <c r="A117" s="134">
        <v>116</v>
      </c>
      <c r="B117" s="229" t="s">
        <v>957</v>
      </c>
      <c r="C117" s="229" t="s">
        <v>1007</v>
      </c>
      <c r="D117" s="229"/>
      <c r="E117" s="124">
        <v>128</v>
      </c>
      <c r="F117" s="124">
        <v>1457</v>
      </c>
      <c r="G117" s="124" t="s">
        <v>1178</v>
      </c>
      <c r="H117" s="124">
        <v>113744</v>
      </c>
      <c r="I117" s="124" t="s">
        <v>1179</v>
      </c>
      <c r="J117" s="124">
        <v>3293</v>
      </c>
      <c r="K117" s="230" t="s">
        <v>1180</v>
      </c>
      <c r="L117" s="230" t="s">
        <v>1181</v>
      </c>
      <c r="M117" s="230" t="s">
        <v>1182</v>
      </c>
      <c r="N117" s="139"/>
      <c r="O117" s="140">
        <v>0.49608570000000002</v>
      </c>
      <c r="P117" s="139">
        <v>0.52196460300000003</v>
      </c>
      <c r="Q117" s="139">
        <v>0.66106715155860996</v>
      </c>
      <c r="R117" s="139">
        <v>-1.6572449999999999E-3</v>
      </c>
      <c r="S117" s="144"/>
      <c r="T117" s="144">
        <v>0.757382</v>
      </c>
      <c r="U117" s="144">
        <v>0.1090653688389214</v>
      </c>
      <c r="V117" s="144">
        <v>-3.624676</v>
      </c>
      <c r="W117" s="144">
        <v>6.7228474802671079E-2</v>
      </c>
      <c r="X117" s="142">
        <v>2.5334992000000001</v>
      </c>
      <c r="Y117" s="139">
        <v>0.20005829999999999</v>
      </c>
      <c r="Z117" s="233">
        <v>0.54067799999999999</v>
      </c>
      <c r="AA117" s="233">
        <v>0.54600000000000004</v>
      </c>
    </row>
    <row r="118" spans="1:27" x14ac:dyDescent="0.3">
      <c r="A118" s="134">
        <v>117</v>
      </c>
      <c r="B118" s="229" t="s">
        <v>957</v>
      </c>
      <c r="C118" s="229" t="s">
        <v>1007</v>
      </c>
      <c r="D118" s="229"/>
      <c r="E118" s="124">
        <v>129</v>
      </c>
      <c r="F118" s="124">
        <v>376</v>
      </c>
      <c r="G118" s="124" t="s">
        <v>1183</v>
      </c>
      <c r="H118" s="124">
        <v>116096</v>
      </c>
      <c r="I118" s="124" t="s">
        <v>1184</v>
      </c>
      <c r="J118" s="124">
        <v>3506</v>
      </c>
      <c r="K118" s="230" t="s">
        <v>1185</v>
      </c>
      <c r="L118" s="230" t="s">
        <v>1186</v>
      </c>
      <c r="M118" s="230" t="s">
        <v>1187</v>
      </c>
      <c r="N118" s="139"/>
      <c r="O118" s="140">
        <v>0.49608570000000002</v>
      </c>
      <c r="P118" s="139">
        <v>0.52196460300000003</v>
      </c>
      <c r="Q118" s="139">
        <v>0.66106715155860996</v>
      </c>
      <c r="R118" s="139">
        <v>-1.6572449999999999E-3</v>
      </c>
      <c r="S118" s="144"/>
      <c r="T118" s="144">
        <v>0.757382</v>
      </c>
      <c r="U118" s="144">
        <v>0.1090653688389214</v>
      </c>
      <c r="V118" s="144">
        <v>-3.624676</v>
      </c>
      <c r="W118" s="144">
        <v>6.7228474802671079E-2</v>
      </c>
      <c r="X118" s="142">
        <v>2.5334992000000001</v>
      </c>
      <c r="Y118" s="139">
        <v>0.20005829999999999</v>
      </c>
      <c r="Z118" s="233">
        <v>0.47355000000000003</v>
      </c>
      <c r="AA118" s="233">
        <v>0.56999999999999995</v>
      </c>
    </row>
    <row r="119" spans="1:27" x14ac:dyDescent="0.3">
      <c r="A119" s="134">
        <v>118</v>
      </c>
      <c r="B119" s="229" t="s">
        <v>957</v>
      </c>
      <c r="C119" s="229" t="s">
        <v>1007</v>
      </c>
      <c r="D119" s="229"/>
      <c r="E119" s="124">
        <v>130</v>
      </c>
      <c r="F119" s="124">
        <v>1485</v>
      </c>
      <c r="G119" s="124" t="s">
        <v>1188</v>
      </c>
      <c r="H119" s="124">
        <v>116594</v>
      </c>
      <c r="I119" s="124" t="s">
        <v>1189</v>
      </c>
      <c r="J119" s="124">
        <v>3292</v>
      </c>
      <c r="K119" s="230" t="s">
        <v>1190</v>
      </c>
      <c r="L119" s="230"/>
      <c r="M119" s="230"/>
      <c r="N119" s="139"/>
      <c r="O119" s="140">
        <v>0.49608570000000002</v>
      </c>
      <c r="P119" s="139">
        <v>0.52196460300000003</v>
      </c>
      <c r="Q119" s="139">
        <v>0.66106715155860996</v>
      </c>
      <c r="R119" s="139">
        <v>-1.6572449999999999E-3</v>
      </c>
      <c r="S119" s="231">
        <v>7544</v>
      </c>
      <c r="T119" s="231">
        <v>0.76722830665911801</v>
      </c>
      <c r="U119" s="231">
        <v>0.10074191441951269</v>
      </c>
      <c r="V119" s="231">
        <v>-3.3651101905376901</v>
      </c>
      <c r="W119" s="231">
        <v>6.1350030702654282E-2</v>
      </c>
      <c r="X119" s="142">
        <v>2.5334992000000001</v>
      </c>
      <c r="Y119" s="139">
        <v>0.20005829999999999</v>
      </c>
      <c r="Z119" s="146">
        <v>0.54067799999999999</v>
      </c>
      <c r="AA119" s="146">
        <v>0.54600000000000004</v>
      </c>
    </row>
    <row r="120" spans="1:27" x14ac:dyDescent="0.3">
      <c r="A120" s="134">
        <v>119</v>
      </c>
      <c r="B120" s="229" t="s">
        <v>957</v>
      </c>
      <c r="C120" s="229" t="s">
        <v>1007</v>
      </c>
      <c r="D120" s="229"/>
      <c r="E120" s="124">
        <v>131</v>
      </c>
      <c r="F120" s="124">
        <v>1575</v>
      </c>
      <c r="G120" s="124" t="s">
        <v>1191</v>
      </c>
      <c r="H120" s="124">
        <v>116142</v>
      </c>
      <c r="I120" s="124" t="s">
        <v>1192</v>
      </c>
      <c r="J120" s="124">
        <v>3512</v>
      </c>
      <c r="K120" s="230" t="s">
        <v>1193</v>
      </c>
      <c r="L120" s="230" t="s">
        <v>1194</v>
      </c>
      <c r="M120" s="230" t="s">
        <v>1195</v>
      </c>
      <c r="N120" s="139"/>
      <c r="O120" s="140">
        <v>0.49608570000000002</v>
      </c>
      <c r="P120" s="139">
        <v>0.52196460300000003</v>
      </c>
      <c r="Q120" s="139">
        <v>0.66106715155860996</v>
      </c>
      <c r="R120" s="139">
        <v>-1.6572449999999999E-3</v>
      </c>
      <c r="S120" s="144"/>
      <c r="T120" s="144">
        <v>0.757382</v>
      </c>
      <c r="U120" s="144">
        <v>0.1090653688389214</v>
      </c>
      <c r="V120" s="144">
        <v>-3.624676</v>
      </c>
      <c r="W120" s="144">
        <v>6.7228474802671079E-2</v>
      </c>
      <c r="X120" s="142">
        <v>2.5334992000000001</v>
      </c>
      <c r="Y120" s="139">
        <v>0.20005829999999999</v>
      </c>
      <c r="Z120" s="233">
        <v>0.47355000000000003</v>
      </c>
      <c r="AA120" s="233">
        <v>0.56999999999999995</v>
      </c>
    </row>
    <row r="121" spans="1:27" x14ac:dyDescent="0.3">
      <c r="A121" s="134">
        <v>120</v>
      </c>
      <c r="B121" s="229" t="s">
        <v>957</v>
      </c>
      <c r="C121" s="229" t="s">
        <v>1007</v>
      </c>
      <c r="D121" s="229"/>
      <c r="E121" s="124">
        <v>132</v>
      </c>
      <c r="F121" s="124">
        <v>1458</v>
      </c>
      <c r="G121" s="124" t="s">
        <v>1196</v>
      </c>
      <c r="H121" s="124">
        <v>113748</v>
      </c>
      <c r="I121" s="124" t="s">
        <v>1197</v>
      </c>
      <c r="J121" s="124">
        <v>3294</v>
      </c>
      <c r="K121" s="230" t="s">
        <v>1198</v>
      </c>
      <c r="L121" s="230" t="s">
        <v>1199</v>
      </c>
      <c r="M121" s="230" t="s">
        <v>1200</v>
      </c>
      <c r="N121" s="139"/>
      <c r="O121" s="140">
        <v>0.49608570000000002</v>
      </c>
      <c r="P121" s="139">
        <v>0.52196460300000003</v>
      </c>
      <c r="Q121" s="139">
        <v>0.66106715155860996</v>
      </c>
      <c r="R121" s="139">
        <v>-1.6572449999999999E-3</v>
      </c>
      <c r="S121" s="144"/>
      <c r="T121" s="144">
        <v>0.757382</v>
      </c>
      <c r="U121" s="144">
        <v>0.1090653688389214</v>
      </c>
      <c r="V121" s="144">
        <v>-3.624676</v>
      </c>
      <c r="W121" s="144">
        <v>6.7228474802671079E-2</v>
      </c>
      <c r="X121" s="142">
        <v>2.5334992000000001</v>
      </c>
      <c r="Y121" s="139">
        <v>0.20005829999999999</v>
      </c>
      <c r="Z121" s="233">
        <v>0.54067799999999999</v>
      </c>
      <c r="AA121" s="233">
        <v>0.54600000000000004</v>
      </c>
    </row>
    <row r="122" spans="1:27" x14ac:dyDescent="0.3">
      <c r="A122" s="134">
        <v>121</v>
      </c>
      <c r="B122" s="229" t="s">
        <v>957</v>
      </c>
      <c r="C122" s="229" t="s">
        <v>1007</v>
      </c>
      <c r="D122" s="229"/>
      <c r="E122" s="124">
        <v>133</v>
      </c>
      <c r="F122" s="124">
        <v>1266</v>
      </c>
      <c r="G122" s="124" t="s">
        <v>1201</v>
      </c>
      <c r="H122" s="124">
        <v>117526</v>
      </c>
      <c r="I122" s="124" t="s">
        <v>1202</v>
      </c>
      <c r="J122" s="124">
        <v>3610</v>
      </c>
      <c r="K122" s="230" t="s">
        <v>1203</v>
      </c>
      <c r="L122" s="230" t="s">
        <v>1204</v>
      </c>
      <c r="M122" s="230" t="s">
        <v>1205</v>
      </c>
      <c r="N122" s="139"/>
      <c r="O122" s="140">
        <v>0.49608570000000002</v>
      </c>
      <c r="P122" s="139">
        <v>0.52196460300000003</v>
      </c>
      <c r="Q122" s="139">
        <v>0.66106715155860996</v>
      </c>
      <c r="R122" s="139">
        <v>-1.6572449999999999E-3</v>
      </c>
      <c r="S122" s="144"/>
      <c r="T122" s="144">
        <v>0.757382</v>
      </c>
      <c r="U122" s="144">
        <v>0.1090653688389214</v>
      </c>
      <c r="V122" s="144">
        <v>-3.624676</v>
      </c>
      <c r="W122" s="144">
        <v>6.7228474802671079E-2</v>
      </c>
      <c r="X122" s="142">
        <v>2.5334992000000001</v>
      </c>
      <c r="Y122" s="139">
        <v>0.20005829999999999</v>
      </c>
      <c r="Z122" s="233">
        <v>0.54067799999999999</v>
      </c>
      <c r="AA122" s="233">
        <v>0.54600000000000004</v>
      </c>
    </row>
    <row r="123" spans="1:27" x14ac:dyDescent="0.3">
      <c r="A123" s="134">
        <v>122</v>
      </c>
      <c r="B123" s="229" t="s">
        <v>957</v>
      </c>
      <c r="C123" s="229" t="s">
        <v>1007</v>
      </c>
      <c r="D123" s="229"/>
      <c r="E123" s="124">
        <v>134</v>
      </c>
      <c r="F123" s="124">
        <v>1269</v>
      </c>
      <c r="G123" s="124" t="s">
        <v>1206</v>
      </c>
      <c r="H123" s="124">
        <v>117530</v>
      </c>
      <c r="I123" s="124" t="s">
        <v>1207</v>
      </c>
      <c r="J123" s="124">
        <v>3612</v>
      </c>
      <c r="K123" s="230" t="s">
        <v>1208</v>
      </c>
      <c r="L123" s="230" t="s">
        <v>1209</v>
      </c>
      <c r="M123" s="230" t="s">
        <v>1210</v>
      </c>
      <c r="N123" s="139"/>
      <c r="O123" s="140">
        <v>0.49608570000000002</v>
      </c>
      <c r="P123" s="139">
        <v>0.52196460300000003</v>
      </c>
      <c r="Q123" s="139">
        <v>0.66106715155860996</v>
      </c>
      <c r="R123" s="139">
        <v>-1.6572449999999999E-3</v>
      </c>
      <c r="S123" s="144"/>
      <c r="T123" s="144">
        <v>0.757382</v>
      </c>
      <c r="U123" s="144">
        <v>0.1090653688389214</v>
      </c>
      <c r="V123" s="144">
        <v>-3.624676</v>
      </c>
      <c r="W123" s="144">
        <v>6.7228474802671079E-2</v>
      </c>
      <c r="X123" s="142">
        <v>2.5334992000000001</v>
      </c>
      <c r="Y123" s="139">
        <v>0.20005829999999999</v>
      </c>
      <c r="Z123" s="233">
        <v>0.54067799999999999</v>
      </c>
      <c r="AA123" s="233">
        <v>0.54600000000000004</v>
      </c>
    </row>
    <row r="124" spans="1:27" x14ac:dyDescent="0.3">
      <c r="A124" s="134">
        <v>123</v>
      </c>
      <c r="B124" s="229" t="s">
        <v>957</v>
      </c>
      <c r="C124" s="229" t="s">
        <v>1007</v>
      </c>
      <c r="D124" s="229"/>
      <c r="E124" s="124">
        <v>135</v>
      </c>
      <c r="F124" s="124">
        <v>1267</v>
      </c>
      <c r="G124" s="124" t="s">
        <v>1211</v>
      </c>
      <c r="H124" s="124">
        <v>117528</v>
      </c>
      <c r="I124" s="124" t="s">
        <v>1212</v>
      </c>
      <c r="J124" s="124">
        <v>3611</v>
      </c>
      <c r="K124" s="230" t="s">
        <v>1213</v>
      </c>
      <c r="L124" s="230" t="s">
        <v>1214</v>
      </c>
      <c r="M124" s="230" t="s">
        <v>1215</v>
      </c>
      <c r="N124" s="139"/>
      <c r="O124" s="140">
        <v>0.49608570000000002</v>
      </c>
      <c r="P124" s="139">
        <v>0.52196460300000003</v>
      </c>
      <c r="Q124" s="139">
        <v>0.66106715155860996</v>
      </c>
      <c r="R124" s="139">
        <v>-1.6572449999999999E-3</v>
      </c>
      <c r="S124" s="144"/>
      <c r="T124" s="144">
        <v>0.757382</v>
      </c>
      <c r="U124" s="144">
        <v>0.1090653688389214</v>
      </c>
      <c r="V124" s="144">
        <v>-3.624676</v>
      </c>
      <c r="W124" s="144">
        <v>6.7228474802671079E-2</v>
      </c>
      <c r="X124" s="142">
        <v>2.5334992000000001</v>
      </c>
      <c r="Y124" s="139">
        <v>0.20005829999999999</v>
      </c>
      <c r="Z124" s="233">
        <v>0.54067799999999999</v>
      </c>
      <c r="AA124" s="233">
        <v>0.54600000000000004</v>
      </c>
    </row>
    <row r="125" spans="1:27" x14ac:dyDescent="0.3">
      <c r="A125" s="134">
        <v>124</v>
      </c>
      <c r="B125" s="229" t="s">
        <v>957</v>
      </c>
      <c r="C125" s="229" t="s">
        <v>1007</v>
      </c>
      <c r="D125" s="229" t="s">
        <v>609</v>
      </c>
      <c r="E125" s="124"/>
      <c r="F125" s="124"/>
      <c r="G125" s="124" t="s">
        <v>1216</v>
      </c>
      <c r="H125" s="124"/>
      <c r="I125" s="124" t="s">
        <v>1217</v>
      </c>
      <c r="J125" s="124"/>
      <c r="K125" s="230"/>
      <c r="L125" s="230"/>
      <c r="M125" s="230"/>
      <c r="N125" s="139"/>
      <c r="O125" s="140">
        <v>0.49608570000000002</v>
      </c>
      <c r="P125" s="139">
        <v>0.52196460300000003</v>
      </c>
      <c r="Q125" s="139">
        <v>0.66106715155860996</v>
      </c>
      <c r="R125" s="139">
        <v>-1.6572449999999999E-3</v>
      </c>
      <c r="S125" s="144"/>
      <c r="T125" s="144">
        <v>0.757382</v>
      </c>
      <c r="U125" s="144">
        <v>0.1090653688389214</v>
      </c>
      <c r="V125" s="144">
        <v>-3.624676</v>
      </c>
      <c r="W125" s="144">
        <v>6.7228474802671079E-2</v>
      </c>
      <c r="X125" s="142">
        <v>2.5334992000000001</v>
      </c>
      <c r="Y125" s="139">
        <v>0.20005829999999999</v>
      </c>
      <c r="Z125" s="233">
        <v>0.54067799999999999</v>
      </c>
      <c r="AA125" s="233">
        <v>0.54600000000000004</v>
      </c>
    </row>
    <row r="126" spans="1:27" x14ac:dyDescent="0.3">
      <c r="A126" s="134">
        <v>125</v>
      </c>
      <c r="B126" s="229" t="s">
        <v>957</v>
      </c>
      <c r="C126" s="229" t="s">
        <v>1007</v>
      </c>
      <c r="D126" s="229"/>
      <c r="E126" s="124"/>
      <c r="F126" s="124"/>
      <c r="G126" s="124" t="s">
        <v>1218</v>
      </c>
      <c r="H126" s="124"/>
      <c r="I126" s="124" t="s">
        <v>1218</v>
      </c>
      <c r="J126" s="124"/>
      <c r="K126" s="230"/>
      <c r="L126" s="230" t="s">
        <v>1219</v>
      </c>
      <c r="M126" s="230"/>
      <c r="N126" s="139"/>
      <c r="O126" s="140">
        <v>0.49608570000000002</v>
      </c>
      <c r="P126" s="139">
        <v>0.52196460300000003</v>
      </c>
      <c r="Q126" s="139">
        <v>0.66106715155860996</v>
      </c>
      <c r="R126" s="139">
        <v>-1.6572449999999999E-3</v>
      </c>
      <c r="S126" s="231">
        <v>7544</v>
      </c>
      <c r="T126" s="231">
        <v>0.76722830665911801</v>
      </c>
      <c r="U126" s="231">
        <v>0.10074191441951269</v>
      </c>
      <c r="V126" s="231">
        <v>-3.3651101905376901</v>
      </c>
      <c r="W126" s="231">
        <v>6.1350030702654282E-2</v>
      </c>
      <c r="X126" s="142">
        <v>2.5334992000000001</v>
      </c>
      <c r="Y126" s="139">
        <v>0.20005829999999999</v>
      </c>
      <c r="Z126" s="146">
        <v>0.54067799999999999</v>
      </c>
      <c r="AA126" s="146">
        <v>0.54600000000000004</v>
      </c>
    </row>
    <row r="127" spans="1:27" x14ac:dyDescent="0.3">
      <c r="A127" s="134">
        <v>126</v>
      </c>
      <c r="B127" s="229" t="s">
        <v>957</v>
      </c>
      <c r="C127" s="229" t="s">
        <v>1007</v>
      </c>
      <c r="D127" s="229" t="s">
        <v>613</v>
      </c>
      <c r="E127" s="124"/>
      <c r="F127" s="124"/>
      <c r="G127" s="124" t="s">
        <v>1220</v>
      </c>
      <c r="H127" s="124">
        <v>196366</v>
      </c>
      <c r="I127" s="124" t="s">
        <v>1221</v>
      </c>
      <c r="J127" s="124"/>
      <c r="K127" s="230"/>
      <c r="L127" s="230"/>
      <c r="M127" s="230"/>
      <c r="N127" s="139"/>
      <c r="O127" s="140">
        <v>0.49608570000000002</v>
      </c>
      <c r="P127" s="139">
        <v>0.52196460300000003</v>
      </c>
      <c r="Q127" s="139">
        <v>0.66106715155860996</v>
      </c>
      <c r="R127" s="139">
        <v>-1.6572449999999999E-3</v>
      </c>
      <c r="S127" s="144"/>
      <c r="T127" s="144">
        <v>0.757382</v>
      </c>
      <c r="U127" s="144">
        <v>0.1090653688389214</v>
      </c>
      <c r="V127" s="144">
        <v>-3.624676</v>
      </c>
      <c r="W127" s="144">
        <v>6.7228474802671079E-2</v>
      </c>
      <c r="X127" s="142">
        <v>2.5334992000000001</v>
      </c>
      <c r="Y127" s="139">
        <v>0.20005829999999999</v>
      </c>
      <c r="Z127" s="233">
        <v>0.48</v>
      </c>
      <c r="AA127" s="233">
        <v>0.44</v>
      </c>
    </row>
    <row r="128" spans="1:27" x14ac:dyDescent="0.3">
      <c r="A128" s="134">
        <v>127</v>
      </c>
      <c r="B128" s="229" t="s">
        <v>957</v>
      </c>
      <c r="C128" s="229" t="s">
        <v>1007</v>
      </c>
      <c r="D128" s="229" t="s">
        <v>613</v>
      </c>
      <c r="E128" s="124"/>
      <c r="F128" s="124"/>
      <c r="G128" s="124" t="s">
        <v>1222</v>
      </c>
      <c r="H128" s="124">
        <v>196709</v>
      </c>
      <c r="I128" s="124" t="s">
        <v>1223</v>
      </c>
      <c r="J128" s="124"/>
      <c r="K128" s="230"/>
      <c r="L128" s="230"/>
      <c r="M128" s="230"/>
      <c r="N128" s="139"/>
      <c r="O128" s="140">
        <v>0.49608570000000002</v>
      </c>
      <c r="P128" s="139">
        <v>0.52196460300000003</v>
      </c>
      <c r="Q128" s="139">
        <v>0.66106715155860996</v>
      </c>
      <c r="R128" s="139">
        <v>-1.6572449999999999E-3</v>
      </c>
      <c r="S128" s="144"/>
      <c r="T128" s="144">
        <v>0.757382</v>
      </c>
      <c r="U128" s="144">
        <v>0.1090653688389214</v>
      </c>
      <c r="V128" s="144">
        <v>-3.624676</v>
      </c>
      <c r="W128" s="144">
        <v>6.7228474802671079E-2</v>
      </c>
      <c r="X128" s="142">
        <v>2.5334992000000001</v>
      </c>
      <c r="Y128" s="139">
        <v>0.20005829999999999</v>
      </c>
      <c r="Z128" s="233">
        <v>0.47355000000000003</v>
      </c>
      <c r="AA128" s="233">
        <v>0.56999999999999995</v>
      </c>
    </row>
    <row r="129" spans="1:27" x14ac:dyDescent="0.3">
      <c r="A129" s="134">
        <v>128</v>
      </c>
      <c r="B129" s="238" t="s">
        <v>957</v>
      </c>
      <c r="C129" s="238" t="s">
        <v>1224</v>
      </c>
      <c r="D129" s="238" t="s">
        <v>433</v>
      </c>
      <c r="E129" s="239">
        <v>9</v>
      </c>
      <c r="F129" s="239">
        <v>883</v>
      </c>
      <c r="G129" s="239" t="s">
        <v>1225</v>
      </c>
      <c r="H129" s="239">
        <v>97947</v>
      </c>
      <c r="I129" s="239" t="s">
        <v>1226</v>
      </c>
      <c r="J129" s="239">
        <v>1742</v>
      </c>
      <c r="K129" s="240" t="s">
        <v>1227</v>
      </c>
      <c r="L129" s="240" t="s">
        <v>425</v>
      </c>
      <c r="M129" s="240" t="s">
        <v>1228</v>
      </c>
      <c r="N129" s="239">
        <v>2302</v>
      </c>
      <c r="O129" s="241">
        <v>0.51549119123982401</v>
      </c>
      <c r="P129" s="239">
        <v>0.541865065300283</v>
      </c>
      <c r="Q129" s="239">
        <v>0.66106715155860996</v>
      </c>
      <c r="R129" s="239">
        <v>-1.50112793605189E-3</v>
      </c>
      <c r="S129" s="242">
        <v>114986</v>
      </c>
      <c r="T129" s="242">
        <v>0.87721488928806501</v>
      </c>
      <c r="U129" s="242">
        <v>6.4878910576182197E-2</v>
      </c>
      <c r="V129" s="242">
        <v>-4.11764226261164</v>
      </c>
      <c r="W129" s="242">
        <v>2.2980889363960581E-2</v>
      </c>
      <c r="X129" s="239">
        <v>2.5334992000000001</v>
      </c>
      <c r="Y129" s="239">
        <v>0.20005829999999999</v>
      </c>
      <c r="Z129" s="243">
        <v>0.58548</v>
      </c>
      <c r="AA129" s="243">
        <v>0.55000000000000004</v>
      </c>
    </row>
    <row r="130" spans="1:27" x14ac:dyDescent="0.3">
      <c r="A130" s="134">
        <v>129</v>
      </c>
      <c r="B130" s="238" t="s">
        <v>957</v>
      </c>
      <c r="C130" s="238" t="s">
        <v>1224</v>
      </c>
      <c r="D130" s="238" t="s">
        <v>433</v>
      </c>
      <c r="E130" s="239">
        <v>11</v>
      </c>
      <c r="F130" s="239">
        <v>381</v>
      </c>
      <c r="G130" s="239" t="s">
        <v>1229</v>
      </c>
      <c r="H130" s="239">
        <v>89200</v>
      </c>
      <c r="I130" s="239" t="s">
        <v>1230</v>
      </c>
      <c r="J130" s="239">
        <v>946</v>
      </c>
      <c r="K130" s="240">
        <v>11</v>
      </c>
      <c r="L130" s="240" t="s">
        <v>1231</v>
      </c>
      <c r="M130" s="240" t="s">
        <v>1232</v>
      </c>
      <c r="N130" s="239">
        <v>79</v>
      </c>
      <c r="O130" s="241">
        <v>0.50291801729855001</v>
      </c>
      <c r="P130" s="239">
        <v>0.53321079428884999</v>
      </c>
      <c r="Q130" s="239">
        <v>0.66106715155860996</v>
      </c>
      <c r="R130" s="239">
        <v>-1.4979620205753199E-3</v>
      </c>
      <c r="S130" s="242">
        <v>64906</v>
      </c>
      <c r="T130" s="242">
        <v>0.72118900316333701</v>
      </c>
      <c r="U130" s="242">
        <v>0.13226680001412919</v>
      </c>
      <c r="V130" s="242">
        <v>-3.9389980242995999</v>
      </c>
      <c r="W130" s="242">
        <v>8.057531077574738E-2</v>
      </c>
      <c r="X130" s="239">
        <v>2.5334992000000001</v>
      </c>
      <c r="Y130" s="239">
        <v>0.20005829999999999</v>
      </c>
      <c r="Z130" s="244">
        <v>0.68018999999999996</v>
      </c>
      <c r="AA130" s="244">
        <v>0.61</v>
      </c>
    </row>
    <row r="131" spans="1:27" x14ac:dyDescent="0.3">
      <c r="A131" s="134">
        <v>130</v>
      </c>
      <c r="B131" s="245" t="s">
        <v>957</v>
      </c>
      <c r="C131" s="245" t="s">
        <v>1224</v>
      </c>
      <c r="D131" s="245"/>
      <c r="E131" s="239">
        <v>90</v>
      </c>
      <c r="F131" s="239">
        <v>382</v>
      </c>
      <c r="G131" s="239" t="s">
        <v>1233</v>
      </c>
      <c r="H131" s="239">
        <v>111837</v>
      </c>
      <c r="I131" s="239" t="s">
        <v>1234</v>
      </c>
      <c r="J131" s="239">
        <v>3081</v>
      </c>
      <c r="K131" s="240">
        <v>32</v>
      </c>
      <c r="L131" s="240" t="s">
        <v>1235</v>
      </c>
      <c r="M131" s="240" t="s">
        <v>1236</v>
      </c>
      <c r="N131" s="139"/>
      <c r="O131" s="140">
        <v>0.49608570000000002</v>
      </c>
      <c r="P131" s="139">
        <v>0.52196460300000003</v>
      </c>
      <c r="Q131" s="139">
        <v>0.66106715155860996</v>
      </c>
      <c r="R131" s="139">
        <v>-1.6572449999999999E-3</v>
      </c>
      <c r="S131" s="242">
        <v>220</v>
      </c>
      <c r="T131" s="242">
        <v>0.56752061470749104</v>
      </c>
      <c r="U131" s="242">
        <v>0.17124731562390619</v>
      </c>
      <c r="V131" s="242">
        <v>-4.4359994724847898</v>
      </c>
      <c r="W131" s="242">
        <v>0.15626715095234509</v>
      </c>
      <c r="X131" s="142">
        <v>2.5334992000000001</v>
      </c>
      <c r="Y131" s="139">
        <v>0.20005829999999999</v>
      </c>
      <c r="Z131" s="146">
        <v>0.59409000000000001</v>
      </c>
      <c r="AA131" s="146">
        <v>0.57500000000000007</v>
      </c>
    </row>
    <row r="132" spans="1:27" x14ac:dyDescent="0.3">
      <c r="A132" s="134">
        <v>131</v>
      </c>
      <c r="B132" s="238" t="s">
        <v>957</v>
      </c>
      <c r="C132" s="238" t="s">
        <v>1224</v>
      </c>
      <c r="D132" s="238" t="s">
        <v>433</v>
      </c>
      <c r="E132" s="239">
        <v>162</v>
      </c>
      <c r="F132" s="239">
        <v>908</v>
      </c>
      <c r="G132" s="239" t="s">
        <v>1237</v>
      </c>
      <c r="H132" s="239">
        <v>125816</v>
      </c>
      <c r="I132" s="239" t="s">
        <v>1238</v>
      </c>
      <c r="J132" s="239">
        <v>4345</v>
      </c>
      <c r="K132" s="240">
        <v>67</v>
      </c>
      <c r="L132" s="240" t="s">
        <v>1239</v>
      </c>
      <c r="M132" s="240" t="s">
        <v>1240</v>
      </c>
      <c r="N132" s="176"/>
      <c r="O132" s="177"/>
      <c r="P132" s="176">
        <v>0.35638887800000002</v>
      </c>
      <c r="Q132" s="176">
        <v>1.7559231923802501</v>
      </c>
      <c r="R132" s="176">
        <v>1.73453652052958E-3</v>
      </c>
      <c r="S132" s="242">
        <v>102</v>
      </c>
      <c r="T132" s="242">
        <v>0.86177164728894873</v>
      </c>
      <c r="U132" s="242">
        <v>8.1727860783047196E-2</v>
      </c>
      <c r="V132" s="242">
        <v>-3.8704808315833499</v>
      </c>
      <c r="W132" s="242">
        <v>6.9500682088916285E-2</v>
      </c>
      <c r="X132" s="142">
        <v>2.5334992000000001</v>
      </c>
      <c r="Y132" s="176">
        <v>4.0176899999999988E-2</v>
      </c>
      <c r="Z132" s="243">
        <v>0.55103999999999997</v>
      </c>
      <c r="AA132" s="243">
        <v>0.57999999999999996</v>
      </c>
    </row>
    <row r="133" spans="1:27" x14ac:dyDescent="0.3">
      <c r="A133" s="134">
        <v>132</v>
      </c>
      <c r="B133" s="238" t="s">
        <v>957</v>
      </c>
      <c r="C133" s="238" t="s">
        <v>1224</v>
      </c>
      <c r="D133" s="238" t="s">
        <v>433</v>
      </c>
      <c r="E133" s="239">
        <v>21</v>
      </c>
      <c r="F133" s="239">
        <v>734</v>
      </c>
      <c r="G133" s="239" t="s">
        <v>1241</v>
      </c>
      <c r="H133" s="239">
        <v>98921</v>
      </c>
      <c r="I133" s="239" t="s">
        <v>1242</v>
      </c>
      <c r="J133" s="239">
        <v>1803</v>
      </c>
      <c r="K133" s="240" t="s">
        <v>1243</v>
      </c>
      <c r="L133" s="240" t="s">
        <v>1244</v>
      </c>
      <c r="M133" s="240" t="s">
        <v>1245</v>
      </c>
      <c r="N133" s="239">
        <v>161</v>
      </c>
      <c r="O133" s="241">
        <v>0.49691250464666997</v>
      </c>
      <c r="P133" s="239">
        <v>0.50863698855877704</v>
      </c>
      <c r="Q133" s="239">
        <v>0.66106715155860996</v>
      </c>
      <c r="R133" s="239">
        <v>-9.6578744392821598E-4</v>
      </c>
      <c r="S133" s="242">
        <v>23175</v>
      </c>
      <c r="T133" s="242">
        <v>0.85750835964271699</v>
      </c>
      <c r="U133" s="242">
        <v>6.8994509273813204E-2</v>
      </c>
      <c r="V133" s="242">
        <v>-3.3892984424306198</v>
      </c>
      <c r="W133" s="242">
        <v>3.0031075239210579E-2</v>
      </c>
      <c r="X133" s="239">
        <v>2.5334992000000001</v>
      </c>
      <c r="Y133" s="239">
        <v>0.20005829999999999</v>
      </c>
      <c r="Z133" s="243">
        <v>0.55964999999999998</v>
      </c>
      <c r="AA133" s="243">
        <v>0.56000000000000005</v>
      </c>
    </row>
    <row r="134" spans="1:27" x14ac:dyDescent="0.3">
      <c r="A134" s="134">
        <v>133</v>
      </c>
      <c r="B134" s="245" t="s">
        <v>957</v>
      </c>
      <c r="C134" s="245" t="s">
        <v>1224</v>
      </c>
      <c r="D134" s="245"/>
      <c r="E134" s="239">
        <v>22</v>
      </c>
      <c r="F134" s="239">
        <v>733</v>
      </c>
      <c r="G134" s="239" t="s">
        <v>1246</v>
      </c>
      <c r="H134" s="239">
        <v>134718</v>
      </c>
      <c r="I134" s="239" t="s">
        <v>1247</v>
      </c>
      <c r="J134" s="239">
        <v>1804</v>
      </c>
      <c r="K134" s="240" t="s">
        <v>1248</v>
      </c>
      <c r="L134" s="240" t="s">
        <v>1249</v>
      </c>
      <c r="M134" s="240" t="s">
        <v>1250</v>
      </c>
      <c r="N134" s="139"/>
      <c r="O134" s="140">
        <v>0.49608570000000002</v>
      </c>
      <c r="P134" s="139">
        <v>0.52196460300000003</v>
      </c>
      <c r="Q134" s="139">
        <v>0.66106715155860996</v>
      </c>
      <c r="R134" s="139">
        <v>-1.6572449999999999E-3</v>
      </c>
      <c r="S134" s="144"/>
      <c r="T134" s="144">
        <v>0.757382</v>
      </c>
      <c r="U134" s="144">
        <v>9.78063268893552E-2</v>
      </c>
      <c r="V134" s="144">
        <v>-3.624676</v>
      </c>
      <c r="W134" s="144">
        <v>6.7228474802671079E-2</v>
      </c>
      <c r="X134" s="142">
        <v>2.7994634</v>
      </c>
      <c r="Y134" s="139">
        <v>0.20005829999999999</v>
      </c>
      <c r="Z134" s="243">
        <v>0.59409000000000001</v>
      </c>
      <c r="AA134" s="243">
        <v>0.57500000000000007</v>
      </c>
    </row>
    <row r="135" spans="1:27" x14ac:dyDescent="0.3">
      <c r="A135" s="134">
        <v>134</v>
      </c>
      <c r="B135" s="245" t="s">
        <v>957</v>
      </c>
      <c r="C135" s="245" t="s">
        <v>1224</v>
      </c>
      <c r="D135" s="245"/>
      <c r="E135" s="239">
        <v>23</v>
      </c>
      <c r="F135" s="239">
        <v>736</v>
      </c>
      <c r="G135" s="239" t="s">
        <v>1251</v>
      </c>
      <c r="H135" s="239">
        <v>134708</v>
      </c>
      <c r="I135" s="239" t="s">
        <v>1252</v>
      </c>
      <c r="J135" s="239">
        <v>1805</v>
      </c>
      <c r="K135" s="240" t="s">
        <v>1253</v>
      </c>
      <c r="L135" s="240" t="s">
        <v>1254</v>
      </c>
      <c r="M135" s="240" t="s">
        <v>1255</v>
      </c>
      <c r="N135" s="139"/>
      <c r="O135" s="140">
        <v>0.49608570000000002</v>
      </c>
      <c r="P135" s="139">
        <v>0.52196460300000003</v>
      </c>
      <c r="Q135" s="139">
        <v>0.66106715155860996</v>
      </c>
      <c r="R135" s="139">
        <v>-1.6572449999999999E-3</v>
      </c>
      <c r="S135" s="144"/>
      <c r="T135" s="144">
        <v>0.757382</v>
      </c>
      <c r="U135" s="144">
        <v>9.78063268893552E-2</v>
      </c>
      <c r="V135" s="144">
        <v>-3.624676</v>
      </c>
      <c r="W135" s="144">
        <v>6.7228474802671079E-2</v>
      </c>
      <c r="X135" s="142">
        <v>2.7994634</v>
      </c>
      <c r="Y135" s="139">
        <v>0.20005829999999999</v>
      </c>
      <c r="Z135" s="243">
        <v>0.59409000000000001</v>
      </c>
      <c r="AA135" s="243">
        <v>0.57500000000000007</v>
      </c>
    </row>
    <row r="136" spans="1:27" x14ac:dyDescent="0.3">
      <c r="A136" s="134">
        <v>135</v>
      </c>
      <c r="B136" s="245" t="s">
        <v>957</v>
      </c>
      <c r="C136" s="245" t="s">
        <v>1224</v>
      </c>
      <c r="D136" s="245"/>
      <c r="E136" s="239">
        <v>78</v>
      </c>
      <c r="F136" s="239">
        <v>735</v>
      </c>
      <c r="G136" s="239" t="s">
        <v>1256</v>
      </c>
      <c r="H136" s="239">
        <v>98909</v>
      </c>
      <c r="I136" s="239" t="s">
        <v>1257</v>
      </c>
      <c r="J136" s="239">
        <v>1802</v>
      </c>
      <c r="K136" s="240" t="s">
        <v>1258</v>
      </c>
      <c r="L136" s="240"/>
      <c r="M136" s="240"/>
      <c r="N136" s="139"/>
      <c r="O136" s="140">
        <v>0.49608570000000002</v>
      </c>
      <c r="P136" s="139">
        <v>0.52196460300000003</v>
      </c>
      <c r="Q136" s="139">
        <v>0.66106715155860996</v>
      </c>
      <c r="R136" s="139">
        <v>-1.6572449999999999E-3</v>
      </c>
      <c r="S136" s="144"/>
      <c r="T136" s="144">
        <v>0.757382</v>
      </c>
      <c r="U136" s="144">
        <v>9.78063268893552E-2</v>
      </c>
      <c r="V136" s="144">
        <v>-3.624676</v>
      </c>
      <c r="W136" s="144">
        <v>6.7228474802671079E-2</v>
      </c>
      <c r="X136" s="142">
        <v>2.7994634</v>
      </c>
      <c r="Y136" s="139">
        <v>0.20005829999999999</v>
      </c>
      <c r="Z136" s="243">
        <v>0.59409000000000001</v>
      </c>
      <c r="AA136" s="243">
        <v>0.57500000000000007</v>
      </c>
    </row>
    <row r="137" spans="1:27" x14ac:dyDescent="0.3">
      <c r="A137" s="134">
        <v>136</v>
      </c>
      <c r="B137" s="246" t="s">
        <v>957</v>
      </c>
      <c r="C137" s="246" t="s">
        <v>1224</v>
      </c>
      <c r="D137" s="246" t="s">
        <v>609</v>
      </c>
      <c r="E137" s="239"/>
      <c r="F137" s="239"/>
      <c r="G137" s="239" t="s">
        <v>1259</v>
      </c>
      <c r="H137" s="239"/>
      <c r="I137" s="239" t="s">
        <v>1260</v>
      </c>
      <c r="J137" s="239"/>
      <c r="K137" s="240"/>
      <c r="L137" s="240"/>
      <c r="M137" s="240"/>
      <c r="N137" s="139"/>
      <c r="O137" s="140">
        <v>0.49608570000000002</v>
      </c>
      <c r="P137" s="139">
        <v>0.52196460300000003</v>
      </c>
      <c r="Q137" s="139">
        <v>0.66106715155860996</v>
      </c>
      <c r="R137" s="139">
        <v>-1.6572449999999999E-3</v>
      </c>
      <c r="S137" s="144"/>
      <c r="T137" s="144">
        <v>0.757382</v>
      </c>
      <c r="U137" s="144">
        <v>9.78063268893552E-2</v>
      </c>
      <c r="V137" s="144">
        <v>-3.624676</v>
      </c>
      <c r="W137" s="144">
        <v>6.7228474802671079E-2</v>
      </c>
      <c r="X137" s="142">
        <v>2.7994634</v>
      </c>
      <c r="Y137" s="139">
        <v>0.20005829999999999</v>
      </c>
      <c r="Z137" s="243">
        <v>0.59409000000000001</v>
      </c>
      <c r="AA137" s="243">
        <v>0.57500000000000007</v>
      </c>
    </row>
    <row r="138" spans="1:27" x14ac:dyDescent="0.3">
      <c r="A138" s="134">
        <v>137</v>
      </c>
      <c r="B138" s="247" t="s">
        <v>431</v>
      </c>
      <c r="C138" s="247" t="s">
        <v>1261</v>
      </c>
      <c r="D138" s="247" t="s">
        <v>433</v>
      </c>
      <c r="E138" s="248">
        <v>89</v>
      </c>
      <c r="F138" s="248">
        <v>1271</v>
      </c>
      <c r="G138" s="248" t="s">
        <v>1262</v>
      </c>
      <c r="H138" s="248">
        <v>92606</v>
      </c>
      <c r="I138" s="248" t="s">
        <v>1263</v>
      </c>
      <c r="J138" s="248">
        <v>1244</v>
      </c>
      <c r="K138" s="249">
        <v>31</v>
      </c>
      <c r="L138" s="249" t="s">
        <v>1264</v>
      </c>
      <c r="M138" s="249" t="s">
        <v>1265</v>
      </c>
      <c r="N138" s="139"/>
      <c r="O138" s="140">
        <v>0.49608570000000002</v>
      </c>
      <c r="P138" s="139">
        <v>0.52196460300000003</v>
      </c>
      <c r="Q138" s="139">
        <v>0.66106715155860996</v>
      </c>
      <c r="R138" s="139">
        <v>-1.6572449999999999E-3</v>
      </c>
      <c r="S138" s="250">
        <v>4079</v>
      </c>
      <c r="T138" s="250">
        <v>0.520578791339665</v>
      </c>
      <c r="U138" s="250">
        <v>0.29377494495462275</v>
      </c>
      <c r="V138" s="250">
        <v>-6.2984374501501401</v>
      </c>
      <c r="W138" s="250">
        <v>0.21281730953316808</v>
      </c>
      <c r="X138" s="142">
        <v>2.7994634</v>
      </c>
      <c r="Y138" s="139">
        <v>0.20005829999999999</v>
      </c>
      <c r="Z138" s="146">
        <v>0.53552</v>
      </c>
      <c r="AA138" s="146">
        <v>0.52750000000000008</v>
      </c>
    </row>
    <row r="139" spans="1:27" x14ac:dyDescent="0.3">
      <c r="A139" s="134">
        <v>138</v>
      </c>
      <c r="B139" s="251" t="s">
        <v>431</v>
      </c>
      <c r="C139" s="251" t="s">
        <v>1261</v>
      </c>
      <c r="D139" s="251" t="s">
        <v>433</v>
      </c>
      <c r="E139" s="248">
        <v>95</v>
      </c>
      <c r="F139" s="248">
        <v>644</v>
      </c>
      <c r="G139" s="248" t="s">
        <v>1266</v>
      </c>
      <c r="H139" s="248">
        <v>192361</v>
      </c>
      <c r="I139" s="248" t="s">
        <v>1267</v>
      </c>
      <c r="J139" s="248">
        <v>8703</v>
      </c>
      <c r="K139" s="249">
        <v>36</v>
      </c>
      <c r="L139" s="249" t="s">
        <v>1268</v>
      </c>
      <c r="M139" s="249" t="s">
        <v>1269</v>
      </c>
      <c r="N139" s="139"/>
      <c r="O139" s="140">
        <v>0.49608570000000002</v>
      </c>
      <c r="P139" s="139">
        <v>0.52196460300000003</v>
      </c>
      <c r="Q139" s="139">
        <v>0.66106715155860996</v>
      </c>
      <c r="R139" s="139">
        <v>-1.6572449999999999E-3</v>
      </c>
      <c r="S139" s="250">
        <v>62</v>
      </c>
      <c r="T139" s="250">
        <v>0.59277434714522004</v>
      </c>
      <c r="U139" s="250">
        <v>0.12029190412995269</v>
      </c>
      <c r="V139" s="250">
        <v>-2.50239308961741</v>
      </c>
      <c r="W139" s="250">
        <v>7.9473824710472485E-2</v>
      </c>
      <c r="X139" s="142">
        <v>2.7994634</v>
      </c>
      <c r="Y139" s="139">
        <v>0.20005829999999999</v>
      </c>
      <c r="Z139" s="252">
        <v>0.52</v>
      </c>
      <c r="AA139" s="252">
        <v>0.54500000000000004</v>
      </c>
    </row>
    <row r="140" spans="1:27" x14ac:dyDescent="0.3">
      <c r="A140" s="134">
        <v>139</v>
      </c>
      <c r="B140" s="253" t="s">
        <v>431</v>
      </c>
      <c r="C140" s="253" t="s">
        <v>1261</v>
      </c>
      <c r="D140" s="253"/>
      <c r="E140" s="248">
        <v>24</v>
      </c>
      <c r="F140" s="248">
        <v>1311</v>
      </c>
      <c r="G140" s="248" t="s">
        <v>1270</v>
      </c>
      <c r="H140" s="248">
        <v>142031</v>
      </c>
      <c r="I140" s="248" t="s">
        <v>1271</v>
      </c>
      <c r="J140" s="248">
        <v>4562</v>
      </c>
      <c r="K140" s="249" t="s">
        <v>1272</v>
      </c>
      <c r="L140" s="249" t="s">
        <v>1273</v>
      </c>
      <c r="M140" s="249" t="s">
        <v>1274</v>
      </c>
      <c r="N140" s="139"/>
      <c r="O140" s="140">
        <v>0.49608570000000002</v>
      </c>
      <c r="P140" s="139">
        <v>0.52196460300000003</v>
      </c>
      <c r="Q140" s="139">
        <v>0.66106715155860996</v>
      </c>
      <c r="R140" s="139">
        <v>-1.6572449999999999E-3</v>
      </c>
      <c r="S140" s="250">
        <v>8045</v>
      </c>
      <c r="T140" s="250">
        <v>0.77755983231648595</v>
      </c>
      <c r="U140" s="250">
        <v>9.5334526279824694E-2</v>
      </c>
      <c r="V140" s="250">
        <v>-3.6204398225211598</v>
      </c>
      <c r="W140" s="250">
        <v>6.5579519766875288E-2</v>
      </c>
      <c r="X140" s="142">
        <v>2.7994634</v>
      </c>
      <c r="Y140" s="139">
        <v>0.20005829999999999</v>
      </c>
      <c r="Z140" s="252">
        <v>0.55103999999999997</v>
      </c>
      <c r="AA140" s="252">
        <v>0.51</v>
      </c>
    </row>
    <row r="141" spans="1:27" x14ac:dyDescent="0.3">
      <c r="A141" s="134">
        <v>140</v>
      </c>
      <c r="B141" s="253" t="s">
        <v>431</v>
      </c>
      <c r="C141" s="253" t="s">
        <v>1261</v>
      </c>
      <c r="D141" s="253"/>
      <c r="E141" s="248">
        <v>25</v>
      </c>
      <c r="F141" s="248">
        <v>1314</v>
      </c>
      <c r="G141" s="248" t="s">
        <v>1275</v>
      </c>
      <c r="H141" s="248">
        <v>128171</v>
      </c>
      <c r="I141" s="248" t="s">
        <v>1276</v>
      </c>
      <c r="J141" s="248">
        <v>4563</v>
      </c>
      <c r="K141" s="249" t="s">
        <v>1277</v>
      </c>
      <c r="L141" s="249" t="s">
        <v>1278</v>
      </c>
      <c r="M141" s="249" t="s">
        <v>1279</v>
      </c>
      <c r="N141" s="139"/>
      <c r="O141" s="140">
        <v>0.49608570000000002</v>
      </c>
      <c r="P141" s="139">
        <v>0.52196460300000003</v>
      </c>
      <c r="Q141" s="139">
        <v>0.66106715155860996</v>
      </c>
      <c r="R141" s="139">
        <v>-1.6572449999999999E-3</v>
      </c>
      <c r="S141" s="250">
        <v>8045</v>
      </c>
      <c r="T141" s="250">
        <v>0.77755983231648595</v>
      </c>
      <c r="U141" s="250">
        <v>9.5334526279824694E-2</v>
      </c>
      <c r="V141" s="250">
        <v>-3.6204398225211598</v>
      </c>
      <c r="W141" s="250">
        <v>6.5579519766875288E-2</v>
      </c>
      <c r="X141" s="142">
        <v>2.7994634</v>
      </c>
      <c r="Y141" s="139">
        <v>0.20005829999999999</v>
      </c>
      <c r="Z141" s="252">
        <v>0.55103999999999997</v>
      </c>
      <c r="AA141" s="252">
        <v>0.51</v>
      </c>
    </row>
    <row r="142" spans="1:27" x14ac:dyDescent="0.3">
      <c r="A142" s="134">
        <v>141</v>
      </c>
      <c r="B142" s="253" t="s">
        <v>431</v>
      </c>
      <c r="C142" s="253" t="s">
        <v>1261</v>
      </c>
      <c r="D142" s="253"/>
      <c r="E142" s="248">
        <v>26</v>
      </c>
      <c r="F142" s="248">
        <v>1312</v>
      </c>
      <c r="G142" s="248" t="s">
        <v>1280</v>
      </c>
      <c r="H142" s="248">
        <v>142029</v>
      </c>
      <c r="I142" s="248" t="s">
        <v>1281</v>
      </c>
      <c r="J142" s="248">
        <v>4564</v>
      </c>
      <c r="K142" s="249" t="s">
        <v>1282</v>
      </c>
      <c r="L142" s="249" t="s">
        <v>1283</v>
      </c>
      <c r="M142" s="249" t="s">
        <v>1284</v>
      </c>
      <c r="N142" s="139"/>
      <c r="O142" s="140">
        <v>0.49608570000000002</v>
      </c>
      <c r="P142" s="139">
        <v>0.52196460300000003</v>
      </c>
      <c r="Q142" s="139">
        <v>0.66106715155860996</v>
      </c>
      <c r="R142" s="139">
        <v>-1.6572449999999999E-3</v>
      </c>
      <c r="S142" s="250">
        <v>8045</v>
      </c>
      <c r="T142" s="250">
        <v>0.77755983231648595</v>
      </c>
      <c r="U142" s="250">
        <v>9.5334526279824694E-2</v>
      </c>
      <c r="V142" s="250">
        <v>-3.6204398225211598</v>
      </c>
      <c r="W142" s="250">
        <v>6.5579519766875288E-2</v>
      </c>
      <c r="X142" s="142">
        <v>2.7994634</v>
      </c>
      <c r="Y142" s="139">
        <v>0.20005829999999999</v>
      </c>
      <c r="Z142" s="252">
        <v>0.55103999999999997</v>
      </c>
      <c r="AA142" s="252">
        <v>0.51</v>
      </c>
    </row>
    <row r="143" spans="1:27" x14ac:dyDescent="0.3">
      <c r="A143" s="134">
        <v>142</v>
      </c>
      <c r="B143" s="253" t="s">
        <v>431</v>
      </c>
      <c r="C143" s="253" t="s">
        <v>1261</v>
      </c>
      <c r="D143" s="253"/>
      <c r="E143" s="248">
        <v>113</v>
      </c>
      <c r="F143" s="248">
        <v>224</v>
      </c>
      <c r="G143" s="248" t="s">
        <v>1285</v>
      </c>
      <c r="H143" s="248">
        <v>96659</v>
      </c>
      <c r="I143" s="248" t="s">
        <v>1286</v>
      </c>
      <c r="J143" s="248">
        <v>1582</v>
      </c>
      <c r="K143" s="249" t="s">
        <v>1287</v>
      </c>
      <c r="L143" s="249" t="s">
        <v>1288</v>
      </c>
      <c r="M143" s="249" t="s">
        <v>1289</v>
      </c>
      <c r="N143" s="139"/>
      <c r="O143" s="140">
        <v>0.49608570000000002</v>
      </c>
      <c r="P143" s="139">
        <v>0.52196460300000003</v>
      </c>
      <c r="Q143" s="139">
        <v>0.66106715155860996</v>
      </c>
      <c r="R143" s="139">
        <v>-1.6572449999999999E-3</v>
      </c>
      <c r="S143" s="144"/>
      <c r="T143" s="144">
        <v>0.757382</v>
      </c>
      <c r="U143" s="144">
        <v>0.11570540193728371</v>
      </c>
      <c r="V143" s="144">
        <v>-3.624676</v>
      </c>
      <c r="W143" s="144">
        <v>6.7228474802671079E-2</v>
      </c>
      <c r="X143" s="142">
        <v>2.7994634</v>
      </c>
      <c r="Y143" s="139">
        <v>0.20005829999999999</v>
      </c>
      <c r="Z143" s="252">
        <v>0.53552</v>
      </c>
      <c r="AA143" s="252">
        <v>0.52750000000000008</v>
      </c>
    </row>
    <row r="144" spans="1:27" x14ac:dyDescent="0.3">
      <c r="A144" s="134">
        <v>143</v>
      </c>
      <c r="B144" s="254" t="s">
        <v>431</v>
      </c>
      <c r="C144" s="254" t="s">
        <v>1261</v>
      </c>
      <c r="D144" s="254"/>
      <c r="E144" s="248">
        <v>137</v>
      </c>
      <c r="F144" s="248">
        <v>1908</v>
      </c>
      <c r="G144" s="248" t="s">
        <v>1290</v>
      </c>
      <c r="H144" s="248">
        <v>120717</v>
      </c>
      <c r="I144" s="248" t="s">
        <v>1291</v>
      </c>
      <c r="J144" s="248">
        <v>3815</v>
      </c>
      <c r="K144" s="249" t="s">
        <v>1292</v>
      </c>
      <c r="L144" s="249" t="s">
        <v>1293</v>
      </c>
      <c r="M144" s="249" t="s">
        <v>1294</v>
      </c>
      <c r="N144" s="139"/>
      <c r="O144" s="140">
        <v>0.49608570000000002</v>
      </c>
      <c r="P144" s="139">
        <v>0.52196460300000003</v>
      </c>
      <c r="Q144" s="139">
        <v>0.66106715155860996</v>
      </c>
      <c r="R144" s="139">
        <v>-1.6572449999999999E-3</v>
      </c>
      <c r="S144" s="144"/>
      <c r="T144" s="144">
        <v>0.757382</v>
      </c>
      <c r="U144" s="144">
        <v>0.11570540193728371</v>
      </c>
      <c r="V144" s="144">
        <v>-3.624676</v>
      </c>
      <c r="W144" s="144">
        <v>6.7228474802671079E-2</v>
      </c>
      <c r="X144" s="142">
        <v>2.7994634</v>
      </c>
      <c r="Y144" s="139">
        <v>0.20005829999999999</v>
      </c>
      <c r="Z144" s="252">
        <v>0.53552</v>
      </c>
      <c r="AA144" s="252">
        <v>0.52750000000000008</v>
      </c>
    </row>
    <row r="145" spans="1:27" x14ac:dyDescent="0.3">
      <c r="A145" s="134">
        <v>144</v>
      </c>
      <c r="B145" s="254" t="s">
        <v>431</v>
      </c>
      <c r="C145" s="254" t="s">
        <v>1261</v>
      </c>
      <c r="D145" s="254"/>
      <c r="E145" s="248">
        <v>138</v>
      </c>
      <c r="F145" s="248">
        <v>1907</v>
      </c>
      <c r="G145" s="248" t="s">
        <v>1295</v>
      </c>
      <c r="H145" s="248">
        <v>120720</v>
      </c>
      <c r="I145" s="248" t="s">
        <v>1296</v>
      </c>
      <c r="J145" s="248">
        <v>3816</v>
      </c>
      <c r="K145" s="249" t="s">
        <v>1297</v>
      </c>
      <c r="L145" s="249" t="s">
        <v>1298</v>
      </c>
      <c r="M145" s="249" t="s">
        <v>1299</v>
      </c>
      <c r="N145" s="139"/>
      <c r="O145" s="140">
        <v>0.49608570000000002</v>
      </c>
      <c r="P145" s="139">
        <v>0.52196460300000003</v>
      </c>
      <c r="Q145" s="139">
        <v>0.66106715155860996</v>
      </c>
      <c r="R145" s="139">
        <v>-1.6572449999999999E-3</v>
      </c>
      <c r="S145" s="144"/>
      <c r="T145" s="144">
        <v>0.757382</v>
      </c>
      <c r="U145" s="144">
        <v>0.11570540193728371</v>
      </c>
      <c r="V145" s="144">
        <v>-3.624676</v>
      </c>
      <c r="W145" s="144">
        <v>6.7228474802671079E-2</v>
      </c>
      <c r="X145" s="142">
        <v>2.7994634</v>
      </c>
      <c r="Y145" s="139">
        <v>0.20005829999999999</v>
      </c>
      <c r="Z145" s="252">
        <v>0.53552</v>
      </c>
      <c r="AA145" s="252">
        <v>0.52750000000000008</v>
      </c>
    </row>
    <row r="146" spans="1:27" x14ac:dyDescent="0.3">
      <c r="A146" s="134">
        <v>145</v>
      </c>
      <c r="B146" s="254" t="s">
        <v>431</v>
      </c>
      <c r="C146" s="254" t="s">
        <v>1261</v>
      </c>
      <c r="D146" s="254" t="s">
        <v>609</v>
      </c>
      <c r="E146" s="248"/>
      <c r="F146" s="248"/>
      <c r="G146" s="248" t="s">
        <v>1300</v>
      </c>
      <c r="H146" s="248"/>
      <c r="I146" s="248" t="s">
        <v>1301</v>
      </c>
      <c r="J146" s="248"/>
      <c r="K146" s="249"/>
      <c r="L146" s="249"/>
      <c r="M146" s="249"/>
      <c r="N146" s="139"/>
      <c r="O146" s="140">
        <v>0.49608570000000002</v>
      </c>
      <c r="P146" s="139">
        <v>0.52196460300000003</v>
      </c>
      <c r="Q146" s="139">
        <v>0.66106715155860996</v>
      </c>
      <c r="R146" s="139">
        <v>-1.6572449999999999E-3</v>
      </c>
      <c r="S146" s="144"/>
      <c r="T146" s="144">
        <v>0.757382</v>
      </c>
      <c r="U146" s="144">
        <v>0.11570540193728371</v>
      </c>
      <c r="V146" s="144">
        <v>-3.624676</v>
      </c>
      <c r="W146" s="144">
        <v>6.7228474802671079E-2</v>
      </c>
      <c r="X146" s="142">
        <v>2.7994634</v>
      </c>
      <c r="Y146" s="139">
        <v>0.20005829999999999</v>
      </c>
      <c r="Z146" s="252">
        <v>0.53552</v>
      </c>
      <c r="AA146" s="252">
        <v>0.52750000000000008</v>
      </c>
    </row>
    <row r="147" spans="1:27" x14ac:dyDescent="0.3">
      <c r="A147" s="134">
        <v>146</v>
      </c>
      <c r="B147" s="251" t="s">
        <v>431</v>
      </c>
      <c r="C147" s="251" t="s">
        <v>1261</v>
      </c>
      <c r="D147" s="251" t="s">
        <v>433</v>
      </c>
      <c r="E147" s="248"/>
      <c r="F147" s="248"/>
      <c r="G147" s="248" t="s">
        <v>1302</v>
      </c>
      <c r="H147" s="248">
        <v>198789</v>
      </c>
      <c r="I147" s="255" t="s">
        <v>1303</v>
      </c>
      <c r="J147" s="248"/>
      <c r="K147" s="249"/>
      <c r="L147" s="249" t="s">
        <v>1304</v>
      </c>
      <c r="M147" s="249"/>
      <c r="N147" s="139"/>
      <c r="O147" s="140">
        <v>0.49608570000000002</v>
      </c>
      <c r="P147" s="139">
        <v>0.52196460300000003</v>
      </c>
      <c r="Q147" s="139">
        <v>0.66106715155860996</v>
      </c>
      <c r="R147" s="139">
        <v>-1.6572449999999999E-3</v>
      </c>
      <c r="S147" s="250">
        <v>8045</v>
      </c>
      <c r="T147" s="250">
        <v>0.77755983231648595</v>
      </c>
      <c r="U147" s="250">
        <v>9.5334526279824694E-2</v>
      </c>
      <c r="V147" s="250">
        <v>-3.6204398225211598</v>
      </c>
      <c r="W147" s="250">
        <v>6.5579519766875288E-2</v>
      </c>
      <c r="X147" s="142">
        <v>2.7994634</v>
      </c>
      <c r="Y147" s="139">
        <v>0.20005829999999999</v>
      </c>
      <c r="Z147" s="252">
        <v>0.55103999999999997</v>
      </c>
      <c r="AA147" s="252">
        <v>0.51</v>
      </c>
    </row>
    <row r="148" spans="1:27" x14ac:dyDescent="0.3">
      <c r="A148" s="134">
        <v>147</v>
      </c>
      <c r="B148" s="152" t="s">
        <v>431</v>
      </c>
      <c r="C148" s="152" t="s">
        <v>432</v>
      </c>
      <c r="D148" s="152" t="s">
        <v>433</v>
      </c>
      <c r="E148" s="137">
        <v>17</v>
      </c>
      <c r="F148" s="137">
        <v>1653</v>
      </c>
      <c r="G148" s="137" t="s">
        <v>1305</v>
      </c>
      <c r="H148" s="137">
        <v>117860</v>
      </c>
      <c r="I148" s="137" t="s">
        <v>1306</v>
      </c>
      <c r="J148" s="137">
        <v>3647</v>
      </c>
      <c r="K148" s="138">
        <v>14</v>
      </c>
      <c r="L148" s="138" t="s">
        <v>1307</v>
      </c>
      <c r="M148" s="138" t="s">
        <v>1308</v>
      </c>
      <c r="N148" s="139"/>
      <c r="O148" s="140">
        <v>0.49608570000000002</v>
      </c>
      <c r="P148" s="139">
        <v>0.52196460300000003</v>
      </c>
      <c r="Q148" s="139">
        <v>0.66106715155860996</v>
      </c>
      <c r="R148" s="139">
        <v>-1.6572449999999999E-3</v>
      </c>
      <c r="S148" s="141">
        <v>11736</v>
      </c>
      <c r="T148" s="141">
        <v>0.76016517251027804</v>
      </c>
      <c r="U148" s="141">
        <v>0.100519248008636</v>
      </c>
      <c r="V148" s="141">
        <v>-4.0263449576626202</v>
      </c>
      <c r="W148" s="141">
        <v>8.420615313205268E-2</v>
      </c>
      <c r="X148" s="142">
        <v>2.7994634</v>
      </c>
      <c r="Y148" s="139">
        <v>0.20005829999999999</v>
      </c>
      <c r="Z148" s="143">
        <v>0.66</v>
      </c>
      <c r="AA148" s="143">
        <v>0.57999999999999996</v>
      </c>
    </row>
    <row r="149" spans="1:27" x14ac:dyDescent="0.3">
      <c r="A149" s="134">
        <v>148</v>
      </c>
      <c r="B149" s="147" t="s">
        <v>431</v>
      </c>
      <c r="C149" s="147" t="s">
        <v>432</v>
      </c>
      <c r="D149" s="147" t="s">
        <v>433</v>
      </c>
      <c r="E149" s="137">
        <v>27</v>
      </c>
      <c r="F149" s="137">
        <v>1404</v>
      </c>
      <c r="G149" s="137" t="s">
        <v>1309</v>
      </c>
      <c r="H149" s="137"/>
      <c r="I149" s="137"/>
      <c r="J149" s="137">
        <v>4898</v>
      </c>
      <c r="K149" s="138">
        <v>19</v>
      </c>
      <c r="L149" s="138" t="s">
        <v>1310</v>
      </c>
      <c r="M149" s="138" t="s">
        <v>1311</v>
      </c>
      <c r="N149" s="139"/>
      <c r="O149" s="140">
        <v>0.49608570000000002</v>
      </c>
      <c r="P149" s="139">
        <v>0.52196460300000003</v>
      </c>
      <c r="Q149" s="139">
        <v>0.66106715155860996</v>
      </c>
      <c r="R149" s="139">
        <v>-1.6572449999999999E-3</v>
      </c>
      <c r="S149" s="141">
        <v>577</v>
      </c>
      <c r="T149" s="141">
        <v>0.81469589866345804</v>
      </c>
      <c r="U149" s="141">
        <v>3.4659390317150998E-2</v>
      </c>
      <c r="V149" s="141">
        <v>-3.6847888343061399</v>
      </c>
      <c r="W149" s="141">
        <v>3.8637538712879081E-2</v>
      </c>
      <c r="X149" s="142">
        <v>2.7994634</v>
      </c>
      <c r="Y149" s="139">
        <v>0.20005829999999999</v>
      </c>
      <c r="Z149" s="148">
        <v>0.31</v>
      </c>
      <c r="AA149" s="148">
        <v>0.37</v>
      </c>
    </row>
    <row r="150" spans="1:27" x14ac:dyDescent="0.3">
      <c r="A150" s="134">
        <v>149</v>
      </c>
      <c r="B150" s="152" t="s">
        <v>431</v>
      </c>
      <c r="C150" s="152" t="s">
        <v>432</v>
      </c>
      <c r="D150" s="152" t="s">
        <v>433</v>
      </c>
      <c r="E150" s="137">
        <v>52</v>
      </c>
      <c r="F150" s="137">
        <v>1964</v>
      </c>
      <c r="G150" s="137" t="s">
        <v>1312</v>
      </c>
      <c r="H150" s="137">
        <v>115156</v>
      </c>
      <c r="I150" s="137" t="s">
        <v>1313</v>
      </c>
      <c r="J150" s="137">
        <v>3407</v>
      </c>
      <c r="K150" s="138">
        <v>24</v>
      </c>
      <c r="L150" s="138" t="s">
        <v>1314</v>
      </c>
      <c r="M150" s="138" t="s">
        <v>1315</v>
      </c>
      <c r="N150" s="139"/>
      <c r="O150" s="140">
        <v>0.49608570000000002</v>
      </c>
      <c r="P150" s="139">
        <v>0.52196460300000003</v>
      </c>
      <c r="Q150" s="139">
        <v>0.66106715155860996</v>
      </c>
      <c r="R150" s="139">
        <v>-1.6572449999999999E-3</v>
      </c>
      <c r="S150" s="141">
        <v>15282</v>
      </c>
      <c r="T150" s="141">
        <v>0.7677587123088</v>
      </c>
      <c r="U150" s="141">
        <v>0.11362143273767698</v>
      </c>
      <c r="V150" s="141">
        <v>-4.3470896245206099</v>
      </c>
      <c r="W150" s="141">
        <v>8.9034515744948875E-2</v>
      </c>
      <c r="X150" s="142">
        <v>2.7994634</v>
      </c>
      <c r="Y150" s="139">
        <v>0.20005829999999999</v>
      </c>
      <c r="Z150" s="143">
        <v>0.38745000000000002</v>
      </c>
      <c r="AA150" s="143">
        <v>0.38</v>
      </c>
    </row>
    <row r="151" spans="1:27" x14ac:dyDescent="0.3">
      <c r="A151" s="134">
        <v>150</v>
      </c>
      <c r="B151" s="149" t="s">
        <v>431</v>
      </c>
      <c r="C151" s="149" t="s">
        <v>432</v>
      </c>
      <c r="D151" s="149"/>
      <c r="E151" s="137">
        <v>96</v>
      </c>
      <c r="F151" s="137">
        <v>156</v>
      </c>
      <c r="G151" s="137" t="s">
        <v>329</v>
      </c>
      <c r="H151" s="137">
        <v>131226</v>
      </c>
      <c r="I151" s="137" t="s">
        <v>1316</v>
      </c>
      <c r="J151" s="137">
        <v>160</v>
      </c>
      <c r="K151" s="138">
        <v>37</v>
      </c>
      <c r="L151" s="138" t="s">
        <v>1317</v>
      </c>
      <c r="M151" s="138" t="s">
        <v>1318</v>
      </c>
      <c r="N151" s="139"/>
      <c r="O151" s="140">
        <v>0.49608570000000002</v>
      </c>
      <c r="P151" s="139">
        <v>0.52196460300000003</v>
      </c>
      <c r="Q151" s="139">
        <v>0.66106715155860996</v>
      </c>
      <c r="R151" s="139">
        <v>-1.6572449999999999E-3</v>
      </c>
      <c r="S151" s="141">
        <v>46</v>
      </c>
      <c r="T151" s="141">
        <v>0.56744256601112997</v>
      </c>
      <c r="U151" s="141">
        <v>0.17281567934921599</v>
      </c>
      <c r="V151" s="141">
        <v>-3.9756211060978801</v>
      </c>
      <c r="W151" s="141">
        <v>0.13766447525154307</v>
      </c>
      <c r="X151" s="142">
        <v>2.7994634</v>
      </c>
      <c r="Y151" s="139">
        <v>0.20005829999999999</v>
      </c>
      <c r="Z151" s="146">
        <v>0.42708374999999998</v>
      </c>
      <c r="AA151" s="146">
        <v>0.42312500000000003</v>
      </c>
    </row>
    <row r="152" spans="1:27" x14ac:dyDescent="0.3">
      <c r="A152" s="134">
        <v>151</v>
      </c>
      <c r="B152" s="149" t="s">
        <v>431</v>
      </c>
      <c r="C152" s="149" t="s">
        <v>432</v>
      </c>
      <c r="D152" s="149"/>
      <c r="E152" s="137">
        <v>100</v>
      </c>
      <c r="F152" s="137">
        <v>96</v>
      </c>
      <c r="G152" s="137" t="s">
        <v>1319</v>
      </c>
      <c r="H152" s="137">
        <v>83481</v>
      </c>
      <c r="I152" s="137" t="s">
        <v>1320</v>
      </c>
      <c r="J152" s="137">
        <v>352</v>
      </c>
      <c r="K152" s="138">
        <v>40</v>
      </c>
      <c r="L152" s="138" t="s">
        <v>1321</v>
      </c>
      <c r="M152" s="138" t="s">
        <v>1322</v>
      </c>
      <c r="N152" s="139"/>
      <c r="O152" s="140">
        <v>0.49608570000000002</v>
      </c>
      <c r="P152" s="139">
        <v>0.52196460300000003</v>
      </c>
      <c r="Q152" s="139">
        <v>0.66106715155860996</v>
      </c>
      <c r="R152" s="139">
        <v>-1.6572449999999999E-3</v>
      </c>
      <c r="S152" s="144"/>
      <c r="T152" s="144">
        <v>0.757382</v>
      </c>
      <c r="U152" s="144">
        <v>8.9023092301607001E-2</v>
      </c>
      <c r="V152" s="144">
        <v>-3.624676</v>
      </c>
      <c r="W152" s="144">
        <v>6.7228474802671079E-2</v>
      </c>
      <c r="X152" s="142">
        <v>2.7994634</v>
      </c>
      <c r="Y152" s="139">
        <v>0.20005829999999999</v>
      </c>
      <c r="Z152" s="146">
        <v>0.42708374999999998</v>
      </c>
      <c r="AA152" s="146">
        <v>0.42312500000000003</v>
      </c>
    </row>
    <row r="153" spans="1:27" x14ac:dyDescent="0.3">
      <c r="A153" s="134">
        <v>152</v>
      </c>
      <c r="B153" s="145" t="s">
        <v>431</v>
      </c>
      <c r="C153" s="145" t="s">
        <v>432</v>
      </c>
      <c r="D153" s="145"/>
      <c r="E153" s="137">
        <v>56</v>
      </c>
      <c r="F153" s="137">
        <v>1746</v>
      </c>
      <c r="G153" s="137" t="s">
        <v>1323</v>
      </c>
      <c r="H153" s="137">
        <v>120246</v>
      </c>
      <c r="I153" s="137" t="s">
        <v>1324</v>
      </c>
      <c r="J153" s="137">
        <v>3798</v>
      </c>
      <c r="K153" s="138" t="s">
        <v>1325</v>
      </c>
      <c r="L153" s="138" t="s">
        <v>1326</v>
      </c>
      <c r="M153" s="138" t="s">
        <v>1327</v>
      </c>
      <c r="N153" s="139"/>
      <c r="O153" s="140">
        <v>0.49608570000000002</v>
      </c>
      <c r="P153" s="139">
        <v>0.52196460300000003</v>
      </c>
      <c r="Q153" s="139">
        <v>0.66106715155860996</v>
      </c>
      <c r="R153" s="139">
        <v>-1.6572449999999999E-3</v>
      </c>
      <c r="S153" s="141">
        <v>8556</v>
      </c>
      <c r="T153" s="141">
        <v>0.66067096035320905</v>
      </c>
      <c r="U153" s="141">
        <v>0.12853331502211102</v>
      </c>
      <c r="V153" s="141">
        <v>-3.6504090323060301</v>
      </c>
      <c r="W153" s="141">
        <v>0.10285501387252508</v>
      </c>
      <c r="X153" s="142">
        <v>2.7994634</v>
      </c>
      <c r="Y153" s="139">
        <v>0.20005829999999999</v>
      </c>
      <c r="Z153" s="143">
        <v>0.32</v>
      </c>
      <c r="AA153" s="143">
        <v>0.37</v>
      </c>
    </row>
    <row r="154" spans="1:27" x14ac:dyDescent="0.3">
      <c r="A154" s="134">
        <v>153</v>
      </c>
      <c r="B154" s="145" t="s">
        <v>431</v>
      </c>
      <c r="C154" s="145" t="s">
        <v>432</v>
      </c>
      <c r="D154" s="145"/>
      <c r="E154" s="137">
        <v>57</v>
      </c>
      <c r="F154" s="137">
        <v>1743</v>
      </c>
      <c r="G154" s="137" t="s">
        <v>1328</v>
      </c>
      <c r="H154" s="137">
        <v>120163</v>
      </c>
      <c r="I154" s="137" t="s">
        <v>1329</v>
      </c>
      <c r="J154" s="137">
        <v>3790</v>
      </c>
      <c r="K154" s="138" t="s">
        <v>1330</v>
      </c>
      <c r="L154" s="138" t="s">
        <v>1331</v>
      </c>
      <c r="M154" s="138" t="s">
        <v>1332</v>
      </c>
      <c r="N154" s="139"/>
      <c r="O154" s="140">
        <v>0.49608570000000002</v>
      </c>
      <c r="P154" s="139">
        <v>0.52196460300000003</v>
      </c>
      <c r="Q154" s="139">
        <v>0.66106715155860996</v>
      </c>
      <c r="R154" s="139">
        <v>-1.6572449999999999E-3</v>
      </c>
      <c r="S154" s="141">
        <v>8556</v>
      </c>
      <c r="T154" s="141">
        <v>0.66067096035320905</v>
      </c>
      <c r="U154" s="141">
        <v>0.12853331502211102</v>
      </c>
      <c r="V154" s="141">
        <v>-3.6504090323060301</v>
      </c>
      <c r="W154" s="141">
        <v>0.10285501387252508</v>
      </c>
      <c r="X154" s="142">
        <v>2.7994634</v>
      </c>
      <c r="Y154" s="139">
        <v>0.20005829999999999</v>
      </c>
      <c r="Z154" s="143">
        <v>0.32</v>
      </c>
      <c r="AA154" s="143">
        <v>0.37</v>
      </c>
    </row>
    <row r="155" spans="1:27" x14ac:dyDescent="0.3">
      <c r="A155" s="134">
        <v>154</v>
      </c>
      <c r="B155" s="136" t="s">
        <v>431</v>
      </c>
      <c r="C155" s="136" t="s">
        <v>432</v>
      </c>
      <c r="D155" s="136"/>
      <c r="E155" s="137">
        <v>12</v>
      </c>
      <c r="F155" s="137">
        <v>201</v>
      </c>
      <c r="G155" s="137" t="s">
        <v>1333</v>
      </c>
      <c r="H155" s="137">
        <v>85904</v>
      </c>
      <c r="I155" s="137" t="s">
        <v>1334</v>
      </c>
      <c r="J155" s="137">
        <v>599</v>
      </c>
      <c r="K155" s="138" t="s">
        <v>1335</v>
      </c>
      <c r="L155" s="138" t="s">
        <v>1336</v>
      </c>
      <c r="M155" s="138" t="s">
        <v>1337</v>
      </c>
      <c r="N155" s="137">
        <v>16</v>
      </c>
      <c r="O155" s="151">
        <v>0.47213569993541898</v>
      </c>
      <c r="P155" s="137">
        <v>0.49335246997405202</v>
      </c>
      <c r="Q155" s="137">
        <v>0.66106715155860996</v>
      </c>
      <c r="R155" s="137">
        <v>-1.58540708791217E-3</v>
      </c>
      <c r="S155" s="137">
        <v>37549</v>
      </c>
      <c r="T155" s="141">
        <v>0.70973388267623805</v>
      </c>
      <c r="U155" s="141">
        <v>0.12596588350028298</v>
      </c>
      <c r="V155" s="141">
        <v>-4.2978465261248298</v>
      </c>
      <c r="W155" s="141">
        <v>0.10620186714031808</v>
      </c>
      <c r="X155" s="137">
        <v>2.7994634</v>
      </c>
      <c r="Y155" s="137">
        <v>0.20005829999999999</v>
      </c>
      <c r="Z155" s="143">
        <v>0.52520999999999995</v>
      </c>
      <c r="AA155" s="143">
        <v>0.5</v>
      </c>
    </row>
    <row r="156" spans="1:27" x14ac:dyDescent="0.3">
      <c r="A156" s="134">
        <v>155</v>
      </c>
      <c r="B156" s="136" t="s">
        <v>431</v>
      </c>
      <c r="C156" s="136" t="s">
        <v>432</v>
      </c>
      <c r="D156" s="136"/>
      <c r="E156" s="137">
        <v>13</v>
      </c>
      <c r="F156" s="137">
        <v>202</v>
      </c>
      <c r="G156" s="137" t="s">
        <v>1338</v>
      </c>
      <c r="H156" s="137">
        <v>85903</v>
      </c>
      <c r="I156" s="137" t="s">
        <v>1339</v>
      </c>
      <c r="J156" s="137">
        <v>600</v>
      </c>
      <c r="K156" s="138" t="s">
        <v>1340</v>
      </c>
      <c r="L156" s="138" t="s">
        <v>1341</v>
      </c>
      <c r="M156" s="138" t="s">
        <v>1342</v>
      </c>
      <c r="N156" s="137">
        <v>16</v>
      </c>
      <c r="O156" s="151">
        <v>0.47213569993541898</v>
      </c>
      <c r="P156" s="137">
        <v>0.49335246997405202</v>
      </c>
      <c r="Q156" s="137">
        <v>0.66106715155860996</v>
      </c>
      <c r="R156" s="137">
        <v>-1.58540708791217E-3</v>
      </c>
      <c r="S156" s="137">
        <v>37549</v>
      </c>
      <c r="T156" s="141">
        <v>0.70973388267623805</v>
      </c>
      <c r="U156" s="141">
        <v>0.12596588350028298</v>
      </c>
      <c r="V156" s="141">
        <v>-4.2978465261248298</v>
      </c>
      <c r="W156" s="141">
        <v>0.10620186714031808</v>
      </c>
      <c r="X156" s="137">
        <v>2.7994634</v>
      </c>
      <c r="Y156" s="137">
        <v>0.20005829999999999</v>
      </c>
      <c r="Z156" s="143">
        <v>0.52520999999999995</v>
      </c>
      <c r="AA156" s="143">
        <v>0.5</v>
      </c>
    </row>
    <row r="157" spans="1:27" x14ac:dyDescent="0.3">
      <c r="A157" s="134">
        <v>156</v>
      </c>
      <c r="B157" s="136" t="s">
        <v>431</v>
      </c>
      <c r="C157" s="136" t="s">
        <v>432</v>
      </c>
      <c r="D157" s="136"/>
      <c r="E157" s="137">
        <v>14</v>
      </c>
      <c r="F157" s="137">
        <v>152</v>
      </c>
      <c r="G157" s="137" t="s">
        <v>1343</v>
      </c>
      <c r="H157" s="137">
        <v>81570</v>
      </c>
      <c r="I157" s="137" t="s">
        <v>1344</v>
      </c>
      <c r="J157" s="137">
        <v>159</v>
      </c>
      <c r="K157" s="138" t="s">
        <v>1345</v>
      </c>
      <c r="L157" s="138" t="s">
        <v>1346</v>
      </c>
      <c r="M157" s="138" t="s">
        <v>1347</v>
      </c>
      <c r="N157" s="139"/>
      <c r="O157" s="140">
        <v>0.49608570000000002</v>
      </c>
      <c r="P157" s="139">
        <v>0.52196460300000003</v>
      </c>
      <c r="Q157" s="139">
        <v>0.66106715155860996</v>
      </c>
      <c r="R157" s="139">
        <v>-1.6572449999999999E-3</v>
      </c>
      <c r="S157" s="144"/>
      <c r="T157" s="144">
        <v>0.757382</v>
      </c>
      <c r="U157" s="144">
        <v>8.9023092301607001E-2</v>
      </c>
      <c r="V157" s="144">
        <v>-3.624676</v>
      </c>
      <c r="W157" s="144">
        <v>6.7228474802671079E-2</v>
      </c>
      <c r="X157" s="142">
        <v>2.7994634</v>
      </c>
      <c r="Y157" s="139">
        <v>0.20005829999999999</v>
      </c>
      <c r="Z157" s="143">
        <v>0.43911</v>
      </c>
      <c r="AA157" s="143">
        <v>0.43</v>
      </c>
    </row>
    <row r="158" spans="1:27" x14ac:dyDescent="0.3">
      <c r="A158" s="134">
        <v>157</v>
      </c>
      <c r="B158" s="136" t="s">
        <v>431</v>
      </c>
      <c r="C158" s="136" t="s">
        <v>432</v>
      </c>
      <c r="D158" s="136"/>
      <c r="E158" s="137">
        <v>15</v>
      </c>
      <c r="F158" s="137">
        <v>153</v>
      </c>
      <c r="G158" s="137" t="s">
        <v>1348</v>
      </c>
      <c r="H158" s="137">
        <v>81567</v>
      </c>
      <c r="I158" s="137" t="s">
        <v>1349</v>
      </c>
      <c r="J158" s="137">
        <v>157</v>
      </c>
      <c r="K158" s="138" t="s">
        <v>1350</v>
      </c>
      <c r="L158" s="138" t="s">
        <v>1351</v>
      </c>
      <c r="M158" s="138" t="s">
        <v>1352</v>
      </c>
      <c r="N158" s="139"/>
      <c r="O158" s="140">
        <v>0.49608570000000002</v>
      </c>
      <c r="P158" s="139">
        <v>0.52196460300000003</v>
      </c>
      <c r="Q158" s="139">
        <v>0.66106715155860996</v>
      </c>
      <c r="R158" s="139">
        <v>-1.6572449999999999E-3</v>
      </c>
      <c r="S158" s="144"/>
      <c r="T158" s="144">
        <v>0.757382</v>
      </c>
      <c r="U158" s="144">
        <v>8.9023092301607001E-2</v>
      </c>
      <c r="V158" s="144">
        <v>-3.624676</v>
      </c>
      <c r="W158" s="144">
        <v>6.7228474802671079E-2</v>
      </c>
      <c r="X158" s="142">
        <v>2.7994634</v>
      </c>
      <c r="Y158" s="139">
        <v>0.20005829999999999</v>
      </c>
      <c r="Z158" s="143">
        <v>0.43911</v>
      </c>
      <c r="AA158" s="143">
        <v>0.43</v>
      </c>
    </row>
    <row r="159" spans="1:27" x14ac:dyDescent="0.3">
      <c r="A159" s="134">
        <v>158</v>
      </c>
      <c r="B159" s="152" t="s">
        <v>431</v>
      </c>
      <c r="C159" s="152" t="s">
        <v>432</v>
      </c>
      <c r="D159" s="152" t="s">
        <v>433</v>
      </c>
      <c r="E159" s="137">
        <v>16</v>
      </c>
      <c r="F159" s="137">
        <v>155</v>
      </c>
      <c r="G159" s="137" t="s">
        <v>1353</v>
      </c>
      <c r="H159" s="137">
        <v>81569</v>
      </c>
      <c r="I159" s="137" t="s">
        <v>1354</v>
      </c>
      <c r="J159" s="137">
        <v>158</v>
      </c>
      <c r="K159" s="138" t="s">
        <v>1355</v>
      </c>
      <c r="L159" s="138" t="s">
        <v>1356</v>
      </c>
      <c r="M159" s="138" t="s">
        <v>1357</v>
      </c>
      <c r="N159" s="139"/>
      <c r="O159" s="140">
        <v>0.49608570000000002</v>
      </c>
      <c r="P159" s="139">
        <v>0.52196460300000003</v>
      </c>
      <c r="Q159" s="139">
        <v>0.66106715155860996</v>
      </c>
      <c r="R159" s="139">
        <v>-1.6572449999999999E-3</v>
      </c>
      <c r="S159" s="141">
        <v>12258</v>
      </c>
      <c r="T159" s="141">
        <v>0.68931378872198601</v>
      </c>
      <c r="U159" s="141">
        <v>0.11148082344147299</v>
      </c>
      <c r="V159" s="141">
        <v>-3.4487698962187601</v>
      </c>
      <c r="W159" s="141">
        <v>9.2604453076577081E-2</v>
      </c>
      <c r="X159" s="142">
        <v>2.7994634</v>
      </c>
      <c r="Y159" s="139">
        <v>0.20005829999999999</v>
      </c>
      <c r="Z159" s="146">
        <v>0.42708374999999998</v>
      </c>
      <c r="AA159" s="146">
        <v>0.42312500000000003</v>
      </c>
    </row>
    <row r="160" spans="1:27" x14ac:dyDescent="0.3">
      <c r="A160" s="134"/>
      <c r="B160" s="152"/>
      <c r="C160" s="136" t="s">
        <v>432</v>
      </c>
      <c r="D160" s="152"/>
      <c r="E160" s="137"/>
      <c r="F160" s="137"/>
      <c r="G160" s="137" t="s">
        <v>1358</v>
      </c>
      <c r="H160" s="137"/>
      <c r="I160" s="137"/>
      <c r="J160" s="137"/>
      <c r="K160" s="138" t="s">
        <v>1359</v>
      </c>
      <c r="L160" s="138"/>
      <c r="M160" s="138"/>
      <c r="N160" s="139"/>
      <c r="O160" s="140"/>
      <c r="P160" s="139"/>
      <c r="Q160" s="139"/>
      <c r="R160" s="139"/>
      <c r="S160" s="141"/>
      <c r="T160" s="141"/>
      <c r="U160" s="141"/>
      <c r="V160" s="141"/>
      <c r="W160" s="141"/>
      <c r="X160" s="142"/>
      <c r="Y160" s="139"/>
      <c r="Z160" s="146"/>
      <c r="AA160" s="146"/>
    </row>
    <row r="161" spans="1:27" x14ac:dyDescent="0.3">
      <c r="A161" s="134">
        <v>159</v>
      </c>
      <c r="B161" s="136" t="s">
        <v>431</v>
      </c>
      <c r="C161" s="136" t="s">
        <v>432</v>
      </c>
      <c r="D161" s="136" t="s">
        <v>433</v>
      </c>
      <c r="E161" s="137">
        <v>29</v>
      </c>
      <c r="F161" s="137">
        <v>1938</v>
      </c>
      <c r="G161" s="137" t="s">
        <v>434</v>
      </c>
      <c r="H161" s="137">
        <v>126628</v>
      </c>
      <c r="I161" s="137" t="s">
        <v>435</v>
      </c>
      <c r="J161" s="137">
        <v>4415</v>
      </c>
      <c r="K161" s="138" t="s">
        <v>436</v>
      </c>
      <c r="L161" s="138" t="s">
        <v>437</v>
      </c>
      <c r="M161" s="138" t="s">
        <v>438</v>
      </c>
      <c r="N161" s="139"/>
      <c r="O161" s="140">
        <v>0.49608570000000002</v>
      </c>
      <c r="P161" s="139">
        <v>0.52196460300000003</v>
      </c>
      <c r="Q161" s="139">
        <v>0.66106715155860996</v>
      </c>
      <c r="R161" s="139">
        <v>-1.6572449999999999E-3</v>
      </c>
      <c r="S161" s="141">
        <v>8398</v>
      </c>
      <c r="T161" s="141">
        <v>0.85731635910327997</v>
      </c>
      <c r="U161" s="141">
        <v>8.6766642226222004E-2</v>
      </c>
      <c r="V161" s="141">
        <v>-4.3423796273494197</v>
      </c>
      <c r="W161" s="141">
        <v>5.5331760334129176E-2</v>
      </c>
      <c r="X161" s="142">
        <v>2.7994634</v>
      </c>
      <c r="Y161" s="139">
        <v>0.20005829999999999</v>
      </c>
      <c r="Z161" s="143">
        <v>0.42188999999999999</v>
      </c>
      <c r="AA161" s="143">
        <v>0.41499999999999998</v>
      </c>
    </row>
    <row r="162" spans="1:27" x14ac:dyDescent="0.3">
      <c r="A162" s="134">
        <v>160</v>
      </c>
      <c r="B162" s="136" t="s">
        <v>431</v>
      </c>
      <c r="C162" s="136" t="s">
        <v>432</v>
      </c>
      <c r="D162" s="136"/>
      <c r="E162" s="137">
        <v>30</v>
      </c>
      <c r="F162" s="137">
        <v>1940</v>
      </c>
      <c r="G162" s="137" t="s">
        <v>439</v>
      </c>
      <c r="H162" s="137">
        <v>161014</v>
      </c>
      <c r="I162" s="137" t="s">
        <v>440</v>
      </c>
      <c r="J162" s="137">
        <v>4419</v>
      </c>
      <c r="K162" s="138" t="s">
        <v>441</v>
      </c>
      <c r="L162" s="138"/>
      <c r="M162" s="138"/>
      <c r="N162" s="139"/>
      <c r="O162" s="140">
        <v>0.49608570000000002</v>
      </c>
      <c r="P162" s="139">
        <v>0.52196460300000003</v>
      </c>
      <c r="Q162" s="139">
        <v>0.66106715155860996</v>
      </c>
      <c r="R162" s="139">
        <v>-1.6572449999999999E-3</v>
      </c>
      <c r="S162" s="141">
        <v>8398</v>
      </c>
      <c r="T162" s="141">
        <v>0.85731635910327997</v>
      </c>
      <c r="U162" s="141">
        <v>8.6766642226222004E-2</v>
      </c>
      <c r="V162" s="141">
        <v>-4.3423796273494197</v>
      </c>
      <c r="W162" s="141">
        <v>5.5331760334129176E-2</v>
      </c>
      <c r="X162" s="142">
        <v>2.7994634</v>
      </c>
      <c r="Y162" s="139">
        <v>0.20005829999999999</v>
      </c>
      <c r="Z162" s="143">
        <v>0.42188999999999999</v>
      </c>
      <c r="AA162" s="143">
        <v>0.41499999999999998</v>
      </c>
    </row>
    <row r="163" spans="1:27" x14ac:dyDescent="0.3">
      <c r="A163" s="134">
        <v>161</v>
      </c>
      <c r="B163" s="136" t="s">
        <v>431</v>
      </c>
      <c r="C163" s="136" t="s">
        <v>432</v>
      </c>
      <c r="D163" s="136"/>
      <c r="E163" s="137">
        <v>43</v>
      </c>
      <c r="F163" s="137">
        <v>713</v>
      </c>
      <c r="G163" s="137" t="s">
        <v>442</v>
      </c>
      <c r="H163" s="137">
        <v>98653</v>
      </c>
      <c r="I163" s="137" t="s">
        <v>443</v>
      </c>
      <c r="J163" s="137">
        <v>1783</v>
      </c>
      <c r="K163" s="138" t="s">
        <v>444</v>
      </c>
      <c r="L163" s="138" t="s">
        <v>445</v>
      </c>
      <c r="M163" s="138" t="s">
        <v>446</v>
      </c>
      <c r="N163" s="139"/>
      <c r="O163" s="140">
        <v>0.49608570000000002</v>
      </c>
      <c r="P163" s="139">
        <v>0.52196460300000003</v>
      </c>
      <c r="Q163" s="139">
        <v>0.66106715155860996</v>
      </c>
      <c r="R163" s="139">
        <v>-1.6572449999999999E-3</v>
      </c>
      <c r="S163" s="144"/>
      <c r="T163" s="144">
        <v>0.757382</v>
      </c>
      <c r="U163" s="144">
        <v>8.9023092301607001E-2</v>
      </c>
      <c r="V163" s="144">
        <v>-3.624676</v>
      </c>
      <c r="W163" s="144">
        <v>6.7228474802671079E-2</v>
      </c>
      <c r="X163" s="142">
        <v>2.7994634</v>
      </c>
      <c r="Y163" s="139">
        <v>0.20005829999999999</v>
      </c>
      <c r="Z163" s="143">
        <v>0.42708374999999998</v>
      </c>
      <c r="AA163" s="143">
        <v>0.42312500000000003</v>
      </c>
    </row>
    <row r="164" spans="1:27" x14ac:dyDescent="0.3">
      <c r="A164" s="134">
        <v>162</v>
      </c>
      <c r="B164" s="145" t="s">
        <v>431</v>
      </c>
      <c r="C164" s="145" t="s">
        <v>432</v>
      </c>
      <c r="D164" s="145"/>
      <c r="E164" s="137">
        <v>53</v>
      </c>
      <c r="F164" s="137">
        <v>1747</v>
      </c>
      <c r="G164" s="137" t="s">
        <v>447</v>
      </c>
      <c r="H164" s="137">
        <v>119915</v>
      </c>
      <c r="I164" s="137" t="s">
        <v>448</v>
      </c>
      <c r="J164" s="137">
        <v>3770</v>
      </c>
      <c r="K164" s="138" t="s">
        <v>449</v>
      </c>
      <c r="L164" s="138" t="s">
        <v>450</v>
      </c>
      <c r="M164" s="138" t="s">
        <v>451</v>
      </c>
      <c r="N164" s="139"/>
      <c r="O164" s="140">
        <v>0.49608570000000002</v>
      </c>
      <c r="P164" s="139">
        <v>0.52196460300000003</v>
      </c>
      <c r="Q164" s="139">
        <v>0.66106715155860996</v>
      </c>
      <c r="R164" s="139">
        <v>-1.6572449999999999E-3</v>
      </c>
      <c r="S164" s="141">
        <v>8556</v>
      </c>
      <c r="T164" s="141">
        <v>0.66067096035320905</v>
      </c>
      <c r="U164" s="141">
        <v>0.12853331502211102</v>
      </c>
      <c r="V164" s="141">
        <v>-3.6504090323060301</v>
      </c>
      <c r="W164" s="141">
        <v>0.10285501387252508</v>
      </c>
      <c r="X164" s="142">
        <v>2.7994634</v>
      </c>
      <c r="Y164" s="139">
        <v>0.20005829999999999</v>
      </c>
      <c r="Z164" s="143">
        <v>0.32</v>
      </c>
      <c r="AA164" s="143">
        <v>0.37</v>
      </c>
    </row>
    <row r="165" spans="1:27" x14ac:dyDescent="0.3">
      <c r="A165" s="134">
        <v>163</v>
      </c>
      <c r="B165" s="145" t="s">
        <v>431</v>
      </c>
      <c r="C165" s="145" t="s">
        <v>432</v>
      </c>
      <c r="D165" s="145"/>
      <c r="E165" s="137">
        <v>54</v>
      </c>
      <c r="F165" s="137">
        <v>1749</v>
      </c>
      <c r="G165" s="137" t="s">
        <v>452</v>
      </c>
      <c r="H165" s="137">
        <v>119991</v>
      </c>
      <c r="I165" s="137" t="s">
        <v>453</v>
      </c>
      <c r="J165" s="137">
        <v>3774</v>
      </c>
      <c r="K165" s="138" t="s">
        <v>454</v>
      </c>
      <c r="L165" s="138" t="s">
        <v>455</v>
      </c>
      <c r="M165" s="138" t="s">
        <v>456</v>
      </c>
      <c r="N165" s="139"/>
      <c r="O165" s="140">
        <v>0.49608570000000002</v>
      </c>
      <c r="P165" s="139">
        <v>0.52196460300000003</v>
      </c>
      <c r="Q165" s="139">
        <v>0.66106715155860996</v>
      </c>
      <c r="R165" s="139">
        <v>-1.6572449999999999E-3</v>
      </c>
      <c r="S165" s="141">
        <v>8556</v>
      </c>
      <c r="T165" s="141">
        <v>0.66067096035320905</v>
      </c>
      <c r="U165" s="141">
        <v>0.12853331502211102</v>
      </c>
      <c r="V165" s="141">
        <v>-3.6504090323060301</v>
      </c>
      <c r="W165" s="141">
        <v>0.10285501387252508</v>
      </c>
      <c r="X165" s="142">
        <v>2.7994634</v>
      </c>
      <c r="Y165" s="139">
        <v>0.20005829999999999</v>
      </c>
      <c r="Z165" s="143">
        <v>0.32</v>
      </c>
      <c r="AA165" s="143">
        <v>0.37</v>
      </c>
    </row>
    <row r="166" spans="1:27" x14ac:dyDescent="0.3">
      <c r="A166" s="134">
        <v>164</v>
      </c>
      <c r="B166" s="145" t="s">
        <v>431</v>
      </c>
      <c r="C166" s="145" t="s">
        <v>432</v>
      </c>
      <c r="D166" s="145"/>
      <c r="E166" s="137">
        <v>55</v>
      </c>
      <c r="F166" s="137">
        <v>1752</v>
      </c>
      <c r="G166" s="137" t="s">
        <v>457</v>
      </c>
      <c r="H166" s="137">
        <v>140449</v>
      </c>
      <c r="I166" s="137" t="s">
        <v>458</v>
      </c>
      <c r="J166" s="137">
        <v>3784</v>
      </c>
      <c r="K166" s="138" t="s">
        <v>459</v>
      </c>
      <c r="L166" s="138" t="s">
        <v>460</v>
      </c>
      <c r="M166" s="138" t="s">
        <v>461</v>
      </c>
      <c r="N166" s="139"/>
      <c r="O166" s="140">
        <v>0.49608570000000002</v>
      </c>
      <c r="P166" s="139">
        <v>0.52196460300000003</v>
      </c>
      <c r="Q166" s="139">
        <v>0.66106715155860996</v>
      </c>
      <c r="R166" s="139">
        <v>-1.6572449999999999E-3</v>
      </c>
      <c r="S166" s="141">
        <v>8556</v>
      </c>
      <c r="T166" s="141">
        <v>0.66067096035320905</v>
      </c>
      <c r="U166" s="141">
        <v>0.12853331502211102</v>
      </c>
      <c r="V166" s="141">
        <v>-3.6504090323060301</v>
      </c>
      <c r="W166" s="141">
        <v>0.10285501387252508</v>
      </c>
      <c r="X166" s="142">
        <v>2.7994634</v>
      </c>
      <c r="Y166" s="139">
        <v>0.20005829999999999</v>
      </c>
      <c r="Z166" s="143">
        <v>0.32</v>
      </c>
      <c r="AA166" s="143">
        <v>0.37</v>
      </c>
    </row>
    <row r="167" spans="1:27" x14ac:dyDescent="0.3">
      <c r="A167" s="134">
        <v>165</v>
      </c>
      <c r="B167" s="145" t="s">
        <v>431</v>
      </c>
      <c r="C167" s="145" t="s">
        <v>432</v>
      </c>
      <c r="D167" s="145"/>
      <c r="E167" s="137">
        <v>58</v>
      </c>
      <c r="F167" s="137">
        <v>1753</v>
      </c>
      <c r="G167" s="137" t="s">
        <v>462</v>
      </c>
      <c r="H167" s="137">
        <v>120009</v>
      </c>
      <c r="I167" s="137" t="s">
        <v>463</v>
      </c>
      <c r="J167" s="137">
        <v>3776</v>
      </c>
      <c r="K167" s="138" t="s">
        <v>464</v>
      </c>
      <c r="L167" s="138" t="s">
        <v>465</v>
      </c>
      <c r="M167" s="138" t="s">
        <v>466</v>
      </c>
      <c r="N167" s="139"/>
      <c r="O167" s="140">
        <v>0.49608570000000002</v>
      </c>
      <c r="P167" s="139">
        <v>0.52196460300000003</v>
      </c>
      <c r="Q167" s="139">
        <v>0.66106715155860996</v>
      </c>
      <c r="R167" s="139">
        <v>-1.6572449999999999E-3</v>
      </c>
      <c r="S167" s="141">
        <v>8556</v>
      </c>
      <c r="T167" s="141">
        <v>0.66067096035320905</v>
      </c>
      <c r="U167" s="141">
        <v>0.12853331502211102</v>
      </c>
      <c r="V167" s="141">
        <v>-3.6504090323060301</v>
      </c>
      <c r="W167" s="141">
        <v>0.10285501387252508</v>
      </c>
      <c r="X167" s="142">
        <v>2.7994634</v>
      </c>
      <c r="Y167" s="139">
        <v>0.20005829999999999</v>
      </c>
      <c r="Z167" s="143">
        <v>0.32</v>
      </c>
      <c r="AA167" s="143">
        <v>0.37</v>
      </c>
    </row>
    <row r="168" spans="1:27" x14ac:dyDescent="0.3">
      <c r="A168" s="134">
        <v>166</v>
      </c>
      <c r="B168" s="145" t="s">
        <v>431</v>
      </c>
      <c r="C168" s="145" t="s">
        <v>432</v>
      </c>
      <c r="D168" s="145"/>
      <c r="E168" s="137">
        <v>59</v>
      </c>
      <c r="F168" s="137">
        <v>1748</v>
      </c>
      <c r="G168" s="137" t="s">
        <v>467</v>
      </c>
      <c r="H168" s="137">
        <v>120040</v>
      </c>
      <c r="I168" s="137" t="s">
        <v>468</v>
      </c>
      <c r="J168" s="137">
        <v>3778</v>
      </c>
      <c r="K168" s="138" t="s">
        <v>469</v>
      </c>
      <c r="L168" s="138" t="s">
        <v>470</v>
      </c>
      <c r="M168" s="138" t="s">
        <v>471</v>
      </c>
      <c r="N168" s="139"/>
      <c r="O168" s="140">
        <v>0.49608570000000002</v>
      </c>
      <c r="P168" s="139">
        <v>0.52196460300000003</v>
      </c>
      <c r="Q168" s="139">
        <v>0.66106715155860996</v>
      </c>
      <c r="R168" s="139">
        <v>-1.6572449999999999E-3</v>
      </c>
      <c r="S168" s="141">
        <v>8556</v>
      </c>
      <c r="T168" s="141">
        <v>0.66067096035320905</v>
      </c>
      <c r="U168" s="141">
        <v>0.12853331502211102</v>
      </c>
      <c r="V168" s="141">
        <v>-3.6504090323060301</v>
      </c>
      <c r="W168" s="141">
        <v>0.10285501387252508</v>
      </c>
      <c r="X168" s="142">
        <v>2.7994634</v>
      </c>
      <c r="Y168" s="139">
        <v>0.20005829999999999</v>
      </c>
      <c r="Z168" s="143">
        <v>0.32</v>
      </c>
      <c r="AA168" s="143">
        <v>0.37</v>
      </c>
    </row>
    <row r="169" spans="1:27" x14ac:dyDescent="0.3">
      <c r="A169" s="134">
        <v>167</v>
      </c>
      <c r="B169" s="145" t="s">
        <v>431</v>
      </c>
      <c r="C169" s="145" t="s">
        <v>432</v>
      </c>
      <c r="D169" s="145"/>
      <c r="E169" s="137">
        <v>60</v>
      </c>
      <c r="F169" s="137">
        <v>1756</v>
      </c>
      <c r="G169" s="137" t="s">
        <v>472</v>
      </c>
      <c r="H169" s="137">
        <v>119977</v>
      </c>
      <c r="I169" s="137" t="s">
        <v>473</v>
      </c>
      <c r="J169" s="137">
        <v>3773</v>
      </c>
      <c r="K169" s="138" t="s">
        <v>474</v>
      </c>
      <c r="L169" s="138" t="s">
        <v>475</v>
      </c>
      <c r="M169" s="138" t="s">
        <v>476</v>
      </c>
      <c r="N169" s="139"/>
      <c r="O169" s="140">
        <v>0.49608570000000002</v>
      </c>
      <c r="P169" s="139">
        <v>0.52196460300000003</v>
      </c>
      <c r="Q169" s="139">
        <v>0.66106715155860996</v>
      </c>
      <c r="R169" s="139">
        <v>-1.6572449999999999E-3</v>
      </c>
      <c r="S169" s="141">
        <v>8556</v>
      </c>
      <c r="T169" s="141">
        <v>0.66067096035320905</v>
      </c>
      <c r="U169" s="141">
        <v>0.12853331502211102</v>
      </c>
      <c r="V169" s="141">
        <v>-3.6504090323060301</v>
      </c>
      <c r="W169" s="141">
        <v>0.10285501387252508</v>
      </c>
      <c r="X169" s="142">
        <v>2.7994634</v>
      </c>
      <c r="Y169" s="139">
        <v>0.20005829999999999</v>
      </c>
      <c r="Z169" s="143">
        <v>0.32</v>
      </c>
      <c r="AA169" s="143">
        <v>0.37</v>
      </c>
    </row>
    <row r="170" spans="1:27" x14ac:dyDescent="0.3">
      <c r="A170" s="134">
        <v>168</v>
      </c>
      <c r="B170" s="145" t="s">
        <v>431</v>
      </c>
      <c r="C170" s="145" t="s">
        <v>432</v>
      </c>
      <c r="D170" s="145"/>
      <c r="E170" s="137">
        <v>61</v>
      </c>
      <c r="F170" s="137">
        <v>1758</v>
      </c>
      <c r="G170" s="137" t="s">
        <v>477</v>
      </c>
      <c r="H170" s="137">
        <v>120161</v>
      </c>
      <c r="I170" s="137" t="s">
        <v>478</v>
      </c>
      <c r="J170" s="137">
        <v>3789</v>
      </c>
      <c r="K170" s="138" t="s">
        <v>479</v>
      </c>
      <c r="L170" s="138"/>
      <c r="M170" s="138"/>
      <c r="N170" s="139"/>
      <c r="O170" s="140">
        <v>0.49608570000000002</v>
      </c>
      <c r="P170" s="139">
        <v>0.52196460300000003</v>
      </c>
      <c r="Q170" s="139">
        <v>0.66106715155860996</v>
      </c>
      <c r="R170" s="139">
        <v>-1.6572449999999999E-3</v>
      </c>
      <c r="S170" s="141">
        <v>8556</v>
      </c>
      <c r="T170" s="141">
        <v>0.66067096035320905</v>
      </c>
      <c r="U170" s="141">
        <v>0.12853331502211102</v>
      </c>
      <c r="V170" s="141">
        <v>-3.6504090323060301</v>
      </c>
      <c r="W170" s="141">
        <v>0.10285501387252508</v>
      </c>
      <c r="X170" s="142">
        <v>2.7994634</v>
      </c>
      <c r="Y170" s="139">
        <v>0.20005829999999999</v>
      </c>
      <c r="Z170" s="143">
        <v>0.32</v>
      </c>
      <c r="AA170" s="143">
        <v>0.37</v>
      </c>
    </row>
    <row r="171" spans="1:27" x14ac:dyDescent="0.3">
      <c r="A171" s="134">
        <v>169</v>
      </c>
      <c r="B171" s="145" t="s">
        <v>431</v>
      </c>
      <c r="C171" s="145" t="s">
        <v>432</v>
      </c>
      <c r="D171" s="145"/>
      <c r="E171" s="137">
        <v>62</v>
      </c>
      <c r="F171" s="137">
        <v>1762</v>
      </c>
      <c r="G171" s="137" t="s">
        <v>480</v>
      </c>
      <c r="H171" s="137">
        <v>119948</v>
      </c>
      <c r="I171" s="137" t="s">
        <v>481</v>
      </c>
      <c r="J171" s="137">
        <v>4833</v>
      </c>
      <c r="K171" s="138" t="s">
        <v>482</v>
      </c>
      <c r="L171" s="138" t="s">
        <v>483</v>
      </c>
      <c r="M171" s="138" t="s">
        <v>484</v>
      </c>
      <c r="N171" s="139"/>
      <c r="O171" s="140">
        <v>0.49608570000000002</v>
      </c>
      <c r="P171" s="139">
        <v>0.52196460300000003</v>
      </c>
      <c r="Q171" s="139">
        <v>0.66106715155860996</v>
      </c>
      <c r="R171" s="139">
        <v>-1.6572449999999999E-3</v>
      </c>
      <c r="S171" s="141">
        <v>8556</v>
      </c>
      <c r="T171" s="141">
        <v>0.66067096035320905</v>
      </c>
      <c r="U171" s="141">
        <v>0.12853331502211102</v>
      </c>
      <c r="V171" s="141">
        <v>-3.6504090323060301</v>
      </c>
      <c r="W171" s="141">
        <v>0.10285501387252508</v>
      </c>
      <c r="X171" s="142">
        <v>2.7994634</v>
      </c>
      <c r="Y171" s="139">
        <v>0.20005829999999999</v>
      </c>
      <c r="Z171" s="143">
        <v>0.32</v>
      </c>
      <c r="AA171" s="143">
        <v>0.37</v>
      </c>
    </row>
    <row r="172" spans="1:27" x14ac:dyDescent="0.3">
      <c r="A172" s="134">
        <v>170</v>
      </c>
      <c r="B172" s="145" t="s">
        <v>431</v>
      </c>
      <c r="C172" s="145" t="s">
        <v>432</v>
      </c>
      <c r="D172" s="145"/>
      <c r="E172" s="137">
        <v>63</v>
      </c>
      <c r="F172" s="137">
        <v>1751</v>
      </c>
      <c r="G172" s="137" t="s">
        <v>485</v>
      </c>
      <c r="H172" s="137">
        <v>120260</v>
      </c>
      <c r="I172" s="137" t="s">
        <v>486</v>
      </c>
      <c r="J172" s="137">
        <v>3799</v>
      </c>
      <c r="K172" s="138" t="s">
        <v>487</v>
      </c>
      <c r="L172" s="138" t="s">
        <v>488</v>
      </c>
      <c r="M172" s="138" t="s">
        <v>489</v>
      </c>
      <c r="N172" s="139"/>
      <c r="O172" s="140">
        <v>0.49608570000000002</v>
      </c>
      <c r="P172" s="139">
        <v>0.52196460300000003</v>
      </c>
      <c r="Q172" s="139">
        <v>0.66106715155860996</v>
      </c>
      <c r="R172" s="139">
        <v>-1.6572449999999999E-3</v>
      </c>
      <c r="S172" s="141">
        <v>8556</v>
      </c>
      <c r="T172" s="141">
        <v>0.66067096035320905</v>
      </c>
      <c r="U172" s="141">
        <v>0.12853331502211102</v>
      </c>
      <c r="V172" s="141">
        <v>-3.6504090323060301</v>
      </c>
      <c r="W172" s="141">
        <v>0.10285501387252508</v>
      </c>
      <c r="X172" s="142">
        <v>2.7994634</v>
      </c>
      <c r="Y172" s="139">
        <v>0.20005829999999999</v>
      </c>
      <c r="Z172" s="143">
        <v>0.32</v>
      </c>
      <c r="AA172" s="143">
        <v>0.37</v>
      </c>
    </row>
    <row r="173" spans="1:27" x14ac:dyDescent="0.3">
      <c r="A173" s="134">
        <v>171</v>
      </c>
      <c r="B173" s="145" t="s">
        <v>431</v>
      </c>
      <c r="C173" s="145" t="s">
        <v>432</v>
      </c>
      <c r="D173" s="145"/>
      <c r="E173" s="137">
        <v>64</v>
      </c>
      <c r="F173" s="137">
        <v>1761</v>
      </c>
      <c r="G173" s="137" t="s">
        <v>490</v>
      </c>
      <c r="H173" s="137">
        <v>120512</v>
      </c>
      <c r="I173" s="137" t="s">
        <v>491</v>
      </c>
      <c r="J173" s="137">
        <v>3797</v>
      </c>
      <c r="K173" s="138" t="s">
        <v>492</v>
      </c>
      <c r="L173" s="138"/>
      <c r="M173" s="138"/>
      <c r="N173" s="139"/>
      <c r="O173" s="140">
        <v>0.49608570000000002</v>
      </c>
      <c r="P173" s="139">
        <v>0.52196460300000003</v>
      </c>
      <c r="Q173" s="139">
        <v>0.66106715155860996</v>
      </c>
      <c r="R173" s="139">
        <v>-1.6572449999999999E-3</v>
      </c>
      <c r="S173" s="141">
        <v>8556</v>
      </c>
      <c r="T173" s="141">
        <v>0.66067096035320905</v>
      </c>
      <c r="U173" s="141">
        <v>0.12853331502211102</v>
      </c>
      <c r="V173" s="141">
        <v>-3.6504090323060301</v>
      </c>
      <c r="W173" s="141">
        <v>0.10285501387252508</v>
      </c>
      <c r="X173" s="142">
        <v>2.7994634</v>
      </c>
      <c r="Y173" s="139">
        <v>0.20005829999999999</v>
      </c>
      <c r="Z173" s="143">
        <v>0.32</v>
      </c>
      <c r="AA173" s="143">
        <v>0.37</v>
      </c>
    </row>
    <row r="174" spans="1:27" x14ac:dyDescent="0.3">
      <c r="A174" s="134">
        <v>172</v>
      </c>
      <c r="B174" s="136" t="s">
        <v>431</v>
      </c>
      <c r="C174" s="136" t="s">
        <v>432</v>
      </c>
      <c r="D174" s="136"/>
      <c r="E174" s="137">
        <v>71</v>
      </c>
      <c r="F174" s="137">
        <v>158</v>
      </c>
      <c r="G174" s="137" t="s">
        <v>493</v>
      </c>
      <c r="H174" s="137"/>
      <c r="I174" s="137"/>
      <c r="J174" s="137">
        <v>4899</v>
      </c>
      <c r="K174" s="138" t="s">
        <v>494</v>
      </c>
      <c r="L174" s="138"/>
      <c r="M174" s="138"/>
      <c r="N174" s="139"/>
      <c r="O174" s="140">
        <v>0.49608570000000002</v>
      </c>
      <c r="P174" s="139">
        <v>0.52196460300000003</v>
      </c>
      <c r="Q174" s="139">
        <v>0.66106715155860996</v>
      </c>
      <c r="R174" s="139">
        <v>-1.6572449999999999E-3</v>
      </c>
      <c r="S174" s="144"/>
      <c r="T174" s="144">
        <v>0.757382</v>
      </c>
      <c r="U174" s="144">
        <v>8.9023092301607001E-2</v>
      </c>
      <c r="V174" s="144">
        <v>-3.624676</v>
      </c>
      <c r="W174" s="144">
        <v>6.7228474802671079E-2</v>
      </c>
      <c r="X174" s="142">
        <v>2.7994634</v>
      </c>
      <c r="Y174" s="139">
        <v>0.20005829999999999</v>
      </c>
      <c r="Z174" s="143">
        <v>0.42708374999999998</v>
      </c>
      <c r="AA174" s="143">
        <v>0.42312500000000003</v>
      </c>
    </row>
    <row r="175" spans="1:27" x14ac:dyDescent="0.3">
      <c r="A175" s="134">
        <v>173</v>
      </c>
      <c r="B175" s="136" t="s">
        <v>431</v>
      </c>
      <c r="C175" s="136" t="s">
        <v>432</v>
      </c>
      <c r="D175" s="136"/>
      <c r="E175" s="137">
        <v>72</v>
      </c>
      <c r="F175" s="137">
        <v>36</v>
      </c>
      <c r="G175" s="137" t="s">
        <v>495</v>
      </c>
      <c r="H175" s="137">
        <v>80824</v>
      </c>
      <c r="I175" s="137" t="s">
        <v>496</v>
      </c>
      <c r="J175" s="137">
        <v>84</v>
      </c>
      <c r="K175" s="138" t="s">
        <v>497</v>
      </c>
      <c r="L175" s="138" t="s">
        <v>498</v>
      </c>
      <c r="M175" s="138" t="s">
        <v>499</v>
      </c>
      <c r="N175" s="139"/>
      <c r="O175" s="140">
        <v>0.49608570000000002</v>
      </c>
      <c r="P175" s="139">
        <v>0.52196460300000003</v>
      </c>
      <c r="Q175" s="139">
        <v>0.66106715155860996</v>
      </c>
      <c r="R175" s="139">
        <v>-1.6572449999999999E-3</v>
      </c>
      <c r="S175" s="144"/>
      <c r="T175" s="144">
        <v>0.757382</v>
      </c>
      <c r="U175" s="144">
        <v>8.9023092301607001E-2</v>
      </c>
      <c r="V175" s="144">
        <v>-3.624676</v>
      </c>
      <c r="W175" s="144">
        <v>6.7228474802671079E-2</v>
      </c>
      <c r="X175" s="142">
        <v>2.7994634</v>
      </c>
      <c r="Y175" s="139">
        <v>0.20005829999999999</v>
      </c>
      <c r="Z175" s="143">
        <v>0.42708374999999998</v>
      </c>
      <c r="AA175" s="143">
        <v>0.42312500000000003</v>
      </c>
    </row>
    <row r="176" spans="1:27" x14ac:dyDescent="0.3">
      <c r="A176" s="134">
        <v>174</v>
      </c>
      <c r="B176" s="136" t="s">
        <v>431</v>
      </c>
      <c r="C176" s="136" t="s">
        <v>432</v>
      </c>
      <c r="D176" s="136"/>
      <c r="E176" s="137">
        <v>73</v>
      </c>
      <c r="F176" s="137">
        <v>327</v>
      </c>
      <c r="G176" s="137" t="s">
        <v>500</v>
      </c>
      <c r="H176" s="137">
        <v>447038</v>
      </c>
      <c r="I176" s="137" t="s">
        <v>501</v>
      </c>
      <c r="J176" s="137">
        <v>1034</v>
      </c>
      <c r="K176" s="138" t="s">
        <v>502</v>
      </c>
      <c r="L176" s="138" t="s">
        <v>503</v>
      </c>
      <c r="M176" s="138" t="s">
        <v>504</v>
      </c>
      <c r="N176" s="139"/>
      <c r="O176" s="140">
        <v>0.49608570000000002</v>
      </c>
      <c r="P176" s="139">
        <v>0.52196460300000003</v>
      </c>
      <c r="Q176" s="139">
        <v>0.66106715155860996</v>
      </c>
      <c r="R176" s="139">
        <v>-1.6572449999999999E-3</v>
      </c>
      <c r="S176" s="144"/>
      <c r="T176" s="144">
        <v>0.757382</v>
      </c>
      <c r="U176" s="144">
        <v>8.9023092301607001E-2</v>
      </c>
      <c r="V176" s="144">
        <v>-3.624676</v>
      </c>
      <c r="W176" s="144">
        <v>6.7228474802671079E-2</v>
      </c>
      <c r="X176" s="142">
        <v>2.7994634</v>
      </c>
      <c r="Y176" s="139">
        <v>0.20005829999999999</v>
      </c>
      <c r="Z176" s="143">
        <v>0.42708374999999998</v>
      </c>
      <c r="AA176" s="143">
        <v>0.42312500000000003</v>
      </c>
    </row>
    <row r="177" spans="1:27" x14ac:dyDescent="0.3">
      <c r="A177" s="134">
        <v>175</v>
      </c>
      <c r="B177" s="136" t="s">
        <v>431</v>
      </c>
      <c r="C177" s="136" t="s">
        <v>432</v>
      </c>
      <c r="D177" s="136"/>
      <c r="E177" s="137">
        <v>76</v>
      </c>
      <c r="F177" s="137">
        <v>331</v>
      </c>
      <c r="G177" s="137" t="s">
        <v>505</v>
      </c>
      <c r="H177" s="137">
        <v>89323</v>
      </c>
      <c r="I177" s="137" t="s">
        <v>506</v>
      </c>
      <c r="J177" s="137">
        <v>956</v>
      </c>
      <c r="K177" s="138" t="s">
        <v>507</v>
      </c>
      <c r="L177" s="138"/>
      <c r="M177" s="138"/>
      <c r="N177" s="139"/>
      <c r="O177" s="140">
        <v>0.49608570000000002</v>
      </c>
      <c r="P177" s="139">
        <v>0.52196460300000003</v>
      </c>
      <c r="Q177" s="139">
        <v>0.66106715155860996</v>
      </c>
      <c r="R177" s="139">
        <v>-1.6572449999999999E-3</v>
      </c>
      <c r="S177" s="144"/>
      <c r="T177" s="144">
        <v>0.757382</v>
      </c>
      <c r="U177" s="144">
        <v>8.9023092301607001E-2</v>
      </c>
      <c r="V177" s="144">
        <v>-3.624676</v>
      </c>
      <c r="W177" s="144">
        <v>6.7228474802671079E-2</v>
      </c>
      <c r="X177" s="142">
        <v>2.7994634</v>
      </c>
      <c r="Y177" s="139">
        <v>0.20005829999999999</v>
      </c>
      <c r="Z177" s="143">
        <v>0.42708374999999998</v>
      </c>
      <c r="AA177" s="143">
        <v>0.42312500000000003</v>
      </c>
    </row>
    <row r="178" spans="1:27" x14ac:dyDescent="0.3">
      <c r="A178" s="134">
        <v>176</v>
      </c>
      <c r="B178" s="136" t="s">
        <v>431</v>
      </c>
      <c r="C178" s="136" t="s">
        <v>432</v>
      </c>
      <c r="D178" s="136"/>
      <c r="E178" s="137">
        <v>79</v>
      </c>
      <c r="F178" s="137">
        <v>717</v>
      </c>
      <c r="G178" s="137" t="s">
        <v>508</v>
      </c>
      <c r="H178" s="137">
        <v>89308</v>
      </c>
      <c r="I178" s="137" t="s">
        <v>509</v>
      </c>
      <c r="J178" s="137">
        <v>4835</v>
      </c>
      <c r="K178" s="138" t="s">
        <v>510</v>
      </c>
      <c r="L178" s="138" t="s">
        <v>511</v>
      </c>
      <c r="M178" s="138" t="s">
        <v>512</v>
      </c>
      <c r="N178" s="139"/>
      <c r="O178" s="140">
        <v>0.49608570000000002</v>
      </c>
      <c r="P178" s="139">
        <v>0.52196460300000003</v>
      </c>
      <c r="Q178" s="139">
        <v>0.66106715155860996</v>
      </c>
      <c r="R178" s="139">
        <v>-1.6572449999999999E-3</v>
      </c>
      <c r="S178" s="144"/>
      <c r="T178" s="144">
        <v>0.757382</v>
      </c>
      <c r="U178" s="144">
        <v>8.9023092301607001E-2</v>
      </c>
      <c r="V178" s="144">
        <v>-3.624676</v>
      </c>
      <c r="W178" s="144">
        <v>6.7228474802671079E-2</v>
      </c>
      <c r="X178" s="142">
        <v>2.7994634</v>
      </c>
      <c r="Y178" s="139">
        <v>0.20005829999999999</v>
      </c>
      <c r="Z178" s="143">
        <v>0.42708374999999998</v>
      </c>
      <c r="AA178" s="143">
        <v>0.42312500000000003</v>
      </c>
    </row>
    <row r="179" spans="1:27" x14ac:dyDescent="0.3">
      <c r="A179" s="134">
        <v>177</v>
      </c>
      <c r="B179" s="136" t="s">
        <v>431</v>
      </c>
      <c r="C179" s="136" t="s">
        <v>432</v>
      </c>
      <c r="D179" s="136"/>
      <c r="E179" s="137">
        <v>80</v>
      </c>
      <c r="F179" s="137">
        <v>1111</v>
      </c>
      <c r="G179" s="137" t="s">
        <v>513</v>
      </c>
      <c r="H179" s="137">
        <v>106361</v>
      </c>
      <c r="I179" s="137" t="s">
        <v>514</v>
      </c>
      <c r="J179" s="137">
        <v>4813</v>
      </c>
      <c r="K179" s="138" t="s">
        <v>515</v>
      </c>
      <c r="L179" s="138" t="s">
        <v>516</v>
      </c>
      <c r="M179" s="138" t="s">
        <v>517</v>
      </c>
      <c r="N179" s="139"/>
      <c r="O179" s="140">
        <v>0.49608570000000002</v>
      </c>
      <c r="P179" s="139">
        <v>0.52196460300000003</v>
      </c>
      <c r="Q179" s="139">
        <v>0.66106715155860996</v>
      </c>
      <c r="R179" s="139">
        <v>-1.6572449999999999E-3</v>
      </c>
      <c r="S179" s="144"/>
      <c r="T179" s="144">
        <v>0.757382</v>
      </c>
      <c r="U179" s="144">
        <v>8.9023092301607001E-2</v>
      </c>
      <c r="V179" s="144">
        <v>-3.624676</v>
      </c>
      <c r="W179" s="144">
        <v>6.7228474802671079E-2</v>
      </c>
      <c r="X179" s="142">
        <v>2.7994634</v>
      </c>
      <c r="Y179" s="139">
        <v>0.20005829999999999</v>
      </c>
      <c r="Z179" s="143">
        <v>0.42708374999999998</v>
      </c>
      <c r="AA179" s="143">
        <v>0.42312500000000003</v>
      </c>
    </row>
    <row r="180" spans="1:27" x14ac:dyDescent="0.3">
      <c r="A180" s="134">
        <v>178</v>
      </c>
      <c r="B180" s="136" t="s">
        <v>431</v>
      </c>
      <c r="C180" s="136" t="s">
        <v>432</v>
      </c>
      <c r="D180" s="136"/>
      <c r="E180" s="137">
        <v>81</v>
      </c>
      <c r="F180" s="137">
        <v>1167</v>
      </c>
      <c r="G180" s="137" t="s">
        <v>518</v>
      </c>
      <c r="H180" s="137">
        <v>80334</v>
      </c>
      <c r="I180" s="137" t="s">
        <v>519</v>
      </c>
      <c r="J180" s="137">
        <v>54</v>
      </c>
      <c r="K180" s="138" t="s">
        <v>520</v>
      </c>
      <c r="L180" s="138" t="s">
        <v>521</v>
      </c>
      <c r="M180" s="138" t="s">
        <v>522</v>
      </c>
      <c r="N180" s="139"/>
      <c r="O180" s="140">
        <v>0.49608570000000002</v>
      </c>
      <c r="P180" s="139">
        <v>0.52196460300000003</v>
      </c>
      <c r="Q180" s="139">
        <v>0.66106715155860996</v>
      </c>
      <c r="R180" s="139">
        <v>-1.6572449999999999E-3</v>
      </c>
      <c r="S180" s="144"/>
      <c r="T180" s="144">
        <v>0.757382</v>
      </c>
      <c r="U180" s="144">
        <v>8.9023092301607001E-2</v>
      </c>
      <c r="V180" s="144">
        <v>-3.624676</v>
      </c>
      <c r="W180" s="144">
        <v>6.7228474802671079E-2</v>
      </c>
      <c r="X180" s="142">
        <v>2.7994634</v>
      </c>
      <c r="Y180" s="139">
        <v>0.20005829999999999</v>
      </c>
      <c r="Z180" s="143">
        <v>0.42708374999999998</v>
      </c>
      <c r="AA180" s="143">
        <v>0.42312500000000003</v>
      </c>
    </row>
    <row r="181" spans="1:27" x14ac:dyDescent="0.3">
      <c r="A181" s="134">
        <v>179</v>
      </c>
      <c r="B181" s="145" t="s">
        <v>431</v>
      </c>
      <c r="C181" s="145" t="s">
        <v>432</v>
      </c>
      <c r="D181" s="145"/>
      <c r="E181" s="137">
        <v>82</v>
      </c>
      <c r="F181" s="137">
        <v>1209</v>
      </c>
      <c r="G181" s="137" t="s">
        <v>523</v>
      </c>
      <c r="H181" s="137">
        <v>79693</v>
      </c>
      <c r="I181" s="137" t="s">
        <v>524</v>
      </c>
      <c r="J181" s="137">
        <v>4</v>
      </c>
      <c r="K181" s="138" t="s">
        <v>525</v>
      </c>
      <c r="L181" s="138" t="s">
        <v>526</v>
      </c>
      <c r="M181" s="138" t="s">
        <v>527</v>
      </c>
      <c r="N181" s="139"/>
      <c r="O181" s="140">
        <v>0.49608570000000002</v>
      </c>
      <c r="P181" s="139">
        <v>0.52196460300000003</v>
      </c>
      <c r="Q181" s="139">
        <v>0.66106715155860996</v>
      </c>
      <c r="R181" s="139">
        <v>-1.6572449999999999E-3</v>
      </c>
      <c r="S181" s="144"/>
      <c r="T181" s="144">
        <v>0.757382</v>
      </c>
      <c r="U181" s="144">
        <v>8.9023092301607001E-2</v>
      </c>
      <c r="V181" s="144">
        <v>-3.624676</v>
      </c>
      <c r="W181" s="144">
        <v>6.7228474802671079E-2</v>
      </c>
      <c r="X181" s="142">
        <v>2.7994634</v>
      </c>
      <c r="Y181" s="139">
        <v>0.20005829999999999</v>
      </c>
      <c r="Z181" s="143">
        <v>0.42708374999999998</v>
      </c>
      <c r="AA181" s="143">
        <v>0.42312500000000003</v>
      </c>
    </row>
    <row r="182" spans="1:27" x14ac:dyDescent="0.3">
      <c r="A182" s="134">
        <v>180</v>
      </c>
      <c r="B182" s="145" t="s">
        <v>431</v>
      </c>
      <c r="C182" s="145" t="s">
        <v>432</v>
      </c>
      <c r="D182" s="145"/>
      <c r="E182" s="137">
        <v>83</v>
      </c>
      <c r="F182" s="137">
        <v>1471</v>
      </c>
      <c r="G182" s="137" t="s">
        <v>528</v>
      </c>
      <c r="H182" s="137">
        <v>95048</v>
      </c>
      <c r="I182" s="137" t="s">
        <v>529</v>
      </c>
      <c r="J182" s="137">
        <v>1456</v>
      </c>
      <c r="K182" s="138" t="s">
        <v>530</v>
      </c>
      <c r="L182" s="138"/>
      <c r="M182" s="138"/>
      <c r="N182" s="139"/>
      <c r="O182" s="140">
        <v>0.49608570000000002</v>
      </c>
      <c r="P182" s="139">
        <v>0.52196460300000003</v>
      </c>
      <c r="Q182" s="139">
        <v>0.66106715155860996</v>
      </c>
      <c r="R182" s="139">
        <v>-1.6572449999999999E-3</v>
      </c>
      <c r="S182" s="144"/>
      <c r="T182" s="144">
        <v>0.757382</v>
      </c>
      <c r="U182" s="144">
        <v>8.9023092301607001E-2</v>
      </c>
      <c r="V182" s="144">
        <v>-3.624676</v>
      </c>
      <c r="W182" s="144">
        <v>6.7228474802671079E-2</v>
      </c>
      <c r="X182" s="142">
        <v>2.7994634</v>
      </c>
      <c r="Y182" s="139">
        <v>0.20005829999999999</v>
      </c>
      <c r="Z182" s="143">
        <v>0.42708374999999998</v>
      </c>
      <c r="AA182" s="143">
        <v>0.42312500000000003</v>
      </c>
    </row>
    <row r="183" spans="1:27" x14ac:dyDescent="0.3">
      <c r="A183" s="134">
        <v>181</v>
      </c>
      <c r="B183" s="136" t="s">
        <v>431</v>
      </c>
      <c r="C183" s="136" t="s">
        <v>432</v>
      </c>
      <c r="D183" s="136"/>
      <c r="E183" s="137">
        <v>85</v>
      </c>
      <c r="F183" s="137">
        <v>1459</v>
      </c>
      <c r="G183" s="137" t="s">
        <v>531</v>
      </c>
      <c r="H183" s="137">
        <v>113750</v>
      </c>
      <c r="I183" s="137" t="s">
        <v>532</v>
      </c>
      <c r="J183" s="137">
        <v>3295</v>
      </c>
      <c r="K183" s="138" t="s">
        <v>533</v>
      </c>
      <c r="L183" s="138" t="s">
        <v>534</v>
      </c>
      <c r="M183" s="138" t="s">
        <v>535</v>
      </c>
      <c r="N183" s="139"/>
      <c r="O183" s="140">
        <v>0.49608570000000002</v>
      </c>
      <c r="P183" s="139">
        <v>0.52196460300000003</v>
      </c>
      <c r="Q183" s="139">
        <v>0.66106715155860996</v>
      </c>
      <c r="R183" s="139">
        <v>-1.6572449999999999E-3</v>
      </c>
      <c r="S183" s="144"/>
      <c r="T183" s="144">
        <v>0.757382</v>
      </c>
      <c r="U183" s="144">
        <v>8.9023092301607001E-2</v>
      </c>
      <c r="V183" s="144">
        <v>-3.624676</v>
      </c>
      <c r="W183" s="144">
        <v>6.7228474802671079E-2</v>
      </c>
      <c r="X183" s="142">
        <v>2.7994634</v>
      </c>
      <c r="Y183" s="139">
        <v>0.20005829999999999</v>
      </c>
      <c r="Z183" s="143">
        <v>0.42708374999999998</v>
      </c>
      <c r="AA183" s="143">
        <v>0.42312500000000003</v>
      </c>
    </row>
    <row r="184" spans="1:27" x14ac:dyDescent="0.3">
      <c r="A184" s="134">
        <v>182</v>
      </c>
      <c r="B184" s="136" t="s">
        <v>431</v>
      </c>
      <c r="C184" s="136" t="s">
        <v>432</v>
      </c>
      <c r="D184" s="136"/>
      <c r="E184" s="137">
        <v>86</v>
      </c>
      <c r="F184" s="137">
        <v>1939</v>
      </c>
      <c r="G184" s="137" t="s">
        <v>536</v>
      </c>
      <c r="H184" s="137">
        <v>160932</v>
      </c>
      <c r="I184" s="137" t="s">
        <v>537</v>
      </c>
      <c r="J184" s="137">
        <v>4414</v>
      </c>
      <c r="K184" s="138" t="s">
        <v>538</v>
      </c>
      <c r="L184" s="138"/>
      <c r="M184" s="138"/>
      <c r="N184" s="139"/>
      <c r="O184" s="140">
        <v>0.49608570000000002</v>
      </c>
      <c r="P184" s="139">
        <v>0.52196460300000003</v>
      </c>
      <c r="Q184" s="139">
        <v>0.66106715155860996</v>
      </c>
      <c r="R184" s="139">
        <v>-1.6572449999999999E-3</v>
      </c>
      <c r="S184" s="141">
        <v>8398</v>
      </c>
      <c r="T184" s="141">
        <v>0.85731635910327997</v>
      </c>
      <c r="U184" s="141">
        <v>8.6766642226222004E-2</v>
      </c>
      <c r="V184" s="141">
        <v>-4.3423796273494197</v>
      </c>
      <c r="W184" s="141">
        <v>5.5331760334129176E-2</v>
      </c>
      <c r="X184" s="142">
        <v>2.7994634</v>
      </c>
      <c r="Y184" s="139">
        <v>0.20005829999999999</v>
      </c>
      <c r="Z184" s="143">
        <v>0.42188999999999999</v>
      </c>
      <c r="AA184" s="143">
        <v>0.41499999999999998</v>
      </c>
    </row>
    <row r="185" spans="1:27" x14ac:dyDescent="0.3">
      <c r="A185" s="134">
        <v>183</v>
      </c>
      <c r="B185" s="136" t="s">
        <v>431</v>
      </c>
      <c r="C185" s="136" t="s">
        <v>432</v>
      </c>
      <c r="D185" s="136"/>
      <c r="E185" s="137">
        <v>87</v>
      </c>
      <c r="F185" s="137">
        <v>2033</v>
      </c>
      <c r="G185" s="137" t="s">
        <v>539</v>
      </c>
      <c r="H185" s="137">
        <v>126662</v>
      </c>
      <c r="I185" s="137" t="s">
        <v>540</v>
      </c>
      <c r="J185" s="137">
        <v>4418</v>
      </c>
      <c r="K185" s="138" t="s">
        <v>541</v>
      </c>
      <c r="L185" s="138" t="s">
        <v>542</v>
      </c>
      <c r="M185" s="138" t="s">
        <v>543</v>
      </c>
      <c r="N185" s="139"/>
      <c r="O185" s="140">
        <v>0.49608570000000002</v>
      </c>
      <c r="P185" s="139">
        <v>0.52196460300000003</v>
      </c>
      <c r="Q185" s="139">
        <v>0.66106715155860996</v>
      </c>
      <c r="R185" s="139">
        <v>-1.6572449999999999E-3</v>
      </c>
      <c r="S185" s="141">
        <v>8398</v>
      </c>
      <c r="T185" s="141">
        <v>0.85731635910327997</v>
      </c>
      <c r="U185" s="141">
        <v>8.6766642226222004E-2</v>
      </c>
      <c r="V185" s="141">
        <v>-4.3423796273494197</v>
      </c>
      <c r="W185" s="141">
        <v>5.5331760334129176E-2</v>
      </c>
      <c r="X185" s="142">
        <v>2.7994634</v>
      </c>
      <c r="Y185" s="139">
        <v>0.20005829999999999</v>
      </c>
      <c r="Z185" s="143">
        <v>0.42188999999999999</v>
      </c>
      <c r="AA185" s="143">
        <v>0.41499999999999998</v>
      </c>
    </row>
    <row r="186" spans="1:27" x14ac:dyDescent="0.3">
      <c r="A186" s="134">
        <v>184</v>
      </c>
      <c r="B186" s="136" t="s">
        <v>431</v>
      </c>
      <c r="C186" s="136" t="s">
        <v>432</v>
      </c>
      <c r="D186" s="136"/>
      <c r="E186" s="137">
        <v>88</v>
      </c>
      <c r="F186" s="137">
        <v>1942</v>
      </c>
      <c r="G186" s="137" t="s">
        <v>544</v>
      </c>
      <c r="H186" s="137">
        <v>126667</v>
      </c>
      <c r="I186" s="137" t="s">
        <v>545</v>
      </c>
      <c r="J186" s="137">
        <v>4416</v>
      </c>
      <c r="K186" s="138" t="s">
        <v>546</v>
      </c>
      <c r="L186" s="138"/>
      <c r="M186" s="138"/>
      <c r="N186" s="139"/>
      <c r="O186" s="140">
        <v>0.49608570000000002</v>
      </c>
      <c r="P186" s="139">
        <v>0.52196460300000003</v>
      </c>
      <c r="Q186" s="139">
        <v>0.66106715155860996</v>
      </c>
      <c r="R186" s="139">
        <v>-1.6572449999999999E-3</v>
      </c>
      <c r="S186" s="141">
        <v>8398</v>
      </c>
      <c r="T186" s="141">
        <v>0.85731635910327997</v>
      </c>
      <c r="U186" s="141">
        <v>8.6766642226222004E-2</v>
      </c>
      <c r="V186" s="141">
        <v>-4.3423796273494197</v>
      </c>
      <c r="W186" s="141">
        <v>5.5331760334129176E-2</v>
      </c>
      <c r="X186" s="142">
        <v>2.7994634</v>
      </c>
      <c r="Y186" s="139">
        <v>0.20005829999999999</v>
      </c>
      <c r="Z186" s="143">
        <v>0.42188999999999999</v>
      </c>
      <c r="AA186" s="143">
        <v>0.41499999999999998</v>
      </c>
    </row>
    <row r="187" spans="1:27" x14ac:dyDescent="0.3">
      <c r="A187" s="134">
        <v>185</v>
      </c>
      <c r="B187" s="136" t="s">
        <v>431</v>
      </c>
      <c r="C187" s="136" t="s">
        <v>432</v>
      </c>
      <c r="D187" s="136"/>
      <c r="E187" s="137">
        <v>91</v>
      </c>
      <c r="F187" s="137">
        <v>1406</v>
      </c>
      <c r="G187" s="137" t="s">
        <v>547</v>
      </c>
      <c r="H187" s="137">
        <v>115110</v>
      </c>
      <c r="I187" s="137" t="s">
        <v>548</v>
      </c>
      <c r="J187" s="137">
        <v>3403</v>
      </c>
      <c r="K187" s="138" t="s">
        <v>549</v>
      </c>
      <c r="L187" s="138" t="s">
        <v>550</v>
      </c>
      <c r="M187" s="138" t="s">
        <v>551</v>
      </c>
      <c r="N187" s="139"/>
      <c r="O187" s="140">
        <v>0.49608570000000002</v>
      </c>
      <c r="P187" s="139">
        <v>0.52196460300000003</v>
      </c>
      <c r="Q187" s="139">
        <v>0.66106715155860996</v>
      </c>
      <c r="R187" s="139">
        <v>-1.6572449999999999E-3</v>
      </c>
      <c r="S187" s="141">
        <v>577</v>
      </c>
      <c r="T187" s="141">
        <v>0.81469589866345804</v>
      </c>
      <c r="U187" s="141">
        <v>3.4659390317150998E-2</v>
      </c>
      <c r="V187" s="141">
        <v>-3.6847888343061399</v>
      </c>
      <c r="W187" s="141">
        <v>3.8637538712879081E-2</v>
      </c>
      <c r="X187" s="142">
        <v>2.7994634</v>
      </c>
      <c r="Y187" s="139">
        <v>0.20005829999999999</v>
      </c>
      <c r="Z187" s="146">
        <v>0.42708374999999998</v>
      </c>
      <c r="AA187" s="146">
        <v>0.42312500000000003</v>
      </c>
    </row>
    <row r="188" spans="1:27" x14ac:dyDescent="0.3">
      <c r="A188" s="134">
        <v>186</v>
      </c>
      <c r="B188" s="136" t="s">
        <v>431</v>
      </c>
      <c r="C188" s="136" t="s">
        <v>432</v>
      </c>
      <c r="D188" s="136"/>
      <c r="E188" s="137">
        <v>92</v>
      </c>
      <c r="F188" s="137">
        <v>1408</v>
      </c>
      <c r="G188" s="137" t="s">
        <v>552</v>
      </c>
      <c r="H188" s="137">
        <v>115168</v>
      </c>
      <c r="I188" s="137" t="s">
        <v>553</v>
      </c>
      <c r="J188" s="137">
        <v>3405</v>
      </c>
      <c r="K188" s="138" t="s">
        <v>554</v>
      </c>
      <c r="L188" s="138" t="s">
        <v>555</v>
      </c>
      <c r="M188" s="138" t="s">
        <v>556</v>
      </c>
      <c r="N188" s="139"/>
      <c r="O188" s="140">
        <v>0.49608570000000002</v>
      </c>
      <c r="P188" s="139">
        <v>0.52196460300000003</v>
      </c>
      <c r="Q188" s="139">
        <v>0.66106715155860996</v>
      </c>
      <c r="R188" s="139">
        <v>-1.6572449999999999E-3</v>
      </c>
      <c r="S188" s="141">
        <v>577</v>
      </c>
      <c r="T188" s="141">
        <v>0.81469589866345804</v>
      </c>
      <c r="U188" s="141">
        <v>3.4659390317150998E-2</v>
      </c>
      <c r="V188" s="141">
        <v>-3.6847888343061399</v>
      </c>
      <c r="W188" s="141">
        <v>3.8637538712879081E-2</v>
      </c>
      <c r="X188" s="142">
        <v>2.7994634</v>
      </c>
      <c r="Y188" s="139">
        <v>0.20005829999999999</v>
      </c>
      <c r="Z188" s="146">
        <v>0.42708374999999998</v>
      </c>
      <c r="AA188" s="146">
        <v>0.42312500000000003</v>
      </c>
    </row>
    <row r="189" spans="1:27" x14ac:dyDescent="0.3">
      <c r="A189" s="134">
        <v>187</v>
      </c>
      <c r="B189" s="147" t="s">
        <v>431</v>
      </c>
      <c r="C189" s="147" t="s">
        <v>432</v>
      </c>
      <c r="D189" s="147" t="s">
        <v>433</v>
      </c>
      <c r="E189" s="137">
        <v>93</v>
      </c>
      <c r="F189" s="137">
        <v>1411</v>
      </c>
      <c r="G189" s="137" t="s">
        <v>557</v>
      </c>
      <c r="H189" s="137">
        <v>115145</v>
      </c>
      <c r="I189" s="137" t="s">
        <v>558</v>
      </c>
      <c r="J189" s="137">
        <v>3406</v>
      </c>
      <c r="K189" s="138" t="s">
        <v>559</v>
      </c>
      <c r="L189" s="138" t="s">
        <v>560</v>
      </c>
      <c r="M189" s="138" t="s">
        <v>561</v>
      </c>
      <c r="N189" s="139"/>
      <c r="O189" s="140">
        <v>0.49608570000000002</v>
      </c>
      <c r="P189" s="139">
        <v>0.52196460300000003</v>
      </c>
      <c r="Q189" s="139">
        <v>0.66106715155860996</v>
      </c>
      <c r="R189" s="139">
        <v>-1.6572449999999999E-3</v>
      </c>
      <c r="S189" s="141">
        <v>2206</v>
      </c>
      <c r="T189" s="141">
        <v>0.68822412699410096</v>
      </c>
      <c r="U189" s="141">
        <v>6.5447196267932981E-2</v>
      </c>
      <c r="V189" s="141">
        <v>-2.19838322356371</v>
      </c>
      <c r="W189" s="141">
        <v>6.043135580992838E-2</v>
      </c>
      <c r="X189" s="142">
        <v>2.7994634</v>
      </c>
      <c r="Y189" s="139">
        <v>0.20005829999999999</v>
      </c>
      <c r="Z189" s="148">
        <v>0.35300999999999999</v>
      </c>
      <c r="AA189" s="148">
        <v>0.34</v>
      </c>
    </row>
    <row r="190" spans="1:27" x14ac:dyDescent="0.3">
      <c r="A190" s="134">
        <v>188</v>
      </c>
      <c r="B190" s="136" t="s">
        <v>431</v>
      </c>
      <c r="C190" s="136" t="s">
        <v>432</v>
      </c>
      <c r="D190" s="136"/>
      <c r="E190" s="137">
        <v>97</v>
      </c>
      <c r="F190" s="137">
        <v>530</v>
      </c>
      <c r="G190" s="137" t="s">
        <v>562</v>
      </c>
      <c r="H190" s="137">
        <v>104715</v>
      </c>
      <c r="I190" s="137" t="s">
        <v>563</v>
      </c>
      <c r="J190" s="137">
        <v>2358</v>
      </c>
      <c r="K190" s="138" t="s">
        <v>564</v>
      </c>
      <c r="L190" s="138" t="s">
        <v>565</v>
      </c>
      <c r="M190" s="138" t="s">
        <v>566</v>
      </c>
      <c r="N190" s="139"/>
      <c r="O190" s="140">
        <v>0.49608570000000002</v>
      </c>
      <c r="P190" s="139">
        <v>0.52196460300000003</v>
      </c>
      <c r="Q190" s="139">
        <v>0.66106715155860996</v>
      </c>
      <c r="R190" s="139">
        <v>-1.6572449999999999E-3</v>
      </c>
      <c r="S190" s="144"/>
      <c r="T190" s="144">
        <v>0.757382</v>
      </c>
      <c r="U190" s="144">
        <v>8.9023092301607001E-2</v>
      </c>
      <c r="V190" s="144">
        <v>-3.624676</v>
      </c>
      <c r="W190" s="144">
        <v>6.7228474802671079E-2</v>
      </c>
      <c r="X190" s="142">
        <v>2.7994634</v>
      </c>
      <c r="Y190" s="139">
        <v>0.20005829999999999</v>
      </c>
      <c r="Z190" s="143">
        <v>0.42708374999999998</v>
      </c>
      <c r="AA190" s="143">
        <v>0.42312500000000003</v>
      </c>
    </row>
    <row r="191" spans="1:27" x14ac:dyDescent="0.3">
      <c r="A191" s="134">
        <v>189</v>
      </c>
      <c r="B191" s="149" t="s">
        <v>431</v>
      </c>
      <c r="C191" s="149" t="s">
        <v>432</v>
      </c>
      <c r="D191" s="149"/>
      <c r="E191" s="137">
        <v>98</v>
      </c>
      <c r="F191" s="137">
        <v>526</v>
      </c>
      <c r="G191" s="137" t="s">
        <v>567</v>
      </c>
      <c r="H191" s="137">
        <v>137048</v>
      </c>
      <c r="I191" s="137" t="s">
        <v>568</v>
      </c>
      <c r="J191" s="137">
        <v>2357</v>
      </c>
      <c r="K191" s="138" t="s">
        <v>569</v>
      </c>
      <c r="L191" s="138" t="s">
        <v>570</v>
      </c>
      <c r="M191" s="138" t="s">
        <v>571</v>
      </c>
      <c r="N191" s="139"/>
      <c r="O191" s="140">
        <v>0.49608570000000002</v>
      </c>
      <c r="P191" s="139">
        <v>0.52196460300000003</v>
      </c>
      <c r="Q191" s="139">
        <v>0.66106715155860996</v>
      </c>
      <c r="R191" s="139">
        <v>-1.6572449999999999E-3</v>
      </c>
      <c r="S191" s="141">
        <v>93</v>
      </c>
      <c r="T191" s="141">
        <v>0.53463816811609999</v>
      </c>
      <c r="U191" s="141">
        <v>0.18672780245639198</v>
      </c>
      <c r="V191" s="141">
        <v>-4.41534883171422</v>
      </c>
      <c r="W191" s="141">
        <v>0.16269330236931009</v>
      </c>
      <c r="X191" s="142">
        <v>2.7994634</v>
      </c>
      <c r="Y191" s="139">
        <v>0.20005829999999999</v>
      </c>
      <c r="Z191" s="146">
        <v>0.42708374999999998</v>
      </c>
      <c r="AA191" s="146">
        <v>0.42312500000000003</v>
      </c>
    </row>
    <row r="192" spans="1:27" x14ac:dyDescent="0.3">
      <c r="A192" s="134">
        <v>190</v>
      </c>
      <c r="B192" s="136" t="s">
        <v>431</v>
      </c>
      <c r="C192" s="136" t="s">
        <v>432</v>
      </c>
      <c r="D192" s="136"/>
      <c r="E192" s="137">
        <v>103</v>
      </c>
      <c r="F192" s="137">
        <v>148</v>
      </c>
      <c r="G192" s="137" t="s">
        <v>572</v>
      </c>
      <c r="H192" s="137">
        <v>92824</v>
      </c>
      <c r="I192" s="137" t="s">
        <v>573</v>
      </c>
      <c r="J192" s="137">
        <v>1258</v>
      </c>
      <c r="K192" s="138" t="s">
        <v>574</v>
      </c>
      <c r="L192" s="138"/>
      <c r="M192" s="138"/>
      <c r="N192" s="139"/>
      <c r="O192" s="140">
        <v>0.49608570000000002</v>
      </c>
      <c r="P192" s="139">
        <v>0.52196460300000003</v>
      </c>
      <c r="Q192" s="139">
        <v>0.66106715155860996</v>
      </c>
      <c r="R192" s="139">
        <v>-1.6572449999999999E-3</v>
      </c>
      <c r="S192" s="144"/>
      <c r="T192" s="144">
        <v>0.757382</v>
      </c>
      <c r="U192" s="144">
        <v>8.9023092301607001E-2</v>
      </c>
      <c r="V192" s="144">
        <v>-3.624676</v>
      </c>
      <c r="W192" s="144">
        <v>6.7228474802671079E-2</v>
      </c>
      <c r="X192" s="142">
        <v>2.7994634</v>
      </c>
      <c r="Y192" s="139">
        <v>0.20005829999999999</v>
      </c>
      <c r="Z192" s="143">
        <v>0.42708374999999998</v>
      </c>
      <c r="AA192" s="143">
        <v>0.42312500000000003</v>
      </c>
    </row>
    <row r="193" spans="1:27" x14ac:dyDescent="0.3">
      <c r="A193" s="134">
        <v>191</v>
      </c>
      <c r="B193" s="136" t="s">
        <v>431</v>
      </c>
      <c r="C193" s="136" t="s">
        <v>432</v>
      </c>
      <c r="D193" s="136"/>
      <c r="E193" s="137">
        <v>104</v>
      </c>
      <c r="F193" s="137">
        <v>149</v>
      </c>
      <c r="G193" s="137" t="s">
        <v>575</v>
      </c>
      <c r="H193" s="137">
        <v>92864</v>
      </c>
      <c r="I193" s="137" t="s">
        <v>576</v>
      </c>
      <c r="J193" s="137">
        <v>1261</v>
      </c>
      <c r="K193" s="138" t="s">
        <v>577</v>
      </c>
      <c r="L193" s="138" t="s">
        <v>578</v>
      </c>
      <c r="M193" s="138" t="s">
        <v>579</v>
      </c>
      <c r="N193" s="139"/>
      <c r="O193" s="140">
        <v>0.49608570000000002</v>
      </c>
      <c r="P193" s="139">
        <v>0.52196460300000003</v>
      </c>
      <c r="Q193" s="139">
        <v>0.66106715155860996</v>
      </c>
      <c r="R193" s="139">
        <v>-1.6572449999999999E-3</v>
      </c>
      <c r="S193" s="144"/>
      <c r="T193" s="144">
        <v>0.757382</v>
      </c>
      <c r="U193" s="144">
        <v>8.9023092301607001E-2</v>
      </c>
      <c r="V193" s="144">
        <v>-3.624676</v>
      </c>
      <c r="W193" s="144">
        <v>6.7228474802671079E-2</v>
      </c>
      <c r="X193" s="142">
        <v>2.7994634</v>
      </c>
      <c r="Y193" s="139">
        <v>0.20005829999999999</v>
      </c>
      <c r="Z193" s="143">
        <v>0.42708374999999998</v>
      </c>
      <c r="AA193" s="143">
        <v>0.42312500000000003</v>
      </c>
    </row>
    <row r="194" spans="1:27" x14ac:dyDescent="0.3">
      <c r="A194" s="134">
        <v>192</v>
      </c>
      <c r="B194" s="136" t="s">
        <v>431</v>
      </c>
      <c r="C194" s="136" t="s">
        <v>432</v>
      </c>
      <c r="D194" s="136"/>
      <c r="E194" s="137">
        <v>105</v>
      </c>
      <c r="F194" s="137">
        <v>151</v>
      </c>
      <c r="G194" s="137" t="s">
        <v>580</v>
      </c>
      <c r="H194" s="137">
        <v>92876</v>
      </c>
      <c r="I194" s="137" t="s">
        <v>581</v>
      </c>
      <c r="J194" s="137">
        <v>1260</v>
      </c>
      <c r="K194" s="138" t="s">
        <v>582</v>
      </c>
      <c r="L194" s="138" t="s">
        <v>583</v>
      </c>
      <c r="M194" s="138" t="s">
        <v>584</v>
      </c>
      <c r="N194" s="139"/>
      <c r="O194" s="140">
        <v>0.49608570000000002</v>
      </c>
      <c r="P194" s="139">
        <v>0.52196460300000003</v>
      </c>
      <c r="Q194" s="139">
        <v>0.66106715155860996</v>
      </c>
      <c r="R194" s="139">
        <v>-1.6572449999999999E-3</v>
      </c>
      <c r="S194" s="144"/>
      <c r="T194" s="144">
        <v>0.757382</v>
      </c>
      <c r="U194" s="144">
        <v>8.9023092301607001E-2</v>
      </c>
      <c r="V194" s="144">
        <v>-3.624676</v>
      </c>
      <c r="W194" s="144">
        <v>6.7228474802671079E-2</v>
      </c>
      <c r="X194" s="142">
        <v>2.7994634</v>
      </c>
      <c r="Y194" s="139">
        <v>0.20005829999999999</v>
      </c>
      <c r="Z194" s="143">
        <v>0.42708374999999998</v>
      </c>
      <c r="AA194" s="143">
        <v>0.42312500000000003</v>
      </c>
    </row>
    <row r="195" spans="1:27" x14ac:dyDescent="0.3">
      <c r="A195" s="134">
        <v>193</v>
      </c>
      <c r="B195" s="136" t="s">
        <v>431</v>
      </c>
      <c r="C195" s="136" t="s">
        <v>432</v>
      </c>
      <c r="D195" s="136"/>
      <c r="E195" s="137">
        <v>107</v>
      </c>
      <c r="F195" s="137">
        <v>248</v>
      </c>
      <c r="G195" s="137" t="s">
        <v>585</v>
      </c>
      <c r="H195" s="137">
        <v>87143</v>
      </c>
      <c r="I195" s="137" t="s">
        <v>586</v>
      </c>
      <c r="J195" s="137">
        <v>716</v>
      </c>
      <c r="K195" s="138" t="s">
        <v>587</v>
      </c>
      <c r="L195" s="138" t="s">
        <v>588</v>
      </c>
      <c r="M195" s="138" t="s">
        <v>589</v>
      </c>
      <c r="N195" s="139"/>
      <c r="O195" s="140">
        <v>0.49608570000000002</v>
      </c>
      <c r="P195" s="139">
        <v>0.52196460300000003</v>
      </c>
      <c r="Q195" s="139">
        <v>0.66106715155860996</v>
      </c>
      <c r="R195" s="139">
        <v>-1.6572449999999999E-3</v>
      </c>
      <c r="S195" s="144"/>
      <c r="T195" s="144">
        <v>0.757382</v>
      </c>
      <c r="U195" s="144">
        <v>8.9023092301607001E-2</v>
      </c>
      <c r="V195" s="144">
        <v>-3.624676</v>
      </c>
      <c r="W195" s="144">
        <v>6.7228474802671079E-2</v>
      </c>
      <c r="X195" s="142">
        <v>2.7994634</v>
      </c>
      <c r="Y195" s="139">
        <v>0.20005829999999999</v>
      </c>
      <c r="Z195" s="143">
        <v>0.42708374999999998</v>
      </c>
      <c r="AA195" s="143">
        <v>0.42312500000000003</v>
      </c>
    </row>
    <row r="196" spans="1:27" x14ac:dyDescent="0.3">
      <c r="A196" s="134">
        <v>194</v>
      </c>
      <c r="B196" s="145" t="s">
        <v>431</v>
      </c>
      <c r="C196" s="145" t="s">
        <v>432</v>
      </c>
      <c r="D196" s="145"/>
      <c r="E196" s="137">
        <v>136</v>
      </c>
      <c r="F196" s="137">
        <v>1905</v>
      </c>
      <c r="G196" s="137" t="s">
        <v>590</v>
      </c>
      <c r="H196" s="137">
        <v>117723</v>
      </c>
      <c r="I196" s="137" t="s">
        <v>591</v>
      </c>
      <c r="J196" s="137">
        <v>3633</v>
      </c>
      <c r="K196" s="138" t="s">
        <v>592</v>
      </c>
      <c r="L196" s="138"/>
      <c r="M196" s="138"/>
      <c r="N196" s="139"/>
      <c r="O196" s="140">
        <v>0.49608570000000002</v>
      </c>
      <c r="P196" s="139">
        <v>0.52196460300000003</v>
      </c>
      <c r="Q196" s="139">
        <v>0.66106715155860996</v>
      </c>
      <c r="R196" s="139">
        <v>-1.6572449999999999E-3</v>
      </c>
      <c r="S196" s="144"/>
      <c r="T196" s="144">
        <v>0.757382</v>
      </c>
      <c r="U196" s="144">
        <v>8.9023092301607001E-2</v>
      </c>
      <c r="V196" s="144">
        <v>-3.624676</v>
      </c>
      <c r="W196" s="144">
        <v>6.7228474802671079E-2</v>
      </c>
      <c r="X196" s="142">
        <v>2.7994634</v>
      </c>
      <c r="Y196" s="139">
        <v>0.20005829999999999</v>
      </c>
      <c r="Z196" s="143">
        <v>0.42708374999999998</v>
      </c>
      <c r="AA196" s="143">
        <v>0.42312500000000003</v>
      </c>
    </row>
    <row r="197" spans="1:27" x14ac:dyDescent="0.3">
      <c r="A197" s="134">
        <v>195</v>
      </c>
      <c r="B197" s="145" t="s">
        <v>431</v>
      </c>
      <c r="C197" s="145" t="s">
        <v>432</v>
      </c>
      <c r="D197" s="145"/>
      <c r="E197" s="137">
        <v>139</v>
      </c>
      <c r="F197" s="137">
        <v>1918</v>
      </c>
      <c r="G197" s="137" t="s">
        <v>593</v>
      </c>
      <c r="H197" s="137">
        <v>125426</v>
      </c>
      <c r="I197" s="137" t="s">
        <v>594</v>
      </c>
      <c r="J197" s="137">
        <v>4337</v>
      </c>
      <c r="K197" s="138" t="s">
        <v>595</v>
      </c>
      <c r="L197" s="138" t="s">
        <v>596</v>
      </c>
      <c r="M197" s="138" t="s">
        <v>597</v>
      </c>
      <c r="N197" s="139"/>
      <c r="O197" s="140">
        <v>0.49608570000000002</v>
      </c>
      <c r="P197" s="139">
        <v>0.52196460300000003</v>
      </c>
      <c r="Q197" s="139">
        <v>0.66106715155860996</v>
      </c>
      <c r="R197" s="139">
        <v>-1.6572449999999999E-3</v>
      </c>
      <c r="S197" s="144"/>
      <c r="T197" s="144">
        <v>0.757382</v>
      </c>
      <c r="U197" s="144">
        <v>8.9023092301607001E-2</v>
      </c>
      <c r="V197" s="144">
        <v>-3.624676</v>
      </c>
      <c r="W197" s="144">
        <v>6.7228474802671079E-2</v>
      </c>
      <c r="X197" s="142">
        <v>2.7994634</v>
      </c>
      <c r="Y197" s="139">
        <v>0.20005829999999999</v>
      </c>
      <c r="Z197" s="143">
        <v>0.42708374999999998</v>
      </c>
      <c r="AA197" s="143">
        <v>0.42312500000000003</v>
      </c>
    </row>
    <row r="198" spans="1:27" x14ac:dyDescent="0.3">
      <c r="A198" s="134">
        <v>196</v>
      </c>
      <c r="B198" s="145" t="s">
        <v>431</v>
      </c>
      <c r="C198" s="145" t="s">
        <v>432</v>
      </c>
      <c r="D198" s="145"/>
      <c r="E198" s="137">
        <v>140</v>
      </c>
      <c r="F198" s="137">
        <v>1917</v>
      </c>
      <c r="G198" s="137" t="s">
        <v>598</v>
      </c>
      <c r="H198" s="137">
        <v>125412</v>
      </c>
      <c r="I198" s="137" t="s">
        <v>599</v>
      </c>
      <c r="J198" s="137">
        <v>4336</v>
      </c>
      <c r="K198" s="138" t="s">
        <v>600</v>
      </c>
      <c r="L198" s="138"/>
      <c r="M198" s="138"/>
      <c r="N198" s="139"/>
      <c r="O198" s="140">
        <v>0.49608570000000002</v>
      </c>
      <c r="P198" s="139">
        <v>0.52196460300000003</v>
      </c>
      <c r="Q198" s="139">
        <v>0.66106715155860996</v>
      </c>
      <c r="R198" s="139">
        <v>-1.6572449999999999E-3</v>
      </c>
      <c r="S198" s="144"/>
      <c r="T198" s="144">
        <v>0.757382</v>
      </c>
      <c r="U198" s="144">
        <v>8.9023092301607001E-2</v>
      </c>
      <c r="V198" s="144">
        <v>-3.624676</v>
      </c>
      <c r="W198" s="144">
        <v>6.7228474802671079E-2</v>
      </c>
      <c r="X198" s="142">
        <v>2.7994634</v>
      </c>
      <c r="Y198" s="139">
        <v>0.20005829999999999</v>
      </c>
      <c r="Z198" s="143">
        <v>0.42708374999999998</v>
      </c>
      <c r="AA198" s="143">
        <v>0.42312500000000003</v>
      </c>
    </row>
    <row r="199" spans="1:27" x14ac:dyDescent="0.3">
      <c r="A199" s="134">
        <v>197</v>
      </c>
      <c r="B199" s="149" t="s">
        <v>431</v>
      </c>
      <c r="C199" s="149" t="s">
        <v>432</v>
      </c>
      <c r="D199" s="149"/>
      <c r="E199" s="137">
        <v>141</v>
      </c>
      <c r="F199" s="137">
        <v>1918</v>
      </c>
      <c r="G199" s="137" t="s">
        <v>593</v>
      </c>
      <c r="H199" s="137">
        <v>125426</v>
      </c>
      <c r="I199" s="137" t="s">
        <v>594</v>
      </c>
      <c r="J199" s="137">
        <v>4338</v>
      </c>
      <c r="K199" s="138" t="s">
        <v>601</v>
      </c>
      <c r="L199" s="138" t="s">
        <v>596</v>
      </c>
      <c r="M199" s="138" t="s">
        <v>597</v>
      </c>
      <c r="N199" s="139"/>
      <c r="O199" s="140">
        <v>0.49608570000000002</v>
      </c>
      <c r="P199" s="139">
        <v>0.52196460300000003</v>
      </c>
      <c r="Q199" s="139">
        <v>0.66106715155860996</v>
      </c>
      <c r="R199" s="139">
        <v>-1.6572449999999999E-3</v>
      </c>
      <c r="S199" s="141">
        <v>5</v>
      </c>
      <c r="T199" s="141">
        <v>0.77436482293182796</v>
      </c>
      <c r="U199" s="141">
        <v>8.0097690988867001E-2</v>
      </c>
      <c r="V199" s="141">
        <v>-3.4997801714194501</v>
      </c>
      <c r="W199" s="141">
        <v>5.8482100769572484E-2</v>
      </c>
      <c r="X199" s="142">
        <v>2.7994634</v>
      </c>
      <c r="Y199" s="139">
        <v>0.20005829999999999</v>
      </c>
      <c r="Z199" s="146">
        <v>0.42708374999999998</v>
      </c>
      <c r="AA199" s="146">
        <v>0.42312500000000003</v>
      </c>
    </row>
    <row r="200" spans="1:27" x14ac:dyDescent="0.3">
      <c r="A200" s="134">
        <v>198</v>
      </c>
      <c r="B200" s="145" t="s">
        <v>431</v>
      </c>
      <c r="C200" s="145" t="s">
        <v>432</v>
      </c>
      <c r="D200" s="145"/>
      <c r="E200" s="137">
        <v>142</v>
      </c>
      <c r="F200" s="137">
        <v>1988</v>
      </c>
      <c r="G200" s="137" t="s">
        <v>602</v>
      </c>
      <c r="H200" s="137">
        <v>160246</v>
      </c>
      <c r="I200" s="137" t="s">
        <v>603</v>
      </c>
      <c r="J200" s="137">
        <v>3634</v>
      </c>
      <c r="K200" s="138" t="s">
        <v>604</v>
      </c>
      <c r="L200" s="138"/>
      <c r="M200" s="138"/>
      <c r="N200" s="139"/>
      <c r="O200" s="140">
        <v>0.49608570000000002</v>
      </c>
      <c r="P200" s="139">
        <v>0.52196460300000003</v>
      </c>
      <c r="Q200" s="139">
        <v>0.66106715155860996</v>
      </c>
      <c r="R200" s="139">
        <v>-1.6572449999999999E-3</v>
      </c>
      <c r="S200" s="144"/>
      <c r="T200" s="144">
        <v>0.757382</v>
      </c>
      <c r="U200" s="144">
        <v>8.9023092301607001E-2</v>
      </c>
      <c r="V200" s="144">
        <v>-3.624676</v>
      </c>
      <c r="W200" s="144">
        <v>6.7228474802671079E-2</v>
      </c>
      <c r="X200" s="142">
        <v>2.7994634</v>
      </c>
      <c r="Y200" s="139">
        <v>0.20005829999999999</v>
      </c>
      <c r="Z200" s="143">
        <v>0.42708374999999998</v>
      </c>
      <c r="AA200" s="143">
        <v>0.42312500000000003</v>
      </c>
    </row>
    <row r="201" spans="1:27" x14ac:dyDescent="0.3">
      <c r="A201" s="134">
        <v>199</v>
      </c>
      <c r="B201" s="147" t="s">
        <v>431</v>
      </c>
      <c r="C201" s="147" t="s">
        <v>432</v>
      </c>
      <c r="D201" s="147" t="s">
        <v>433</v>
      </c>
      <c r="E201" s="137"/>
      <c r="F201" s="137"/>
      <c r="G201" s="137" t="s">
        <v>605</v>
      </c>
      <c r="H201" s="137">
        <v>188987</v>
      </c>
      <c r="I201" s="150" t="s">
        <v>606</v>
      </c>
      <c r="J201" s="137"/>
      <c r="K201" s="138"/>
      <c r="L201" s="138"/>
      <c r="M201" s="138"/>
      <c r="N201" s="139"/>
      <c r="O201" s="140">
        <v>0.49608570000000002</v>
      </c>
      <c r="P201" s="139">
        <v>0.52196460300000003</v>
      </c>
      <c r="Q201" s="139">
        <v>0.66106715155860996</v>
      </c>
      <c r="R201" s="139">
        <v>-1.6572449999999999E-3</v>
      </c>
      <c r="S201" s="144"/>
      <c r="T201" s="144">
        <v>0.757382</v>
      </c>
      <c r="U201" s="144">
        <v>8.9023092301607001E-2</v>
      </c>
      <c r="V201" s="144">
        <v>-3.624676</v>
      </c>
      <c r="W201" s="144">
        <v>6.7228474802671079E-2</v>
      </c>
      <c r="X201" s="142">
        <v>2.7994634</v>
      </c>
      <c r="Y201" s="139">
        <v>0.20005829999999999</v>
      </c>
      <c r="Z201" s="143">
        <v>0.43911</v>
      </c>
      <c r="AA201" s="143">
        <v>0.43</v>
      </c>
    </row>
    <row r="202" spans="1:27" x14ac:dyDescent="0.3">
      <c r="A202" s="134">
        <v>200</v>
      </c>
      <c r="B202" s="147" t="s">
        <v>431</v>
      </c>
      <c r="C202" s="147" t="s">
        <v>432</v>
      </c>
      <c r="D202" s="147" t="s">
        <v>433</v>
      </c>
      <c r="E202" s="137"/>
      <c r="F202" s="137"/>
      <c r="G202" s="137" t="s">
        <v>607</v>
      </c>
      <c r="H202" s="137">
        <v>189857</v>
      </c>
      <c r="I202" s="150" t="s">
        <v>608</v>
      </c>
      <c r="J202" s="137"/>
      <c r="K202" s="138"/>
      <c r="L202" s="138"/>
      <c r="M202" s="138"/>
      <c r="N202" s="137">
        <v>16</v>
      </c>
      <c r="O202" s="151">
        <v>0.47213569993541898</v>
      </c>
      <c r="P202" s="137">
        <v>0.49335246997405202</v>
      </c>
      <c r="Q202" s="137">
        <v>0.66106715155860996</v>
      </c>
      <c r="R202" s="137">
        <v>-1.58540708791217E-3</v>
      </c>
      <c r="S202" s="137">
        <v>37549</v>
      </c>
      <c r="T202" s="141">
        <v>0.70973388267623805</v>
      </c>
      <c r="U202" s="141">
        <v>0.12596588350028298</v>
      </c>
      <c r="V202" s="141">
        <v>-4.2978465261248298</v>
      </c>
      <c r="W202" s="141">
        <v>0.10620186714031808</v>
      </c>
      <c r="X202" s="137">
        <v>2.7994634</v>
      </c>
      <c r="Y202" s="137">
        <v>0.20005829999999999</v>
      </c>
      <c r="Z202" s="143">
        <v>0.52520999999999995</v>
      </c>
      <c r="AA202" s="143">
        <v>0.5</v>
      </c>
    </row>
    <row r="203" spans="1:27" x14ac:dyDescent="0.3">
      <c r="A203" s="134">
        <v>201</v>
      </c>
      <c r="B203" s="145" t="s">
        <v>431</v>
      </c>
      <c r="C203" s="145" t="s">
        <v>432</v>
      </c>
      <c r="D203" s="145" t="s">
        <v>609</v>
      </c>
      <c r="E203" s="137"/>
      <c r="F203" s="137"/>
      <c r="G203" s="137" t="s">
        <v>610</v>
      </c>
      <c r="H203" s="137"/>
      <c r="I203" s="137" t="s">
        <v>611</v>
      </c>
      <c r="J203" s="137"/>
      <c r="K203" s="138"/>
      <c r="L203" s="138"/>
      <c r="M203" s="138"/>
      <c r="N203" s="139"/>
      <c r="O203" s="140">
        <v>0.49608570000000002</v>
      </c>
      <c r="P203" s="139">
        <v>0.52196460300000003</v>
      </c>
      <c r="Q203" s="139">
        <v>0.66106715155860996</v>
      </c>
      <c r="R203" s="139">
        <v>-1.6572449999999999E-3</v>
      </c>
      <c r="S203" s="144"/>
      <c r="T203" s="144">
        <v>0.757382</v>
      </c>
      <c r="U203" s="144">
        <v>8.9023092301607001E-2</v>
      </c>
      <c r="V203" s="144">
        <v>-3.624676</v>
      </c>
      <c r="W203" s="144">
        <v>6.7228474802671079E-2</v>
      </c>
      <c r="X203" s="142">
        <v>2.7994634</v>
      </c>
      <c r="Y203" s="139">
        <v>0.20005829999999999</v>
      </c>
      <c r="Z203" s="143">
        <v>0.42708374999999998</v>
      </c>
      <c r="AA203" s="143">
        <v>0.42312500000000003</v>
      </c>
    </row>
    <row r="204" spans="1:27" x14ac:dyDescent="0.3">
      <c r="A204" s="134">
        <v>202</v>
      </c>
      <c r="B204" s="145" t="s">
        <v>431</v>
      </c>
      <c r="C204" s="145" t="s">
        <v>432</v>
      </c>
      <c r="D204" s="145"/>
      <c r="E204" s="137"/>
      <c r="F204" s="137"/>
      <c r="G204" s="137" t="s">
        <v>612</v>
      </c>
      <c r="H204" s="137"/>
      <c r="I204" s="137" t="s">
        <v>612</v>
      </c>
      <c r="J204" s="137"/>
      <c r="K204" s="138"/>
      <c r="L204" s="138"/>
      <c r="M204" s="138"/>
      <c r="N204" s="139"/>
      <c r="O204" s="140">
        <v>0.49608570000000002</v>
      </c>
      <c r="P204" s="139">
        <v>0.52196460300000003</v>
      </c>
      <c r="Q204" s="139">
        <v>0.66106715155860996</v>
      </c>
      <c r="R204" s="139">
        <v>-1.6572449999999999E-3</v>
      </c>
      <c r="S204" s="141">
        <v>164</v>
      </c>
      <c r="T204" s="141">
        <v>0.796706841193079</v>
      </c>
      <c r="U204" s="141">
        <v>5.4717818937213988E-2</v>
      </c>
      <c r="V204" s="141">
        <v>-2.68352905495518</v>
      </c>
      <c r="W204" s="141">
        <v>2.5241417081536682E-2</v>
      </c>
      <c r="X204" s="142">
        <v>2.7994634</v>
      </c>
      <c r="Y204" s="139">
        <v>0.20005829999999999</v>
      </c>
      <c r="Z204" s="146">
        <v>0.42708374999999998</v>
      </c>
      <c r="AA204" s="146">
        <v>0.42312500000000003</v>
      </c>
    </row>
    <row r="205" spans="1:27" x14ac:dyDescent="0.3">
      <c r="A205" s="134">
        <v>203</v>
      </c>
      <c r="B205" s="145" t="s">
        <v>431</v>
      </c>
      <c r="C205" s="145" t="s">
        <v>432</v>
      </c>
      <c r="D205" s="145" t="s">
        <v>613</v>
      </c>
      <c r="E205" s="137"/>
      <c r="F205" s="137"/>
      <c r="G205" s="137" t="s">
        <v>614</v>
      </c>
      <c r="H205" s="137">
        <v>193767</v>
      </c>
      <c r="I205" s="137" t="s">
        <v>615</v>
      </c>
      <c r="J205" s="137"/>
      <c r="K205" s="138"/>
      <c r="L205" s="138" t="s">
        <v>616</v>
      </c>
      <c r="M205" s="138" t="s">
        <v>617</v>
      </c>
      <c r="N205" s="139"/>
      <c r="O205" s="140">
        <v>0.49608570000000002</v>
      </c>
      <c r="P205" s="139">
        <v>0.52196460300000003</v>
      </c>
      <c r="Q205" s="139">
        <v>0.66106715155860996</v>
      </c>
      <c r="R205" s="139">
        <v>-1.6572449999999999E-3</v>
      </c>
      <c r="S205" s="144"/>
      <c r="T205" s="144">
        <v>0.757382</v>
      </c>
      <c r="U205" s="144">
        <v>8.9023092301607001E-2</v>
      </c>
      <c r="V205" s="144">
        <v>-3.624676</v>
      </c>
      <c r="W205" s="144">
        <v>6.7228474802671079E-2</v>
      </c>
      <c r="X205" s="142">
        <v>2.7994634</v>
      </c>
      <c r="Y205" s="139">
        <v>0.20005829999999999</v>
      </c>
      <c r="Z205" s="146">
        <v>0.42708374999999998</v>
      </c>
      <c r="AA205" s="146">
        <v>0.42312500000000003</v>
      </c>
    </row>
    <row r="206" spans="1:27" x14ac:dyDescent="0.3">
      <c r="A206" s="134">
        <v>204</v>
      </c>
      <c r="B206" s="145" t="s">
        <v>431</v>
      </c>
      <c r="C206" s="145" t="s">
        <v>432</v>
      </c>
      <c r="D206" s="145"/>
      <c r="E206" s="137"/>
      <c r="F206" s="137"/>
      <c r="G206" s="137" t="s">
        <v>618</v>
      </c>
      <c r="H206" s="137">
        <v>196579</v>
      </c>
      <c r="I206" s="137" t="s">
        <v>619</v>
      </c>
      <c r="J206" s="137"/>
      <c r="K206" s="138" t="s">
        <v>620</v>
      </c>
      <c r="L206" s="138" t="s">
        <v>621</v>
      </c>
      <c r="M206" s="138"/>
      <c r="N206" s="139"/>
      <c r="O206" s="140">
        <v>0.49608570000000002</v>
      </c>
      <c r="P206" s="139">
        <v>0.52196460300000003</v>
      </c>
      <c r="Q206" s="139">
        <v>0.66106715155860996</v>
      </c>
      <c r="R206" s="139">
        <v>-1.6572449999999999E-3</v>
      </c>
      <c r="S206" s="141">
        <v>577</v>
      </c>
      <c r="T206" s="141">
        <v>0.81469589866345804</v>
      </c>
      <c r="U206" s="141">
        <v>3.4659390317150998E-2</v>
      </c>
      <c r="V206" s="141">
        <v>-3.6847888343061399</v>
      </c>
      <c r="W206" s="141">
        <v>3.8637538712879081E-2</v>
      </c>
      <c r="X206" s="142">
        <v>2.7994634</v>
      </c>
      <c r="Y206" s="139">
        <v>0.20005829999999999</v>
      </c>
      <c r="Z206" s="146">
        <v>0.42708374999999998</v>
      </c>
      <c r="AA206" s="146">
        <v>0.42312500000000003</v>
      </c>
    </row>
    <row r="207" spans="1:27" x14ac:dyDescent="0.3">
      <c r="A207" s="134">
        <v>205</v>
      </c>
      <c r="B207" s="147" t="s">
        <v>431</v>
      </c>
      <c r="C207" s="147" t="s">
        <v>432</v>
      </c>
      <c r="D207" s="147" t="s">
        <v>433</v>
      </c>
      <c r="E207" s="137"/>
      <c r="F207" s="137"/>
      <c r="G207" s="150" t="s">
        <v>622</v>
      </c>
      <c r="H207" s="137">
        <v>197334</v>
      </c>
      <c r="I207" s="150" t="s">
        <v>623</v>
      </c>
      <c r="J207" s="137"/>
      <c r="K207" s="138"/>
      <c r="L207" s="138" t="s">
        <v>624</v>
      </c>
      <c r="M207" s="138"/>
      <c r="N207" s="139"/>
      <c r="O207" s="140">
        <v>0.49608570000000002</v>
      </c>
      <c r="P207" s="139">
        <v>0.52196460300000003</v>
      </c>
      <c r="Q207" s="139">
        <v>0.66106715155860996</v>
      </c>
      <c r="R207" s="139">
        <v>-1.6572449999999999E-3</v>
      </c>
      <c r="S207" s="141">
        <v>8556</v>
      </c>
      <c r="T207" s="141">
        <v>0.66067096035320905</v>
      </c>
      <c r="U207" s="141">
        <v>0.12853331502211102</v>
      </c>
      <c r="V207" s="141">
        <v>-3.6504090323060301</v>
      </c>
      <c r="W207" s="141">
        <v>0.10285501387252508</v>
      </c>
      <c r="X207" s="142">
        <v>2.7994634</v>
      </c>
      <c r="Y207" s="139">
        <v>0.20005829999999999</v>
      </c>
      <c r="Z207" s="143">
        <v>0.32</v>
      </c>
      <c r="AA207" s="143">
        <v>0.37</v>
      </c>
    </row>
    <row r="208" spans="1:27" x14ac:dyDescent="0.3">
      <c r="A208" s="134">
        <v>206</v>
      </c>
      <c r="B208" s="152" t="s">
        <v>431</v>
      </c>
      <c r="C208" s="152" t="s">
        <v>432</v>
      </c>
      <c r="D208" s="152" t="s">
        <v>433</v>
      </c>
      <c r="E208" s="137"/>
      <c r="F208" s="137"/>
      <c r="G208" s="153" t="s">
        <v>625</v>
      </c>
      <c r="H208" s="137">
        <v>198461</v>
      </c>
      <c r="I208" s="153" t="s">
        <v>626</v>
      </c>
      <c r="J208" s="137"/>
      <c r="K208" s="138"/>
      <c r="L208" s="138" t="s">
        <v>627</v>
      </c>
      <c r="M208" s="138"/>
      <c r="N208" s="139"/>
      <c r="O208" s="140">
        <v>0.49608570000000002</v>
      </c>
      <c r="P208" s="139">
        <v>0.52196460300000003</v>
      </c>
      <c r="Q208" s="139">
        <v>0.66106715155860996</v>
      </c>
      <c r="R208" s="139">
        <v>-1.6572449999999999E-3</v>
      </c>
      <c r="S208" s="141">
        <v>8398</v>
      </c>
      <c r="T208" s="141">
        <v>0.85731635910327997</v>
      </c>
      <c r="U208" s="141">
        <v>8.6766642226222004E-2</v>
      </c>
      <c r="V208" s="141">
        <v>-4.3423796273494197</v>
      </c>
      <c r="W208" s="141">
        <v>5.5331760334129176E-2</v>
      </c>
      <c r="X208" s="142">
        <v>2.7994634</v>
      </c>
      <c r="Y208" s="139">
        <v>0.20005829999999999</v>
      </c>
      <c r="Z208" s="143">
        <v>0.42188999999999999</v>
      </c>
      <c r="AA208" s="143">
        <v>0.41499999999999998</v>
      </c>
    </row>
    <row r="209" spans="1:27" x14ac:dyDescent="0.3">
      <c r="A209" s="134">
        <v>207</v>
      </c>
      <c r="B209" s="154" t="s">
        <v>628</v>
      </c>
      <c r="C209" s="154" t="s">
        <v>629</v>
      </c>
      <c r="D209" s="154" t="s">
        <v>433</v>
      </c>
      <c r="E209" s="155">
        <v>3</v>
      </c>
      <c r="F209" s="155">
        <v>394</v>
      </c>
      <c r="G209" s="155" t="s">
        <v>630</v>
      </c>
      <c r="H209" s="155">
        <v>116762</v>
      </c>
      <c r="I209" s="155" t="s">
        <v>631</v>
      </c>
      <c r="J209" s="155">
        <v>3548</v>
      </c>
      <c r="K209" s="156" t="s">
        <v>632</v>
      </c>
      <c r="L209" s="156" t="s">
        <v>633</v>
      </c>
      <c r="M209" s="156" t="s">
        <v>634</v>
      </c>
      <c r="N209" s="155">
        <v>111</v>
      </c>
      <c r="O209" s="157">
        <v>0.47705213831723098</v>
      </c>
      <c r="P209" s="155">
        <v>0.51112289425019497</v>
      </c>
      <c r="Q209" s="155">
        <v>0.66106715155860996</v>
      </c>
      <c r="R209" s="155">
        <v>-1.6647869170515099E-3</v>
      </c>
      <c r="S209" s="155">
        <v>723</v>
      </c>
      <c r="T209" s="158">
        <v>0.83976509053116299</v>
      </c>
      <c r="U209" s="158">
        <v>6.4796099971613397E-2</v>
      </c>
      <c r="V209" s="158">
        <v>-4.0214734848220601</v>
      </c>
      <c r="W209" s="158">
        <v>5.6999216827718885E-2</v>
      </c>
      <c r="X209" s="155">
        <v>2.4096113000000003</v>
      </c>
      <c r="Y209" s="155">
        <v>0.20005829999999999</v>
      </c>
      <c r="Z209" s="159">
        <v>0.56000000000000005</v>
      </c>
      <c r="AA209" s="159">
        <v>0.56000000000000005</v>
      </c>
    </row>
    <row r="210" spans="1:27" x14ac:dyDescent="0.3">
      <c r="A210" s="134">
        <v>208</v>
      </c>
      <c r="B210" s="154" t="s">
        <v>628</v>
      </c>
      <c r="C210" s="154" t="s">
        <v>629</v>
      </c>
      <c r="D210" s="154" t="s">
        <v>433</v>
      </c>
      <c r="E210" s="155">
        <v>5</v>
      </c>
      <c r="F210" s="155">
        <v>397</v>
      </c>
      <c r="G210" s="155" t="s">
        <v>635</v>
      </c>
      <c r="H210" s="155">
        <v>116704</v>
      </c>
      <c r="I210" s="155" t="s">
        <v>636</v>
      </c>
      <c r="J210" s="155">
        <v>3543</v>
      </c>
      <c r="K210" s="156" t="s">
        <v>637</v>
      </c>
      <c r="L210" s="156" t="s">
        <v>638</v>
      </c>
      <c r="M210" s="156" t="s">
        <v>639</v>
      </c>
      <c r="N210" s="139"/>
      <c r="O210" s="140">
        <v>0.49608570000000002</v>
      </c>
      <c r="P210" s="139">
        <v>0.52196460300000003</v>
      </c>
      <c r="Q210" s="139">
        <v>0.66106715155860996</v>
      </c>
      <c r="R210" s="139">
        <v>-1.6572449999999999E-3</v>
      </c>
      <c r="S210" s="158">
        <v>6408</v>
      </c>
      <c r="T210" s="158">
        <v>0.78332000471751595</v>
      </c>
      <c r="U210" s="158">
        <v>7.4261788261033412E-2</v>
      </c>
      <c r="V210" s="158">
        <v>-2.8576942589267</v>
      </c>
      <c r="W210" s="158">
        <v>4.5235260042562182E-2</v>
      </c>
      <c r="X210" s="142">
        <v>2.4096113000000003</v>
      </c>
      <c r="Y210" s="139">
        <v>0.20005829999999999</v>
      </c>
      <c r="Z210" s="159">
        <v>0.82</v>
      </c>
      <c r="AA210" s="159">
        <v>0.73</v>
      </c>
    </row>
    <row r="211" spans="1:27" x14ac:dyDescent="0.3">
      <c r="A211" s="134">
        <v>209</v>
      </c>
      <c r="B211" s="154" t="s">
        <v>628</v>
      </c>
      <c r="C211" s="154" t="s">
        <v>629</v>
      </c>
      <c r="D211" s="154" t="s">
        <v>433</v>
      </c>
      <c r="E211" s="155">
        <v>10</v>
      </c>
      <c r="F211" s="155">
        <v>383</v>
      </c>
      <c r="G211" s="155" t="s">
        <v>640</v>
      </c>
      <c r="H211" s="155">
        <v>89304</v>
      </c>
      <c r="I211" s="155" t="s">
        <v>641</v>
      </c>
      <c r="J211" s="155">
        <v>954</v>
      </c>
      <c r="K211" s="156">
        <v>10</v>
      </c>
      <c r="L211" s="156" t="s">
        <v>642</v>
      </c>
      <c r="M211" s="156" t="s">
        <v>643</v>
      </c>
      <c r="N211" s="139"/>
      <c r="O211" s="140">
        <v>0.49608570000000002</v>
      </c>
      <c r="P211" s="139">
        <v>0.52196460300000003</v>
      </c>
      <c r="Q211" s="139">
        <v>0.66106715155860996</v>
      </c>
      <c r="R211" s="139">
        <v>-1.6572449999999999E-3</v>
      </c>
      <c r="S211" s="158">
        <v>59300</v>
      </c>
      <c r="T211" s="158">
        <v>0.66166834944902098</v>
      </c>
      <c r="U211" s="158">
        <v>0.1031190326368234</v>
      </c>
      <c r="V211" s="158">
        <v>-2.5407335386877299</v>
      </c>
      <c r="W211" s="158">
        <v>8.1687218131612782E-2</v>
      </c>
      <c r="X211" s="142">
        <v>2.4096113000000003</v>
      </c>
      <c r="Y211" s="139">
        <v>0.20005829999999999</v>
      </c>
      <c r="Z211" s="159">
        <v>0.44</v>
      </c>
      <c r="AA211" s="159">
        <v>0.47</v>
      </c>
    </row>
    <row r="212" spans="1:27" x14ac:dyDescent="0.3">
      <c r="A212" s="134">
        <v>210</v>
      </c>
      <c r="B212" s="160" t="s">
        <v>628</v>
      </c>
      <c r="C212" s="160" t="s">
        <v>629</v>
      </c>
      <c r="D212" s="160" t="s">
        <v>609</v>
      </c>
      <c r="E212" s="155"/>
      <c r="F212" s="155"/>
      <c r="G212" s="155" t="s">
        <v>644</v>
      </c>
      <c r="H212" s="155"/>
      <c r="I212" s="155" t="s">
        <v>645</v>
      </c>
      <c r="J212" s="155"/>
      <c r="K212" s="156"/>
      <c r="L212" s="156"/>
      <c r="M212" s="156"/>
      <c r="N212" s="139"/>
      <c r="O212" s="140">
        <v>0.49608570000000002</v>
      </c>
      <c r="P212" s="139">
        <v>0.52196460300000003</v>
      </c>
      <c r="Q212" s="139">
        <v>0.66106715155860996</v>
      </c>
      <c r="R212" s="139">
        <v>-1.6572449999999999E-3</v>
      </c>
      <c r="S212" s="144"/>
      <c r="T212" s="144">
        <v>0.757382</v>
      </c>
      <c r="U212" s="144">
        <v>9.1104119270983414E-2</v>
      </c>
      <c r="V212" s="144">
        <v>-3.624676</v>
      </c>
      <c r="W212" s="144">
        <v>6.7228474802671079E-2</v>
      </c>
      <c r="X212" s="142">
        <v>2.4096113000000003</v>
      </c>
      <c r="Y212" s="139">
        <v>0.20005829999999999</v>
      </c>
      <c r="Z212" s="159">
        <v>0.60666666666666669</v>
      </c>
      <c r="AA212" s="159">
        <v>0.58666666666666667</v>
      </c>
    </row>
    <row r="213" spans="1:27" x14ac:dyDescent="0.3">
      <c r="A213" s="134">
        <v>211</v>
      </c>
      <c r="B213" s="161" t="s">
        <v>628</v>
      </c>
      <c r="C213" s="161" t="s">
        <v>646</v>
      </c>
      <c r="D213" s="161"/>
      <c r="E213" s="162">
        <v>1</v>
      </c>
      <c r="F213" s="162">
        <v>392</v>
      </c>
      <c r="G213" s="162" t="s">
        <v>387</v>
      </c>
      <c r="H213" s="162">
        <v>139596</v>
      </c>
      <c r="I213" s="162" t="s">
        <v>647</v>
      </c>
      <c r="J213" s="162">
        <v>3546</v>
      </c>
      <c r="K213" s="163" t="s">
        <v>648</v>
      </c>
      <c r="L213" s="163" t="s">
        <v>69</v>
      </c>
      <c r="M213" s="163" t="s">
        <v>649</v>
      </c>
      <c r="N213" s="162">
        <v>2079</v>
      </c>
      <c r="O213" s="164">
        <v>0.51202918129707098</v>
      </c>
      <c r="P213" s="162">
        <v>0.56104230804168298</v>
      </c>
      <c r="Q213" s="162">
        <v>0.66106715155860996</v>
      </c>
      <c r="R213" s="162">
        <v>-2.3506074795573801E-3</v>
      </c>
      <c r="S213" s="165">
        <v>114034</v>
      </c>
      <c r="T213" s="165">
        <v>0.89821056360732199</v>
      </c>
      <c r="U213" s="165">
        <v>6.6947004368685115E-2</v>
      </c>
      <c r="V213" s="165">
        <v>-4.0587285540406297</v>
      </c>
      <c r="W213" s="165">
        <v>2.4523428928112184E-2</v>
      </c>
      <c r="X213" s="162">
        <v>2.4096113000000003</v>
      </c>
      <c r="Y213" s="162">
        <v>0.20005829999999999</v>
      </c>
      <c r="Z213" s="166">
        <v>0.55964999999999998</v>
      </c>
      <c r="AA213" s="166">
        <v>0.56999999999999995</v>
      </c>
    </row>
    <row r="214" spans="1:27" x14ac:dyDescent="0.3">
      <c r="A214" s="134">
        <v>212</v>
      </c>
      <c r="B214" s="161" t="s">
        <v>628</v>
      </c>
      <c r="C214" s="161" t="s">
        <v>646</v>
      </c>
      <c r="D214" s="161"/>
      <c r="E214" s="162">
        <v>2</v>
      </c>
      <c r="F214" s="162">
        <v>395</v>
      </c>
      <c r="G214" s="162" t="s">
        <v>388</v>
      </c>
      <c r="H214" s="162">
        <v>139584</v>
      </c>
      <c r="I214" s="162" t="s">
        <v>650</v>
      </c>
      <c r="J214" s="162">
        <v>3549</v>
      </c>
      <c r="K214" s="163" t="s">
        <v>651</v>
      </c>
      <c r="L214" s="163" t="s">
        <v>17</v>
      </c>
      <c r="M214" s="163" t="s">
        <v>652</v>
      </c>
      <c r="N214" s="162">
        <v>2079</v>
      </c>
      <c r="O214" s="164">
        <v>0.51202918129707098</v>
      </c>
      <c r="P214" s="162">
        <v>0.56104230804168298</v>
      </c>
      <c r="Q214" s="162">
        <v>0.66106715155860996</v>
      </c>
      <c r="R214" s="162">
        <v>-2.3506074795573801E-3</v>
      </c>
      <c r="S214" s="165">
        <v>97169</v>
      </c>
      <c r="T214" s="165">
        <v>0.90954561504142795</v>
      </c>
      <c r="U214" s="165">
        <v>6.9981567319617105E-2</v>
      </c>
      <c r="V214" s="165">
        <v>-4.24117035097085</v>
      </c>
      <c r="W214" s="165">
        <v>2.8518728146522981E-2</v>
      </c>
      <c r="X214" s="162">
        <v>2.4096113000000003</v>
      </c>
      <c r="Y214" s="162">
        <v>0.20005829999999999</v>
      </c>
      <c r="Z214" s="166">
        <v>0.55964999999999998</v>
      </c>
      <c r="AA214" s="166">
        <v>0.55000000000000004</v>
      </c>
    </row>
    <row r="215" spans="1:27" x14ac:dyDescent="0.3">
      <c r="A215" s="134">
        <v>213</v>
      </c>
      <c r="B215" s="161" t="s">
        <v>628</v>
      </c>
      <c r="C215" s="161" t="s">
        <v>646</v>
      </c>
      <c r="D215" s="161"/>
      <c r="E215" s="162">
        <v>4</v>
      </c>
      <c r="F215" s="162">
        <v>393</v>
      </c>
      <c r="G215" s="162" t="s">
        <v>653</v>
      </c>
      <c r="H215" s="162">
        <v>116751</v>
      </c>
      <c r="I215" s="162" t="s">
        <v>654</v>
      </c>
      <c r="J215" s="162">
        <v>3544</v>
      </c>
      <c r="K215" s="163" t="s">
        <v>655</v>
      </c>
      <c r="L215" s="163" t="s">
        <v>656</v>
      </c>
      <c r="M215" s="163" t="s">
        <v>657</v>
      </c>
      <c r="N215" s="139"/>
      <c r="O215" s="140">
        <v>0.49608570000000002</v>
      </c>
      <c r="P215" s="139">
        <v>0.52196460300000003</v>
      </c>
      <c r="Q215" s="139">
        <v>0.66106715155860996</v>
      </c>
      <c r="R215" s="139">
        <v>-1.6572449999999999E-3</v>
      </c>
      <c r="S215" s="165">
        <v>36543</v>
      </c>
      <c r="T215" s="165">
        <v>0.77968136916833497</v>
      </c>
      <c r="U215" s="165">
        <v>9.6474361409816106E-2</v>
      </c>
      <c r="V215" s="165">
        <v>-3.2290435458858302</v>
      </c>
      <c r="W215" s="165">
        <v>5.563988286133878E-2</v>
      </c>
      <c r="X215" s="142">
        <v>2.4096113000000003</v>
      </c>
      <c r="Y215" s="139">
        <v>0.20005829999999999</v>
      </c>
      <c r="Z215" s="146">
        <v>0.61732500000000001</v>
      </c>
      <c r="AA215" s="166">
        <v>0.6</v>
      </c>
    </row>
    <row r="216" spans="1:27" x14ac:dyDescent="0.3">
      <c r="A216" s="134">
        <v>214</v>
      </c>
      <c r="B216" s="167" t="s">
        <v>628</v>
      </c>
      <c r="C216" s="167" t="s">
        <v>646</v>
      </c>
      <c r="D216" s="167" t="s">
        <v>433</v>
      </c>
      <c r="E216" s="162">
        <v>6</v>
      </c>
      <c r="F216" s="162">
        <v>396</v>
      </c>
      <c r="G216" s="162" t="s">
        <v>658</v>
      </c>
      <c r="H216" s="162">
        <v>116754</v>
      </c>
      <c r="I216" s="162" t="s">
        <v>659</v>
      </c>
      <c r="J216" s="162">
        <v>3551</v>
      </c>
      <c r="K216" s="163" t="s">
        <v>660</v>
      </c>
      <c r="L216" s="163" t="s">
        <v>661</v>
      </c>
      <c r="M216" s="163" t="s">
        <v>662</v>
      </c>
      <c r="N216" s="139"/>
      <c r="O216" s="140">
        <v>0.49608570000000002</v>
      </c>
      <c r="P216" s="139">
        <v>0.52196460300000003</v>
      </c>
      <c r="Q216" s="139">
        <v>0.66106715155860996</v>
      </c>
      <c r="R216" s="139">
        <v>-1.6572449999999999E-3</v>
      </c>
      <c r="S216" s="165">
        <v>1986</v>
      </c>
      <c r="T216" s="165">
        <v>0.81204214073666603</v>
      </c>
      <c r="U216" s="165">
        <v>7.7551591754385085E-2</v>
      </c>
      <c r="V216" s="165">
        <v>-3.3903178845053001</v>
      </c>
      <c r="W216" s="165">
        <v>4.2167802309813582E-2</v>
      </c>
      <c r="X216" s="142">
        <v>2.4096113000000003</v>
      </c>
      <c r="Y216" s="139">
        <v>0.20005829999999999</v>
      </c>
      <c r="Z216" s="146">
        <v>0.61732500000000001</v>
      </c>
      <c r="AA216" s="166">
        <v>0.84</v>
      </c>
    </row>
    <row r="217" spans="1:27" x14ac:dyDescent="0.3">
      <c r="A217" s="134">
        <v>215</v>
      </c>
      <c r="B217" s="168" t="s">
        <v>628</v>
      </c>
      <c r="C217" s="168" t="s">
        <v>646</v>
      </c>
      <c r="D217" s="168"/>
      <c r="E217" s="162">
        <v>20</v>
      </c>
      <c r="F217" s="162">
        <v>1198</v>
      </c>
      <c r="G217" s="162" t="s">
        <v>663</v>
      </c>
      <c r="H217" s="162">
        <v>89468</v>
      </c>
      <c r="I217" s="162" t="s">
        <v>664</v>
      </c>
      <c r="J217" s="162">
        <v>964</v>
      </c>
      <c r="K217" s="163">
        <v>16</v>
      </c>
      <c r="L217" s="163" t="s">
        <v>665</v>
      </c>
      <c r="M217" s="163" t="s">
        <v>666</v>
      </c>
      <c r="N217" s="139"/>
      <c r="O217" s="140">
        <v>0.49608570000000002</v>
      </c>
      <c r="P217" s="139">
        <v>0.52196460300000003</v>
      </c>
      <c r="Q217" s="139">
        <v>0.66106715155860996</v>
      </c>
      <c r="R217" s="139">
        <v>-1.6572449999999999E-3</v>
      </c>
      <c r="S217" s="144"/>
      <c r="T217" s="144">
        <v>0.757382</v>
      </c>
      <c r="U217" s="144">
        <v>0.1037222157110981</v>
      </c>
      <c r="V217" s="144">
        <v>-3.624676</v>
      </c>
      <c r="W217" s="144">
        <v>6.7228474802671079E-2</v>
      </c>
      <c r="X217" s="142">
        <v>2.4096113000000003</v>
      </c>
      <c r="Y217" s="139">
        <v>0.20005829999999999</v>
      </c>
      <c r="Z217" s="146">
        <v>0.61732500000000001</v>
      </c>
      <c r="AA217" s="146">
        <v>0.64166666666666661</v>
      </c>
    </row>
    <row r="218" spans="1:27" x14ac:dyDescent="0.3">
      <c r="A218" s="134">
        <v>216</v>
      </c>
      <c r="B218" s="167" t="s">
        <v>628</v>
      </c>
      <c r="C218" s="167" t="s">
        <v>646</v>
      </c>
      <c r="D218" s="167" t="s">
        <v>433</v>
      </c>
      <c r="E218" s="162">
        <v>94</v>
      </c>
      <c r="F218" s="162">
        <v>385</v>
      </c>
      <c r="G218" s="162" t="s">
        <v>667</v>
      </c>
      <c r="H218" s="162">
        <v>116670</v>
      </c>
      <c r="I218" s="162" t="s">
        <v>668</v>
      </c>
      <c r="J218" s="162">
        <v>3540</v>
      </c>
      <c r="K218" s="163">
        <v>34</v>
      </c>
      <c r="L218" s="163" t="s">
        <v>669</v>
      </c>
      <c r="M218" s="163" t="s">
        <v>670</v>
      </c>
      <c r="N218" s="139"/>
      <c r="O218" s="140">
        <v>0.49608570000000002</v>
      </c>
      <c r="P218" s="139">
        <v>0.56104230804168298</v>
      </c>
      <c r="Q218" s="139">
        <v>0.66106715155860996</v>
      </c>
      <c r="R218" s="139">
        <v>-2.3506074795573801E-3</v>
      </c>
      <c r="S218" s="162">
        <v>183</v>
      </c>
      <c r="T218" s="165">
        <v>0.81997648598718498</v>
      </c>
      <c r="U218" s="165">
        <v>5.9174352210382107E-2</v>
      </c>
      <c r="V218" s="165">
        <v>-3.67762744626345</v>
      </c>
      <c r="W218" s="165">
        <v>4.0606069746898781E-2</v>
      </c>
      <c r="X218" s="142">
        <v>2.4096113000000003</v>
      </c>
      <c r="Y218" s="139">
        <v>0.20005829999999999</v>
      </c>
      <c r="Z218" s="146">
        <v>0.61732500000000001</v>
      </c>
      <c r="AA218" s="146">
        <v>0.64166666666666661</v>
      </c>
    </row>
    <row r="219" spans="1:27" x14ac:dyDescent="0.3">
      <c r="A219" s="134">
        <v>217</v>
      </c>
      <c r="B219" s="161" t="s">
        <v>628</v>
      </c>
      <c r="C219" s="168" t="s">
        <v>646</v>
      </c>
      <c r="D219" s="168"/>
      <c r="E219" s="162">
        <v>7</v>
      </c>
      <c r="F219" s="162">
        <v>388</v>
      </c>
      <c r="G219" s="162" t="s">
        <v>671</v>
      </c>
      <c r="H219" s="162">
        <v>116677</v>
      </c>
      <c r="I219" s="162" t="s">
        <v>672</v>
      </c>
      <c r="J219" s="162">
        <v>3547</v>
      </c>
      <c r="K219" s="163" t="s">
        <v>673</v>
      </c>
      <c r="L219" s="163"/>
      <c r="M219" s="163"/>
      <c r="N219" s="162">
        <v>2079</v>
      </c>
      <c r="O219" s="164">
        <v>0.51202918129707098</v>
      </c>
      <c r="P219" s="162">
        <v>0.56104230804168298</v>
      </c>
      <c r="Q219" s="162">
        <v>0.66106715155860996</v>
      </c>
      <c r="R219" s="162">
        <v>-2.3506074795573801E-3</v>
      </c>
      <c r="S219" s="144"/>
      <c r="T219" s="144">
        <v>0.757382</v>
      </c>
      <c r="U219" s="144">
        <v>0.1037222157110981</v>
      </c>
      <c r="V219" s="144">
        <v>-3.624676</v>
      </c>
      <c r="W219" s="144">
        <v>6.7228474802671079E-2</v>
      </c>
      <c r="X219" s="162">
        <v>2.4096113000000003</v>
      </c>
      <c r="Y219" s="162">
        <v>0.20005829999999999</v>
      </c>
      <c r="Z219" s="166">
        <v>0.55964999999999998</v>
      </c>
      <c r="AA219" s="146">
        <v>0.56000000000000005</v>
      </c>
    </row>
    <row r="220" spans="1:27" x14ac:dyDescent="0.3">
      <c r="A220" s="134">
        <v>218</v>
      </c>
      <c r="B220" s="167" t="s">
        <v>628</v>
      </c>
      <c r="C220" s="167" t="s">
        <v>646</v>
      </c>
      <c r="D220" s="167" t="s">
        <v>433</v>
      </c>
      <c r="E220" s="162">
        <v>8</v>
      </c>
      <c r="F220" s="162">
        <v>391</v>
      </c>
      <c r="G220" s="162" t="s">
        <v>674</v>
      </c>
      <c r="H220" s="162">
        <v>116774</v>
      </c>
      <c r="I220" s="162" t="s">
        <v>675</v>
      </c>
      <c r="J220" s="162">
        <v>3550</v>
      </c>
      <c r="K220" s="163" t="s">
        <v>676</v>
      </c>
      <c r="L220" s="163" t="s">
        <v>677</v>
      </c>
      <c r="M220" s="163" t="s">
        <v>678</v>
      </c>
      <c r="N220" s="139"/>
      <c r="O220" s="140">
        <v>0.49608570000000002</v>
      </c>
      <c r="P220" s="139">
        <v>0.52196460300000003</v>
      </c>
      <c r="Q220" s="139">
        <v>0.66106715155860996</v>
      </c>
      <c r="R220" s="139">
        <v>-1.6572449999999999E-3</v>
      </c>
      <c r="S220" s="165">
        <v>718</v>
      </c>
      <c r="T220" s="165">
        <v>0.79204926213816795</v>
      </c>
      <c r="U220" s="165">
        <v>5.08075541338441E-2</v>
      </c>
      <c r="V220" s="165">
        <v>-1.8303390973514899</v>
      </c>
      <c r="W220" s="165">
        <v>-5.1948344004546102E-3</v>
      </c>
      <c r="X220" s="142">
        <v>2.4096113000000003</v>
      </c>
      <c r="Y220" s="139">
        <v>0.20005829999999999</v>
      </c>
      <c r="Z220" s="166">
        <v>0.77</v>
      </c>
      <c r="AA220" s="166">
        <v>0.71</v>
      </c>
    </row>
    <row r="221" spans="1:27" x14ac:dyDescent="0.3">
      <c r="A221" s="134">
        <v>219</v>
      </c>
      <c r="B221" s="161" t="s">
        <v>628</v>
      </c>
      <c r="C221" s="161" t="s">
        <v>646</v>
      </c>
      <c r="D221" s="161"/>
      <c r="E221" s="162">
        <v>74</v>
      </c>
      <c r="F221" s="162">
        <v>387</v>
      </c>
      <c r="G221" s="162" t="s">
        <v>679</v>
      </c>
      <c r="H221" s="162">
        <v>159897</v>
      </c>
      <c r="I221" s="162" t="s">
        <v>680</v>
      </c>
      <c r="J221" s="162">
        <v>3542</v>
      </c>
      <c r="K221" s="163" t="s">
        <v>681</v>
      </c>
      <c r="L221" s="163" t="s">
        <v>682</v>
      </c>
      <c r="M221" s="163" t="s">
        <v>683</v>
      </c>
      <c r="N221" s="162">
        <v>2079</v>
      </c>
      <c r="O221" s="164">
        <v>0.51202918129707098</v>
      </c>
      <c r="P221" s="162">
        <v>0.56104230804168298</v>
      </c>
      <c r="Q221" s="162">
        <v>0.66106715155860996</v>
      </c>
      <c r="R221" s="162">
        <v>-2.3506074795573801E-3</v>
      </c>
      <c r="S221" s="144"/>
      <c r="T221" s="144">
        <v>0.757382</v>
      </c>
      <c r="U221" s="144">
        <v>0.1037222157110981</v>
      </c>
      <c r="V221" s="144">
        <v>-3.624676</v>
      </c>
      <c r="W221" s="144">
        <v>6.7228474802671079E-2</v>
      </c>
      <c r="X221" s="162">
        <v>2.4096113000000003</v>
      </c>
      <c r="Y221" s="162">
        <v>0.20005829999999999</v>
      </c>
      <c r="Z221" s="166">
        <v>0.55964999999999998</v>
      </c>
      <c r="AA221" s="146">
        <v>0.56000000000000005</v>
      </c>
    </row>
    <row r="222" spans="1:27" x14ac:dyDescent="0.3">
      <c r="A222" s="134">
        <v>220</v>
      </c>
      <c r="B222" s="167" t="s">
        <v>628</v>
      </c>
      <c r="C222" s="167" t="s">
        <v>646</v>
      </c>
      <c r="D222" s="167" t="s">
        <v>433</v>
      </c>
      <c r="E222" s="162">
        <v>75</v>
      </c>
      <c r="F222" s="162">
        <v>386</v>
      </c>
      <c r="G222" s="162" t="s">
        <v>684</v>
      </c>
      <c r="H222" s="162">
        <v>116740</v>
      </c>
      <c r="I222" s="162" t="s">
        <v>685</v>
      </c>
      <c r="J222" s="162">
        <v>3545</v>
      </c>
      <c r="K222" s="163" t="s">
        <v>686</v>
      </c>
      <c r="L222" s="163" t="s">
        <v>687</v>
      </c>
      <c r="M222" s="163" t="s">
        <v>688</v>
      </c>
      <c r="N222" s="162">
        <v>27</v>
      </c>
      <c r="O222" s="164">
        <v>0.47860843885131099</v>
      </c>
      <c r="P222" s="162">
        <v>0.51345508387185201</v>
      </c>
      <c r="Q222" s="162">
        <v>0.66106715155860996</v>
      </c>
      <c r="R222" s="162">
        <v>-2.13372226924474E-3</v>
      </c>
      <c r="S222" s="144"/>
      <c r="T222" s="144">
        <v>0.757382</v>
      </c>
      <c r="U222" s="144">
        <v>0.1037222157110981</v>
      </c>
      <c r="V222" s="144">
        <v>-3.624676</v>
      </c>
      <c r="W222" s="144">
        <v>6.7228474802671079E-2</v>
      </c>
      <c r="X222" s="162">
        <v>2.4096113000000003</v>
      </c>
      <c r="Y222" s="162">
        <v>0.20005829999999999</v>
      </c>
      <c r="Z222" s="166">
        <v>0.57999999999999996</v>
      </c>
      <c r="AA222" s="166">
        <v>0.57999999999999996</v>
      </c>
    </row>
    <row r="223" spans="1:27" x14ac:dyDescent="0.3">
      <c r="A223" s="134">
        <v>221</v>
      </c>
      <c r="B223" s="168" t="s">
        <v>628</v>
      </c>
      <c r="C223" s="168" t="s">
        <v>646</v>
      </c>
      <c r="D223" s="168"/>
      <c r="E223" s="162">
        <v>120</v>
      </c>
      <c r="F223" s="162">
        <v>1237</v>
      </c>
      <c r="G223" s="162" t="s">
        <v>689</v>
      </c>
      <c r="H223" s="162">
        <v>108810</v>
      </c>
      <c r="I223" s="162" t="s">
        <v>690</v>
      </c>
      <c r="J223" s="162">
        <v>2832</v>
      </c>
      <c r="K223" s="163" t="s">
        <v>691</v>
      </c>
      <c r="L223" s="163" t="s">
        <v>692</v>
      </c>
      <c r="M223" s="163" t="s">
        <v>693</v>
      </c>
      <c r="N223" s="139"/>
      <c r="O223" s="140">
        <v>0.49608570000000002</v>
      </c>
      <c r="P223" s="139">
        <v>0.52196460300000003</v>
      </c>
      <c r="Q223" s="139">
        <v>0.66106715155860996</v>
      </c>
      <c r="R223" s="139">
        <v>-1.6572449999999999E-3</v>
      </c>
      <c r="S223" s="165">
        <v>4</v>
      </c>
      <c r="T223" s="165">
        <v>0.80969374215100498</v>
      </c>
      <c r="U223" s="165">
        <v>7.4428430741464102E-2</v>
      </c>
      <c r="V223" s="165">
        <v>-3.1383375036276102</v>
      </c>
      <c r="W223" s="165">
        <v>3.7258783055734983E-2</v>
      </c>
      <c r="X223" s="142">
        <v>2.4096113000000003</v>
      </c>
      <c r="Y223" s="139">
        <v>0.20005829999999999</v>
      </c>
      <c r="Z223" s="146">
        <v>0.61732500000000001</v>
      </c>
      <c r="AA223" s="146">
        <v>0.64166666666666661</v>
      </c>
    </row>
    <row r="224" spans="1:27" x14ac:dyDescent="0.3">
      <c r="A224" s="134">
        <v>222</v>
      </c>
      <c r="B224" s="161" t="s">
        <v>628</v>
      </c>
      <c r="C224" s="161" t="s">
        <v>646</v>
      </c>
      <c r="D224" s="161"/>
      <c r="E224" s="162">
        <v>121</v>
      </c>
      <c r="F224" s="162">
        <v>1238</v>
      </c>
      <c r="G224" s="162" t="s">
        <v>694</v>
      </c>
      <c r="H224" s="162">
        <v>86817</v>
      </c>
      <c r="I224" s="162" t="s">
        <v>695</v>
      </c>
      <c r="J224" s="162">
        <v>675</v>
      </c>
      <c r="K224" s="163" t="s">
        <v>696</v>
      </c>
      <c r="L224" s="163"/>
      <c r="M224" s="163"/>
      <c r="N224" s="139"/>
      <c r="O224" s="140">
        <v>0.49608570000000002</v>
      </c>
      <c r="P224" s="139">
        <v>0.52196460300000003</v>
      </c>
      <c r="Q224" s="139">
        <v>0.66106715155860996</v>
      </c>
      <c r="R224" s="139">
        <v>-1.6572449999999999E-3</v>
      </c>
      <c r="S224" s="144"/>
      <c r="T224" s="144">
        <v>0.757382</v>
      </c>
      <c r="U224" s="144">
        <v>0.1037222157110981</v>
      </c>
      <c r="V224" s="144">
        <v>-3.624676</v>
      </c>
      <c r="W224" s="144">
        <v>6.7228474802671079E-2</v>
      </c>
      <c r="X224" s="142">
        <v>2.4096113000000003</v>
      </c>
      <c r="Y224" s="139">
        <v>0.20005829999999999</v>
      </c>
      <c r="Z224" s="166">
        <v>0.61732500000000001</v>
      </c>
      <c r="AA224" s="166">
        <v>0.64166666666666661</v>
      </c>
    </row>
    <row r="225" spans="1:27" x14ac:dyDescent="0.3">
      <c r="A225" s="134">
        <v>223</v>
      </c>
      <c r="B225" s="161" t="s">
        <v>628</v>
      </c>
      <c r="C225" s="161" t="s">
        <v>646</v>
      </c>
      <c r="D225" s="161"/>
      <c r="E225" s="162">
        <v>122</v>
      </c>
      <c r="F225" s="162">
        <v>1240</v>
      </c>
      <c r="G225" s="162" t="s">
        <v>697</v>
      </c>
      <c r="H225" s="162">
        <v>108822</v>
      </c>
      <c r="I225" s="162" t="s">
        <v>698</v>
      </c>
      <c r="J225" s="162">
        <v>2833</v>
      </c>
      <c r="K225" s="163" t="s">
        <v>699</v>
      </c>
      <c r="L225" s="163" t="s">
        <v>700</v>
      </c>
      <c r="M225" s="163" t="s">
        <v>701</v>
      </c>
      <c r="N225" s="139"/>
      <c r="O225" s="140">
        <v>0.49608570000000002</v>
      </c>
      <c r="P225" s="139">
        <v>0.52196460300000003</v>
      </c>
      <c r="Q225" s="139">
        <v>0.66106715155860996</v>
      </c>
      <c r="R225" s="139">
        <v>-1.6572449999999999E-3</v>
      </c>
      <c r="S225" s="144"/>
      <c r="T225" s="144">
        <v>0.757382</v>
      </c>
      <c r="U225" s="144">
        <v>0.1037222157110981</v>
      </c>
      <c r="V225" s="144">
        <v>-3.624676</v>
      </c>
      <c r="W225" s="144">
        <v>6.7228474802671079E-2</v>
      </c>
      <c r="X225" s="142">
        <v>2.4096113000000003</v>
      </c>
      <c r="Y225" s="139">
        <v>0.20005829999999999</v>
      </c>
      <c r="Z225" s="146">
        <v>0.61732500000000001</v>
      </c>
      <c r="AA225" s="146">
        <v>0.64166666666666661</v>
      </c>
    </row>
    <row r="226" spans="1:27" x14ac:dyDescent="0.3">
      <c r="A226" s="134">
        <v>224</v>
      </c>
      <c r="B226" s="161" t="s">
        <v>628</v>
      </c>
      <c r="C226" s="161" t="s">
        <v>646</v>
      </c>
      <c r="D226" s="161" t="s">
        <v>609</v>
      </c>
      <c r="E226" s="162"/>
      <c r="F226" s="162"/>
      <c r="G226" s="162" t="s">
        <v>702</v>
      </c>
      <c r="H226" s="162"/>
      <c r="I226" s="162" t="s">
        <v>703</v>
      </c>
      <c r="J226" s="162"/>
      <c r="K226" s="163"/>
      <c r="L226" s="163"/>
      <c r="M226" s="163"/>
      <c r="N226" s="139"/>
      <c r="O226" s="140">
        <v>0.49608570000000002</v>
      </c>
      <c r="P226" s="139">
        <v>0.52196460300000003</v>
      </c>
      <c r="Q226" s="139">
        <v>0.66106715155860996</v>
      </c>
      <c r="R226" s="139">
        <v>-1.6572449999999999E-3</v>
      </c>
      <c r="S226" s="144"/>
      <c r="T226" s="144">
        <v>0.757382</v>
      </c>
      <c r="U226" s="144">
        <v>0.1037222157110981</v>
      </c>
      <c r="V226" s="144">
        <v>-3.624676</v>
      </c>
      <c r="W226" s="144">
        <v>6.7228474802671079E-2</v>
      </c>
      <c r="X226" s="142">
        <v>2.4096113000000003</v>
      </c>
      <c r="Y226" s="139">
        <v>0.20005829999999999</v>
      </c>
      <c r="Z226" s="166">
        <v>0.61732500000000001</v>
      </c>
      <c r="AA226" s="166">
        <v>0.64166666666666661</v>
      </c>
    </row>
    <row r="227" spans="1:27" x14ac:dyDescent="0.3">
      <c r="A227" s="134">
        <v>225</v>
      </c>
      <c r="B227" s="161" t="s">
        <v>628</v>
      </c>
      <c r="C227" s="161" t="s">
        <v>646</v>
      </c>
      <c r="D227" s="161" t="s">
        <v>613</v>
      </c>
      <c r="E227" s="162"/>
      <c r="F227" s="162"/>
      <c r="G227" s="162" t="s">
        <v>704</v>
      </c>
      <c r="H227" s="162">
        <v>194913</v>
      </c>
      <c r="I227" s="162" t="s">
        <v>705</v>
      </c>
      <c r="J227" s="162"/>
      <c r="K227" s="163"/>
      <c r="L227" s="163"/>
      <c r="M227" s="163"/>
      <c r="N227" s="139"/>
      <c r="O227" s="140">
        <v>0.49608570000000002</v>
      </c>
      <c r="P227" s="139">
        <v>0.52196460300000003</v>
      </c>
      <c r="Q227" s="139">
        <v>0.66106715155860996</v>
      </c>
      <c r="R227" s="139">
        <v>-1.6572449999999999E-3</v>
      </c>
      <c r="S227" s="144"/>
      <c r="T227" s="144">
        <v>0.757382</v>
      </c>
      <c r="U227" s="144">
        <v>0.1037222157110981</v>
      </c>
      <c r="V227" s="144">
        <v>-3.624676</v>
      </c>
      <c r="W227" s="144">
        <v>6.7228474802671079E-2</v>
      </c>
      <c r="X227" s="142">
        <v>2.4096113000000003</v>
      </c>
      <c r="Y227" s="139">
        <v>0.20005829999999999</v>
      </c>
      <c r="Z227" s="146">
        <v>0.61732500000000001</v>
      </c>
      <c r="AA227" s="146">
        <v>0.64166666666666661</v>
      </c>
    </row>
    <row r="228" spans="1:27" x14ac:dyDescent="0.3">
      <c r="A228" s="134">
        <v>226</v>
      </c>
      <c r="B228" s="161" t="s">
        <v>628</v>
      </c>
      <c r="C228" s="161" t="s">
        <v>646</v>
      </c>
      <c r="D228" s="161"/>
      <c r="E228" s="162"/>
      <c r="F228" s="162"/>
      <c r="G228" s="162" t="s">
        <v>706</v>
      </c>
      <c r="H228" s="162">
        <v>197006</v>
      </c>
      <c r="I228" s="162" t="s">
        <v>707</v>
      </c>
      <c r="J228" s="162"/>
      <c r="K228" s="163"/>
      <c r="L228" s="163" t="s">
        <v>708</v>
      </c>
      <c r="M228" s="163"/>
      <c r="N228" s="162">
        <v>2079</v>
      </c>
      <c r="O228" s="164">
        <v>0.51202918129707098</v>
      </c>
      <c r="P228" s="162">
        <v>0.56104230804168298</v>
      </c>
      <c r="Q228" s="162">
        <v>0.66106715155860996</v>
      </c>
      <c r="R228" s="162">
        <v>-2.3506074795573801E-3</v>
      </c>
      <c r="S228" s="144"/>
      <c r="T228" s="144">
        <v>0.757382</v>
      </c>
      <c r="U228" s="144">
        <v>0.1037222157110981</v>
      </c>
      <c r="V228" s="144">
        <v>-3.624676</v>
      </c>
      <c r="W228" s="144">
        <v>6.7228474802671079E-2</v>
      </c>
      <c r="X228" s="162">
        <v>2.4096113000000003</v>
      </c>
      <c r="Y228" s="162">
        <v>0.20005829999999999</v>
      </c>
      <c r="Z228" s="166">
        <v>0.55964999999999998</v>
      </c>
      <c r="AA228" s="146">
        <v>0.56000000000000005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4.4" x14ac:dyDescent="0.3"/>
  <cols>
    <col min="1" max="1" width="16.44140625" bestFit="1" customWidth="1"/>
    <col min="3" max="3" width="42.21875" bestFit="1" customWidth="1"/>
  </cols>
  <sheetData>
    <row r="1" spans="1:3" ht="18" x14ac:dyDescent="0.35">
      <c r="A1" s="404" t="s">
        <v>48</v>
      </c>
      <c r="B1" s="404"/>
      <c r="C1" s="404"/>
    </row>
    <row r="2" spans="1:3" x14ac:dyDescent="0.3">
      <c r="A2" s="1" t="s">
        <v>128</v>
      </c>
      <c r="B2" s="1" t="s">
        <v>129</v>
      </c>
      <c r="C2" s="1" t="s">
        <v>130</v>
      </c>
    </row>
    <row r="3" spans="1:3" x14ac:dyDescent="0.3">
      <c r="A3" s="1" t="s">
        <v>0</v>
      </c>
      <c r="B3" s="1" t="s">
        <v>8</v>
      </c>
      <c r="C3" s="1" t="s">
        <v>131</v>
      </c>
    </row>
    <row r="4" spans="1:3" x14ac:dyDescent="0.3">
      <c r="A4" s="1" t="s">
        <v>0</v>
      </c>
      <c r="B4" s="1" t="s">
        <v>15</v>
      </c>
      <c r="C4" s="1" t="s">
        <v>132</v>
      </c>
    </row>
    <row r="5" spans="1:3" x14ac:dyDescent="0.3">
      <c r="A5" s="1" t="s">
        <v>0</v>
      </c>
      <c r="B5" s="1" t="s">
        <v>69</v>
      </c>
      <c r="C5" s="1" t="s">
        <v>133</v>
      </c>
    </row>
    <row r="6" spans="1:3" x14ac:dyDescent="0.3">
      <c r="A6" s="1" t="s">
        <v>0</v>
      </c>
      <c r="B6" s="1" t="s">
        <v>17</v>
      </c>
      <c r="C6" s="1" t="s">
        <v>134</v>
      </c>
    </row>
    <row r="7" spans="1:3" x14ac:dyDescent="0.3">
      <c r="A7" s="1" t="s">
        <v>0</v>
      </c>
      <c r="B7" s="1" t="s">
        <v>180</v>
      </c>
      <c r="C7" s="1" t="s">
        <v>179</v>
      </c>
    </row>
    <row r="8" spans="1:3" x14ac:dyDescent="0.3">
      <c r="A8" s="1" t="s">
        <v>29</v>
      </c>
      <c r="B8" s="1" t="s">
        <v>11</v>
      </c>
      <c r="C8" s="1" t="s">
        <v>135</v>
      </c>
    </row>
    <row r="9" spans="1:3" x14ac:dyDescent="0.3">
      <c r="A9" s="1" t="s">
        <v>29</v>
      </c>
      <c r="B9" s="1" t="s">
        <v>21</v>
      </c>
      <c r="C9" s="1" t="s">
        <v>136</v>
      </c>
    </row>
    <row r="10" spans="1:3" x14ac:dyDescent="0.3">
      <c r="A10" s="1" t="s">
        <v>29</v>
      </c>
      <c r="B10" s="1" t="s">
        <v>20</v>
      </c>
      <c r="C10" s="1" t="s">
        <v>137</v>
      </c>
    </row>
    <row r="11" spans="1:3" x14ac:dyDescent="0.3">
      <c r="A11" s="1" t="s">
        <v>29</v>
      </c>
      <c r="B11" s="1" t="s">
        <v>22</v>
      </c>
      <c r="C11" s="1" t="s">
        <v>138</v>
      </c>
    </row>
    <row r="12" spans="1:3" x14ac:dyDescent="0.3">
      <c r="A12" s="1" t="s">
        <v>172</v>
      </c>
      <c r="B12" s="1" t="s">
        <v>171</v>
      </c>
      <c r="C12" s="1" t="s">
        <v>174</v>
      </c>
    </row>
    <row r="13" spans="1:3" x14ac:dyDescent="0.3">
      <c r="A13" s="1" t="s">
        <v>172</v>
      </c>
      <c r="B13" s="1" t="s">
        <v>170</v>
      </c>
      <c r="C13" s="1" t="s">
        <v>175</v>
      </c>
    </row>
    <row r="14" spans="1:3" ht="28.8" x14ac:dyDescent="0.3">
      <c r="A14" s="1" t="s">
        <v>85</v>
      </c>
      <c r="B14" s="1" t="s">
        <v>50</v>
      </c>
      <c r="C14" s="40" t="s">
        <v>139</v>
      </c>
    </row>
    <row r="15" spans="1:3" ht="43.2" x14ac:dyDescent="0.3">
      <c r="A15" s="1" t="s">
        <v>85</v>
      </c>
      <c r="B15" s="1" t="s">
        <v>84</v>
      </c>
      <c r="C15" s="40" t="s">
        <v>140</v>
      </c>
    </row>
    <row r="16" spans="1:3" ht="28.8" x14ac:dyDescent="0.3">
      <c r="A16" s="1" t="s">
        <v>85</v>
      </c>
      <c r="B16" s="1" t="s">
        <v>2</v>
      </c>
      <c r="C16" s="40" t="s">
        <v>149</v>
      </c>
    </row>
    <row r="17" spans="1:3" x14ac:dyDescent="0.3">
      <c r="A17" s="1" t="s">
        <v>51</v>
      </c>
      <c r="B17" s="1" t="s">
        <v>52</v>
      </c>
      <c r="C17" s="1" t="s">
        <v>141</v>
      </c>
    </row>
    <row r="18" spans="1:3" x14ac:dyDescent="0.3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2" workbookViewId="0">
      <selection activeCell="B42" sqref="A42:XFD42"/>
    </sheetView>
  </sheetViews>
  <sheetFormatPr baseColWidth="10" defaultRowHeight="14.4" x14ac:dyDescent="0.3"/>
  <cols>
    <col min="1" max="1" width="23.5546875" bestFit="1" customWidth="1"/>
    <col min="2" max="2" width="18" bestFit="1" customWidth="1"/>
    <col min="3" max="3" width="97.21875" bestFit="1" customWidth="1"/>
  </cols>
  <sheetData>
    <row r="1" spans="1:4" ht="18.600000000000001" thickBot="1" x14ac:dyDescent="0.4">
      <c r="A1" s="405" t="s">
        <v>24</v>
      </c>
      <c r="B1" s="406"/>
      <c r="C1" s="406"/>
      <c r="D1" s="407"/>
    </row>
    <row r="2" spans="1:4" ht="15" thickBot="1" x14ac:dyDescent="0.35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3">
      <c r="A3" s="47" t="s">
        <v>122</v>
      </c>
      <c r="B3" s="48" t="s">
        <v>54</v>
      </c>
      <c r="C3" s="49" t="s">
        <v>89</v>
      </c>
      <c r="D3" s="50"/>
    </row>
    <row r="4" spans="1:4" x14ac:dyDescent="0.3">
      <c r="A4" s="51"/>
      <c r="B4" s="52" t="s">
        <v>55</v>
      </c>
      <c r="C4" s="53" t="s">
        <v>91</v>
      </c>
      <c r="D4" s="54"/>
    </row>
    <row r="5" spans="1:4" x14ac:dyDescent="0.3">
      <c r="A5" s="51"/>
      <c r="B5" s="52" t="s">
        <v>57</v>
      </c>
      <c r="C5" s="53" t="s">
        <v>92</v>
      </c>
      <c r="D5" s="54"/>
    </row>
    <row r="6" spans="1:4" x14ac:dyDescent="0.3">
      <c r="A6" s="51"/>
      <c r="B6" s="52" t="s">
        <v>86</v>
      </c>
      <c r="C6" s="53" t="s">
        <v>93</v>
      </c>
      <c r="D6" s="54"/>
    </row>
    <row r="7" spans="1:4" ht="15" thickBot="1" x14ac:dyDescent="0.35">
      <c r="A7" s="55"/>
      <c r="B7" s="56" t="s">
        <v>58</v>
      </c>
      <c r="C7" s="57" t="s">
        <v>94</v>
      </c>
      <c r="D7" s="58"/>
    </row>
    <row r="8" spans="1:4" x14ac:dyDescent="0.3">
      <c r="A8" s="59" t="s">
        <v>123</v>
      </c>
      <c r="B8" s="26" t="s">
        <v>0</v>
      </c>
      <c r="C8" s="26" t="s">
        <v>28</v>
      </c>
      <c r="D8" s="27"/>
    </row>
    <row r="9" spans="1:4" ht="28.8" x14ac:dyDescent="0.3">
      <c r="A9" s="60"/>
      <c r="B9" s="14" t="s">
        <v>29</v>
      </c>
      <c r="C9" s="41" t="s">
        <v>32</v>
      </c>
      <c r="D9" s="15"/>
    </row>
    <row r="10" spans="1:4" x14ac:dyDescent="0.3">
      <c r="A10" s="60"/>
      <c r="B10" s="14" t="s">
        <v>30</v>
      </c>
      <c r="C10" s="14" t="s">
        <v>33</v>
      </c>
      <c r="D10" s="15"/>
    </row>
    <row r="11" spans="1:4" x14ac:dyDescent="0.3">
      <c r="A11" s="60"/>
      <c r="B11" s="14" t="s">
        <v>1</v>
      </c>
      <c r="C11" s="14" t="s">
        <v>31</v>
      </c>
      <c r="D11" s="15"/>
    </row>
    <row r="12" spans="1:4" x14ac:dyDescent="0.3">
      <c r="A12" s="60"/>
      <c r="B12" s="14" t="s">
        <v>60</v>
      </c>
      <c r="C12" s="14" t="s">
        <v>95</v>
      </c>
      <c r="D12" s="15" t="s">
        <v>35</v>
      </c>
    </row>
    <row r="13" spans="1:4" x14ac:dyDescent="0.3">
      <c r="A13" s="60"/>
      <c r="B13" s="14" t="s">
        <v>189</v>
      </c>
      <c r="C13" s="14" t="s">
        <v>195</v>
      </c>
      <c r="D13" s="15" t="s">
        <v>38</v>
      </c>
    </row>
    <row r="14" spans="1:4" x14ac:dyDescent="0.3">
      <c r="A14" s="60"/>
      <c r="B14" s="14" t="s">
        <v>150</v>
      </c>
      <c r="C14" s="14" t="s">
        <v>178</v>
      </c>
      <c r="D14" s="15" t="s">
        <v>36</v>
      </c>
    </row>
    <row r="15" spans="1:4" ht="15" thickBot="1" x14ac:dyDescent="0.35">
      <c r="A15" s="60"/>
      <c r="B15" s="14" t="s">
        <v>172</v>
      </c>
      <c r="C15" s="14" t="s">
        <v>173</v>
      </c>
      <c r="D15" s="15"/>
    </row>
    <row r="16" spans="1:4" x14ac:dyDescent="0.3">
      <c r="A16" s="61" t="s">
        <v>124</v>
      </c>
      <c r="B16" s="28" t="s">
        <v>71</v>
      </c>
      <c r="C16" s="28" t="s">
        <v>96</v>
      </c>
      <c r="D16" s="29"/>
    </row>
    <row r="17" spans="1:4" x14ac:dyDescent="0.3">
      <c r="A17" s="62"/>
      <c r="B17" s="16" t="s">
        <v>79</v>
      </c>
      <c r="C17" s="16" t="s">
        <v>97</v>
      </c>
      <c r="D17" s="17"/>
    </row>
    <row r="18" spans="1:4" x14ac:dyDescent="0.3">
      <c r="A18" s="62"/>
      <c r="B18" s="16" t="s">
        <v>82</v>
      </c>
      <c r="C18" s="16" t="s">
        <v>98</v>
      </c>
      <c r="D18" s="17"/>
    </row>
    <row r="19" spans="1:4" x14ac:dyDescent="0.3">
      <c r="A19" s="62"/>
      <c r="B19" s="16" t="s">
        <v>85</v>
      </c>
      <c r="C19" s="16" t="s">
        <v>99</v>
      </c>
      <c r="D19" s="17"/>
    </row>
    <row r="20" spans="1:4" x14ac:dyDescent="0.3">
      <c r="A20" s="62"/>
      <c r="B20" s="16" t="s">
        <v>61</v>
      </c>
      <c r="C20" s="16" t="s">
        <v>119</v>
      </c>
      <c r="D20" s="17" t="s">
        <v>101</v>
      </c>
    </row>
    <row r="21" spans="1:4" x14ac:dyDescent="0.3">
      <c r="A21" s="62"/>
      <c r="B21" s="16" t="s">
        <v>59</v>
      </c>
      <c r="C21" s="16" t="s">
        <v>100</v>
      </c>
      <c r="D21" s="17" t="s">
        <v>35</v>
      </c>
    </row>
    <row r="22" spans="1:4" x14ac:dyDescent="0.3">
      <c r="A22" s="62"/>
      <c r="B22" s="16" t="s">
        <v>76</v>
      </c>
      <c r="C22" s="16" t="s">
        <v>102</v>
      </c>
      <c r="D22" s="17" t="s">
        <v>36</v>
      </c>
    </row>
    <row r="23" spans="1:4" x14ac:dyDescent="0.3">
      <c r="A23" s="62"/>
      <c r="B23" s="16" t="s">
        <v>77</v>
      </c>
      <c r="C23" s="16" t="s">
        <v>112</v>
      </c>
      <c r="D23" s="17" t="s">
        <v>118</v>
      </c>
    </row>
    <row r="24" spans="1:4" x14ac:dyDescent="0.3">
      <c r="A24" s="62"/>
      <c r="B24" s="16" t="s">
        <v>70</v>
      </c>
      <c r="C24" s="16" t="s">
        <v>113</v>
      </c>
      <c r="D24" s="17" t="s">
        <v>36</v>
      </c>
    </row>
    <row r="25" spans="1:4" x14ac:dyDescent="0.3">
      <c r="A25" s="62"/>
      <c r="B25" s="16" t="s">
        <v>72</v>
      </c>
      <c r="C25" s="16" t="s">
        <v>114</v>
      </c>
      <c r="D25" s="17" t="s">
        <v>36</v>
      </c>
    </row>
    <row r="26" spans="1:4" x14ac:dyDescent="0.3">
      <c r="A26" s="62"/>
      <c r="B26" s="16" t="s">
        <v>73</v>
      </c>
      <c r="C26" s="16" t="s">
        <v>115</v>
      </c>
      <c r="D26" s="17" t="s">
        <v>36</v>
      </c>
    </row>
    <row r="27" spans="1:4" x14ac:dyDescent="0.3">
      <c r="A27" s="62"/>
      <c r="B27" s="16" t="s">
        <v>74</v>
      </c>
      <c r="C27" s="16" t="s">
        <v>116</v>
      </c>
      <c r="D27" s="17" t="s">
        <v>36</v>
      </c>
    </row>
    <row r="28" spans="1:4" ht="15" thickBot="1" x14ac:dyDescent="0.35">
      <c r="A28" s="63"/>
      <c r="B28" s="30" t="s">
        <v>75</v>
      </c>
      <c r="C28" s="30" t="s">
        <v>117</v>
      </c>
      <c r="D28" s="31" t="s">
        <v>36</v>
      </c>
    </row>
    <row r="29" spans="1:4" x14ac:dyDescent="0.3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3">
      <c r="A30" s="65"/>
      <c r="B30" s="18" t="s">
        <v>51</v>
      </c>
      <c r="C30" s="18" t="s">
        <v>120</v>
      </c>
      <c r="D30" s="19"/>
    </row>
    <row r="31" spans="1:4" x14ac:dyDescent="0.3">
      <c r="A31" s="65"/>
      <c r="B31" s="18" t="s">
        <v>2</v>
      </c>
      <c r="C31" s="18" t="s">
        <v>103</v>
      </c>
      <c r="D31" s="19" t="s">
        <v>35</v>
      </c>
    </row>
    <row r="32" spans="1:4" x14ac:dyDescent="0.3">
      <c r="A32" s="65"/>
      <c r="B32" s="18" t="s">
        <v>4</v>
      </c>
      <c r="C32" s="18" t="s">
        <v>105</v>
      </c>
      <c r="D32" s="19" t="s">
        <v>36</v>
      </c>
    </row>
    <row r="33" spans="1:4" x14ac:dyDescent="0.3">
      <c r="A33" s="65"/>
      <c r="B33" s="18" t="s">
        <v>5</v>
      </c>
      <c r="C33" s="18" t="s">
        <v>104</v>
      </c>
      <c r="D33" s="19" t="s">
        <v>37</v>
      </c>
    </row>
    <row r="34" spans="1:4" x14ac:dyDescent="0.3">
      <c r="A34" s="65"/>
      <c r="B34" s="18" t="s">
        <v>6</v>
      </c>
      <c r="C34" s="18" t="s">
        <v>106</v>
      </c>
      <c r="D34" s="19" t="s">
        <v>38</v>
      </c>
    </row>
    <row r="35" spans="1:4" x14ac:dyDescent="0.3">
      <c r="A35" s="65"/>
      <c r="B35" s="18" t="s">
        <v>7</v>
      </c>
      <c r="C35" s="18" t="s">
        <v>107</v>
      </c>
      <c r="D35" s="19" t="s">
        <v>38</v>
      </c>
    </row>
    <row r="36" spans="1:4" x14ac:dyDescent="0.3">
      <c r="A36" s="65"/>
      <c r="B36" s="18" t="s">
        <v>152</v>
      </c>
      <c r="C36" s="18" t="s">
        <v>154</v>
      </c>
      <c r="D36" s="19" t="s">
        <v>39</v>
      </c>
    </row>
    <row r="37" spans="1:4" x14ac:dyDescent="0.3">
      <c r="A37" s="65"/>
      <c r="B37" s="18" t="s">
        <v>151</v>
      </c>
      <c r="C37" s="18" t="s">
        <v>157</v>
      </c>
      <c r="D37" s="19" t="s">
        <v>39</v>
      </c>
    </row>
    <row r="38" spans="1:4" ht="15" thickBot="1" x14ac:dyDescent="0.35">
      <c r="A38" s="66"/>
      <c r="B38" s="34" t="s">
        <v>153</v>
      </c>
      <c r="C38" s="34" t="s">
        <v>108</v>
      </c>
      <c r="D38" s="35" t="s">
        <v>39</v>
      </c>
    </row>
    <row r="39" spans="1:4" x14ac:dyDescent="0.3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3">
      <c r="A40" s="68"/>
      <c r="B40" s="20" t="s">
        <v>23</v>
      </c>
      <c r="C40" s="20" t="s">
        <v>110</v>
      </c>
      <c r="D40" s="21" t="s">
        <v>39</v>
      </c>
    </row>
    <row r="41" spans="1:4" x14ac:dyDescent="0.3">
      <c r="A41" s="68"/>
      <c r="B41" s="20" t="s">
        <v>14</v>
      </c>
      <c r="C41" s="20" t="s">
        <v>40</v>
      </c>
      <c r="D41" s="21"/>
    </row>
    <row r="42" spans="1:4" x14ac:dyDescent="0.3">
      <c r="A42" s="68"/>
      <c r="B42" s="20" t="s">
        <v>167</v>
      </c>
      <c r="C42" s="20" t="s">
        <v>177</v>
      </c>
      <c r="D42" s="21" t="s">
        <v>176</v>
      </c>
    </row>
    <row r="43" spans="1:4" x14ac:dyDescent="0.3">
      <c r="A43" s="68"/>
      <c r="B43" s="20" t="s">
        <v>164</v>
      </c>
      <c r="C43" s="20"/>
      <c r="D43" s="21"/>
    </row>
    <row r="44" spans="1:4" x14ac:dyDescent="0.3">
      <c r="A44" s="68"/>
      <c r="B44" s="20" t="s">
        <v>165</v>
      </c>
      <c r="C44" s="20"/>
      <c r="D44" s="21"/>
    </row>
    <row r="45" spans="1:4" ht="15" thickBot="1" x14ac:dyDescent="0.35">
      <c r="A45" s="69"/>
      <c r="B45" s="38" t="s">
        <v>166</v>
      </c>
      <c r="C45" s="38"/>
      <c r="D45" s="39"/>
    </row>
    <row r="46" spans="1:4" x14ac:dyDescent="0.3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3">
      <c r="A47" s="72"/>
      <c r="B47" s="22" t="s">
        <v>155</v>
      </c>
      <c r="C47" s="22" t="s">
        <v>160</v>
      </c>
      <c r="D47" s="23" t="s">
        <v>42</v>
      </c>
    </row>
    <row r="48" spans="1:4" x14ac:dyDescent="0.3">
      <c r="A48" s="70"/>
      <c r="B48" s="22" t="s">
        <v>156</v>
      </c>
      <c r="C48" s="22" t="s">
        <v>159</v>
      </c>
      <c r="D48" s="23" t="s">
        <v>42</v>
      </c>
    </row>
    <row r="49" spans="1:4" x14ac:dyDescent="0.3">
      <c r="A49" s="70"/>
      <c r="B49" s="22" t="s">
        <v>41</v>
      </c>
      <c r="C49" s="22" t="s">
        <v>158</v>
      </c>
      <c r="D49" s="23" t="s">
        <v>42</v>
      </c>
    </row>
    <row r="50" spans="1:4" x14ac:dyDescent="0.3">
      <c r="A50" s="70"/>
      <c r="B50" s="22" t="s">
        <v>45</v>
      </c>
      <c r="C50" s="22" t="s">
        <v>111</v>
      </c>
      <c r="D50" s="23" t="s">
        <v>42</v>
      </c>
    </row>
    <row r="51" spans="1:4" x14ac:dyDescent="0.3">
      <c r="A51" s="70"/>
      <c r="B51" s="22" t="s">
        <v>19</v>
      </c>
      <c r="C51" s="22" t="s">
        <v>49</v>
      </c>
      <c r="D51" s="23" t="s">
        <v>42</v>
      </c>
    </row>
    <row r="52" spans="1:4" x14ac:dyDescent="0.3">
      <c r="A52" s="70"/>
      <c r="B52" s="22" t="s">
        <v>43</v>
      </c>
      <c r="C52" s="22" t="s">
        <v>46</v>
      </c>
      <c r="D52" s="23" t="s">
        <v>42</v>
      </c>
    </row>
    <row r="53" spans="1:4" ht="15" thickBot="1" x14ac:dyDescent="0.35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4.4" x14ac:dyDescent="0.3"/>
  <cols>
    <col min="1" max="2" width="24.44140625" style="77" customWidth="1"/>
  </cols>
  <sheetData>
    <row r="1" spans="1:9" ht="14.55" customHeight="1" thickBot="1" x14ac:dyDescent="0.35">
      <c r="A1" s="102" t="s">
        <v>325</v>
      </c>
      <c r="B1" s="102" t="s">
        <v>326</v>
      </c>
    </row>
    <row r="2" spans="1:9" ht="14.55" customHeight="1" thickBot="1" x14ac:dyDescent="0.35">
      <c r="A2" s="103" t="s">
        <v>327</v>
      </c>
      <c r="B2" s="103">
        <v>0.62</v>
      </c>
    </row>
    <row r="3" spans="1:9" ht="15" thickBot="1" x14ac:dyDescent="0.35">
      <c r="A3" s="104" t="s">
        <v>328</v>
      </c>
      <c r="B3" s="104">
        <v>0.64</v>
      </c>
    </row>
    <row r="4" spans="1:9" ht="15" thickBot="1" x14ac:dyDescent="0.35">
      <c r="A4" s="103" t="s">
        <v>329</v>
      </c>
      <c r="B4" s="103">
        <v>0.42</v>
      </c>
    </row>
    <row r="5" spans="1:9" ht="15" thickBot="1" x14ac:dyDescent="0.35">
      <c r="A5" s="104" t="s">
        <v>330</v>
      </c>
      <c r="B5" s="104">
        <v>0.42</v>
      </c>
      <c r="C5" s="105"/>
    </row>
    <row r="6" spans="1:9" ht="15" thickBot="1" x14ac:dyDescent="0.35">
      <c r="A6" s="103" t="s">
        <v>331</v>
      </c>
      <c r="B6" s="103">
        <v>0.52</v>
      </c>
    </row>
    <row r="7" spans="1:9" ht="15" thickBot="1" x14ac:dyDescent="0.35">
      <c r="A7" s="104" t="s">
        <v>308</v>
      </c>
      <c r="B7" s="104">
        <v>0.36</v>
      </c>
    </row>
    <row r="8" spans="1:9" ht="15" thickBot="1" x14ac:dyDescent="0.35">
      <c r="A8" s="103" t="s">
        <v>332</v>
      </c>
      <c r="B8" s="103">
        <v>0.61</v>
      </c>
    </row>
    <row r="9" spans="1:9" ht="15" thickBot="1" x14ac:dyDescent="0.35">
      <c r="A9" s="104" t="s">
        <v>333</v>
      </c>
      <c r="B9" s="104">
        <v>0.66</v>
      </c>
      <c r="I9" s="105"/>
    </row>
    <row r="10" spans="1:9" ht="15" thickBot="1" x14ac:dyDescent="0.35">
      <c r="A10" s="103" t="s">
        <v>334</v>
      </c>
      <c r="B10" s="103">
        <v>0.47</v>
      </c>
      <c r="I10" s="105"/>
    </row>
    <row r="11" spans="1:9" ht="15" thickBot="1" x14ac:dyDescent="0.35">
      <c r="A11" s="104" t="s">
        <v>335</v>
      </c>
      <c r="B11" s="104">
        <v>0.67</v>
      </c>
    </row>
    <row r="12" spans="1:9" ht="15" thickBot="1" x14ac:dyDescent="0.35">
      <c r="A12" s="103" t="s">
        <v>336</v>
      </c>
      <c r="B12" s="103">
        <v>0.7</v>
      </c>
    </row>
    <row r="13" spans="1:9" ht="15" thickBot="1" x14ac:dyDescent="0.35">
      <c r="A13" s="104" t="s">
        <v>337</v>
      </c>
      <c r="B13" s="104">
        <v>0.54</v>
      </c>
    </row>
    <row r="14" spans="1:9" ht="15" thickBot="1" x14ac:dyDescent="0.35">
      <c r="A14" s="103" t="s">
        <v>338</v>
      </c>
      <c r="B14" s="103">
        <v>0.65</v>
      </c>
    </row>
    <row r="15" spans="1:9" ht="15" thickBot="1" x14ac:dyDescent="0.35">
      <c r="A15" s="104" t="s">
        <v>339</v>
      </c>
      <c r="B15" s="104">
        <v>0.56000000000000005</v>
      </c>
    </row>
    <row r="16" spans="1:9" ht="15" thickBot="1" x14ac:dyDescent="0.35">
      <c r="A16" s="103" t="s">
        <v>388</v>
      </c>
      <c r="B16" s="103">
        <v>0.57999999999999996</v>
      </c>
    </row>
    <row r="17" spans="1:2" ht="15" thickBot="1" x14ac:dyDescent="0.35">
      <c r="A17" s="104" t="s">
        <v>340</v>
      </c>
      <c r="B17" s="104">
        <v>0.64</v>
      </c>
    </row>
    <row r="18" spans="1:2" ht="15" thickBot="1" x14ac:dyDescent="0.35">
      <c r="A18" s="103" t="s">
        <v>341</v>
      </c>
      <c r="B18" s="103">
        <v>0.73</v>
      </c>
    </row>
    <row r="19" spans="1:2" ht="15" thickBot="1" x14ac:dyDescent="0.35">
      <c r="A19" s="104" t="s">
        <v>342</v>
      </c>
      <c r="B19" s="104">
        <v>0.56000000000000005</v>
      </c>
    </row>
    <row r="20" spans="1:2" ht="15" thickBot="1" x14ac:dyDescent="0.35">
      <c r="A20" s="103" t="s">
        <v>343</v>
      </c>
      <c r="B20" s="103">
        <v>0.74</v>
      </c>
    </row>
    <row r="21" spans="1:2" ht="15" thickBot="1" x14ac:dyDescent="0.35">
      <c r="A21" s="104" t="s">
        <v>344</v>
      </c>
      <c r="B21" s="104">
        <v>0.4</v>
      </c>
    </row>
    <row r="22" spans="1:2" ht="15" thickBot="1" x14ac:dyDescent="0.35">
      <c r="A22" s="103" t="s">
        <v>345</v>
      </c>
      <c r="B22" s="103">
        <v>0.6</v>
      </c>
    </row>
    <row r="23" spans="1:2" ht="15" thickBot="1" x14ac:dyDescent="0.35">
      <c r="A23" s="104" t="s">
        <v>346</v>
      </c>
      <c r="B23" s="104">
        <v>0.43</v>
      </c>
    </row>
    <row r="24" spans="1:2" ht="15" thickBot="1" x14ac:dyDescent="0.35">
      <c r="A24" s="106" t="s">
        <v>229</v>
      </c>
      <c r="B24" s="103">
        <v>0.37</v>
      </c>
    </row>
    <row r="25" spans="1:2" ht="15" thickBot="1" x14ac:dyDescent="0.35">
      <c r="A25" s="104" t="s">
        <v>347</v>
      </c>
      <c r="B25" s="104">
        <v>0.36</v>
      </c>
    </row>
    <row r="26" spans="1:2" ht="15" thickBot="1" x14ac:dyDescent="0.35">
      <c r="A26" s="103" t="s">
        <v>348</v>
      </c>
      <c r="B26" s="103">
        <v>0.51</v>
      </c>
    </row>
    <row r="27" spans="1:2" ht="15" thickBot="1" x14ac:dyDescent="0.35">
      <c r="A27" s="104" t="s">
        <v>349</v>
      </c>
      <c r="B27" s="104">
        <v>0.56000000000000005</v>
      </c>
    </row>
    <row r="28" spans="1:2" ht="15" thickBot="1" x14ac:dyDescent="0.35">
      <c r="A28" s="103" t="s">
        <v>350</v>
      </c>
      <c r="B28" s="103">
        <v>0.56000000000000005</v>
      </c>
    </row>
    <row r="29" spans="1:2" ht="15" thickBot="1" x14ac:dyDescent="0.35">
      <c r="A29" s="104" t="s">
        <v>351</v>
      </c>
      <c r="B29" s="104">
        <v>0.48</v>
      </c>
    </row>
    <row r="30" spans="1:2" ht="15" thickBot="1" x14ac:dyDescent="0.35">
      <c r="A30" s="103" t="s">
        <v>238</v>
      </c>
      <c r="B30" s="103">
        <v>0.55000000000000004</v>
      </c>
    </row>
    <row r="31" spans="1:2" ht="15" thickBot="1" x14ac:dyDescent="0.35">
      <c r="A31" s="104" t="s">
        <v>352</v>
      </c>
      <c r="B31" s="104">
        <v>0.56000000000000005</v>
      </c>
    </row>
    <row r="32" spans="1:2" ht="15" thickBot="1" x14ac:dyDescent="0.35">
      <c r="A32" s="103" t="s">
        <v>353</v>
      </c>
      <c r="B32" s="103">
        <v>0.57999999999999996</v>
      </c>
    </row>
    <row r="33" spans="1:2" ht="15" thickBot="1" x14ac:dyDescent="0.35">
      <c r="A33" s="104" t="s">
        <v>354</v>
      </c>
      <c r="B33" s="104">
        <v>0.57999999999999996</v>
      </c>
    </row>
    <row r="34" spans="1:2" x14ac:dyDescent="0.3">
      <c r="A34" s="107" t="s">
        <v>355</v>
      </c>
      <c r="B34" s="107">
        <v>0.48</v>
      </c>
    </row>
    <row r="35" spans="1:2" ht="15" thickBot="1" x14ac:dyDescent="0.35">
      <c r="A35" s="104" t="s">
        <v>356</v>
      </c>
      <c r="B35" s="104">
        <v>0.42</v>
      </c>
    </row>
    <row r="36" spans="1:2" ht="15" thickBot="1" x14ac:dyDescent="0.35">
      <c r="A36" s="103" t="s">
        <v>357</v>
      </c>
      <c r="B36" s="103">
        <v>0.5</v>
      </c>
    </row>
    <row r="37" spans="1:2" ht="15" thickBot="1" x14ac:dyDescent="0.35">
      <c r="A37" s="104" t="s">
        <v>358</v>
      </c>
      <c r="B37" s="104">
        <v>0.55000000000000004</v>
      </c>
    </row>
    <row r="38" spans="1:2" ht="15" thickBot="1" x14ac:dyDescent="0.35">
      <c r="A38" s="103" t="s">
        <v>359</v>
      </c>
      <c r="B38" s="103">
        <v>0.53</v>
      </c>
    </row>
    <row r="39" spans="1:2" ht="15" thickBot="1" x14ac:dyDescent="0.35">
      <c r="A39" s="104" t="s">
        <v>360</v>
      </c>
      <c r="B39" s="104">
        <v>0.52</v>
      </c>
    </row>
    <row r="40" spans="1:2" ht="15" thickBot="1" x14ac:dyDescent="0.35">
      <c r="A40" s="103" t="s">
        <v>361</v>
      </c>
      <c r="B40" s="103">
        <v>0.52</v>
      </c>
    </row>
    <row r="41" spans="1:2" ht="15" thickBot="1" x14ac:dyDescent="0.35">
      <c r="A41" s="104" t="s">
        <v>362</v>
      </c>
      <c r="B41" s="104">
        <v>0.75</v>
      </c>
    </row>
    <row r="42" spans="1:2" ht="15" thickBot="1" x14ac:dyDescent="0.35">
      <c r="A42" s="103" t="s">
        <v>363</v>
      </c>
      <c r="B42" s="103">
        <v>0.52</v>
      </c>
    </row>
    <row r="43" spans="1:2" ht="15" thickBot="1" x14ac:dyDescent="0.35">
      <c r="A43" s="104" t="s">
        <v>364</v>
      </c>
      <c r="B43" s="104">
        <v>0.35</v>
      </c>
    </row>
    <row r="44" spans="1:2" ht="15" thickBot="1" x14ac:dyDescent="0.35">
      <c r="A44" s="103" t="s">
        <v>365</v>
      </c>
      <c r="B44" s="103">
        <v>0.37</v>
      </c>
    </row>
    <row r="45" spans="1:2" ht="15" thickBot="1" x14ac:dyDescent="0.35">
      <c r="A45" s="108" t="s">
        <v>366</v>
      </c>
      <c r="B45" s="108">
        <v>0.45</v>
      </c>
    </row>
    <row r="46" spans="1:2" ht="15" thickBot="1" x14ac:dyDescent="0.35">
      <c r="A46" s="103" t="s">
        <v>367</v>
      </c>
      <c r="B46" s="103">
        <v>0.39</v>
      </c>
    </row>
    <row r="47" spans="1:2" ht="15" thickBot="1" x14ac:dyDescent="0.35">
      <c r="A47" s="104" t="s">
        <v>368</v>
      </c>
      <c r="B47" s="104">
        <v>0.44</v>
      </c>
    </row>
    <row r="48" spans="1:2" ht="15" thickBot="1" x14ac:dyDescent="0.35">
      <c r="A48" s="109" t="s">
        <v>234</v>
      </c>
      <c r="B48" s="103">
        <v>0.46</v>
      </c>
    </row>
    <row r="49" spans="1:2" ht="15" thickBot="1" x14ac:dyDescent="0.35">
      <c r="A49" s="109" t="s">
        <v>236</v>
      </c>
      <c r="B49" s="104">
        <v>0.46</v>
      </c>
    </row>
    <row r="50" spans="1:2" ht="15" thickBot="1" x14ac:dyDescent="0.35">
      <c r="A50" s="103" t="s">
        <v>369</v>
      </c>
      <c r="B50" s="103">
        <v>0.44</v>
      </c>
    </row>
    <row r="51" spans="1:2" ht="15" thickBot="1" x14ac:dyDescent="0.35">
      <c r="A51" s="104" t="s">
        <v>370</v>
      </c>
      <c r="B51" s="104">
        <v>0.46</v>
      </c>
    </row>
    <row r="52" spans="1:2" ht="15" thickBot="1" x14ac:dyDescent="0.35">
      <c r="A52" s="103" t="s">
        <v>371</v>
      </c>
      <c r="B52" s="103">
        <v>0.48</v>
      </c>
    </row>
    <row r="53" spans="1:2" ht="15" thickBot="1" x14ac:dyDescent="0.35">
      <c r="A53" s="104" t="s">
        <v>372</v>
      </c>
      <c r="B53" s="104">
        <v>0.44</v>
      </c>
    </row>
    <row r="54" spans="1:2" ht="15" thickBot="1" x14ac:dyDescent="0.35">
      <c r="A54" s="103" t="s">
        <v>373</v>
      </c>
      <c r="B54" s="103">
        <v>0.34</v>
      </c>
    </row>
    <row r="55" spans="1:2" ht="15" thickBot="1" x14ac:dyDescent="0.35">
      <c r="A55" s="104" t="s">
        <v>374</v>
      </c>
      <c r="B55" s="104">
        <v>0.5</v>
      </c>
    </row>
    <row r="56" spans="1:2" ht="15" thickBot="1" x14ac:dyDescent="0.35">
      <c r="A56" s="103" t="s">
        <v>375</v>
      </c>
      <c r="B56" s="103">
        <v>0.57999999999999996</v>
      </c>
    </row>
    <row r="57" spans="1:2" ht="15" thickBot="1" x14ac:dyDescent="0.35">
      <c r="A57" s="104" t="s">
        <v>376</v>
      </c>
      <c r="B57" s="104">
        <v>0.37</v>
      </c>
    </row>
    <row r="58" spans="1:2" ht="15" thickBot="1" x14ac:dyDescent="0.35">
      <c r="A58" s="103" t="s">
        <v>377</v>
      </c>
      <c r="B58" s="103">
        <v>0.37</v>
      </c>
    </row>
    <row r="59" spans="1:2" ht="15" thickBot="1" x14ac:dyDescent="0.35">
      <c r="A59" s="104" t="s">
        <v>221</v>
      </c>
      <c r="B59" s="104">
        <v>0.38</v>
      </c>
    </row>
    <row r="60" spans="1:2" ht="15" thickBot="1" x14ac:dyDescent="0.35">
      <c r="A60" s="103" t="s">
        <v>378</v>
      </c>
      <c r="B60" s="103">
        <v>0.36</v>
      </c>
    </row>
    <row r="61" spans="1:2" ht="15" thickBot="1" x14ac:dyDescent="0.35">
      <c r="A61" s="104" t="s">
        <v>379</v>
      </c>
      <c r="B61" s="104">
        <v>0.37</v>
      </c>
    </row>
    <row r="62" spans="1:2" ht="15" thickBot="1" x14ac:dyDescent="0.35">
      <c r="A62" s="103" t="s">
        <v>380</v>
      </c>
      <c r="B62" s="103">
        <v>0.53</v>
      </c>
    </row>
    <row r="63" spans="1:2" ht="15" thickBot="1" x14ac:dyDescent="0.35">
      <c r="A63" s="104" t="s">
        <v>381</v>
      </c>
      <c r="B63" s="104">
        <v>0.43</v>
      </c>
    </row>
    <row r="64" spans="1:2" ht="15" thickBot="1" x14ac:dyDescent="0.35">
      <c r="A64" s="103" t="s">
        <v>382</v>
      </c>
      <c r="B64" s="103">
        <v>0.38</v>
      </c>
    </row>
    <row r="65" spans="1:2" ht="15" thickBot="1" x14ac:dyDescent="0.35">
      <c r="A65" s="104" t="s">
        <v>383</v>
      </c>
      <c r="B65" s="104">
        <v>0.42</v>
      </c>
    </row>
    <row r="66" spans="1:2" ht="15" thickBot="1" x14ac:dyDescent="0.35">
      <c r="A66" s="103" t="s">
        <v>384</v>
      </c>
      <c r="B66" s="103">
        <v>0.56999999999999995</v>
      </c>
    </row>
    <row r="67" spans="1:2" ht="15" thickBot="1" x14ac:dyDescent="0.35">
      <c r="A67" s="104" t="s">
        <v>385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20E0-2B71-47DE-A22B-1D4478D8D292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3"/>
  <sheetViews>
    <sheetView showGridLines="0" topLeftCell="A166" zoomScaleNormal="100" workbookViewId="0">
      <selection activeCell="B197" sqref="B197"/>
    </sheetView>
  </sheetViews>
  <sheetFormatPr baseColWidth="10" defaultRowHeight="14.4" x14ac:dyDescent="0.3"/>
  <cols>
    <col min="1" max="1" width="30.5546875" customWidth="1"/>
    <col min="2" max="2" width="29.44140625" style="112" customWidth="1"/>
    <col min="3" max="3" width="13.77734375" style="1" customWidth="1"/>
    <col min="4" max="4" width="38.109375" style="77" bestFit="1" customWidth="1"/>
    <col min="5" max="5" width="23" bestFit="1" customWidth="1"/>
    <col min="6" max="6" width="25.21875" bestFit="1" customWidth="1"/>
    <col min="7" max="7" width="22.21875" bestFit="1" customWidth="1"/>
    <col min="8" max="9" width="12.77734375" customWidth="1"/>
    <col min="10" max="12" width="13.88671875" customWidth="1"/>
  </cols>
  <sheetData>
    <row r="1" spans="1:7" ht="23.4" x14ac:dyDescent="0.45">
      <c r="B1" s="281" t="s">
        <v>1530</v>
      </c>
    </row>
    <row r="2" spans="1:7" x14ac:dyDescent="0.3">
      <c r="F2" s="322"/>
      <c r="G2" s="322"/>
    </row>
    <row r="3" spans="1:7" x14ac:dyDescent="0.3">
      <c r="B3" s="388" t="s">
        <v>390</v>
      </c>
      <c r="C3" s="389"/>
      <c r="D3" s="99" t="s">
        <v>403</v>
      </c>
      <c r="E3" s="99" t="s">
        <v>407</v>
      </c>
      <c r="F3" s="323"/>
      <c r="G3" s="323"/>
    </row>
    <row r="4" spans="1:7" x14ac:dyDescent="0.3">
      <c r="B4" s="390" t="s">
        <v>393</v>
      </c>
      <c r="C4" s="391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4"/>
      <c r="G4" s="324"/>
    </row>
    <row r="6" spans="1:7" ht="23.4" x14ac:dyDescent="0.45">
      <c r="B6" s="281" t="s">
        <v>1419</v>
      </c>
    </row>
    <row r="7" spans="1:7" x14ac:dyDescent="0.3">
      <c r="B7" s="125"/>
      <c r="D7"/>
    </row>
    <row r="8" spans="1:7" ht="28.8" x14ac:dyDescent="0.3">
      <c r="B8" s="126" t="s">
        <v>410</v>
      </c>
      <c r="C8" s="79" t="s">
        <v>320</v>
      </c>
      <c r="D8" s="79" t="s">
        <v>321</v>
      </c>
      <c r="E8" s="79" t="s">
        <v>412</v>
      </c>
      <c r="F8" s="79" t="s">
        <v>1447</v>
      </c>
      <c r="G8" s="79" t="s">
        <v>1448</v>
      </c>
    </row>
    <row r="9" spans="1:7" s="1" customFormat="1" ht="28.8" x14ac:dyDescent="0.3">
      <c r="A9" s="279" t="s">
        <v>308</v>
      </c>
      <c r="B9" s="280" t="s">
        <v>1538</v>
      </c>
      <c r="C9" s="81">
        <v>30</v>
      </c>
      <c r="D9" s="81" t="str">
        <f>+CONCATENATE(B9,C9,"_")</f>
        <v>Cèdre de l'Atlas_F2_Classique_INRA_30_</v>
      </c>
      <c r="E9" s="82">
        <f>+MIN(C24:C25)</f>
        <v>193.20596729804961</v>
      </c>
      <c r="F9" s="82">
        <f>+IF(ISNA(F16),F12,F16)</f>
        <v>0</v>
      </c>
      <c r="G9" s="82">
        <f>+IF(ISNA(G16),G12,G16)</f>
        <v>0</v>
      </c>
    </row>
    <row r="10" spans="1:7" x14ac:dyDescent="0.3">
      <c r="D10"/>
    </row>
    <row r="11" spans="1:7" hidden="1" x14ac:dyDescent="0.3">
      <c r="B11" s="127" t="s">
        <v>415</v>
      </c>
      <c r="C11" s="292"/>
      <c r="D11" s="121"/>
      <c r="E11" s="121"/>
      <c r="F11" s="121" t="s">
        <v>1447</v>
      </c>
      <c r="G11" s="121" t="s">
        <v>1448</v>
      </c>
    </row>
    <row r="12" spans="1:7" hidden="1" x14ac:dyDescent="0.3">
      <c r="B12" s="128" t="s">
        <v>322</v>
      </c>
      <c r="C12" s="122">
        <f>+VLOOKUP(D9,'BDD-Guides'!$AA$3:$AE$708,3,FALSE)</f>
        <v>221.95788870113009</v>
      </c>
      <c r="D12" s="101" t="s">
        <v>323</v>
      </c>
      <c r="E12" s="101"/>
      <c r="F12" s="101">
        <v>0</v>
      </c>
      <c r="G12" s="101">
        <v>0</v>
      </c>
    </row>
    <row r="13" spans="1:7" ht="28.8" hidden="1" x14ac:dyDescent="0.3">
      <c r="B13" s="128" t="s">
        <v>324</v>
      </c>
      <c r="C13" s="122">
        <f>VLOOKUP(D9,'BDD-Guides'!$AA$3:$AE$708,5,FALSE)</f>
        <v>307.81205601511681</v>
      </c>
      <c r="D13" s="101" t="s">
        <v>323</v>
      </c>
      <c r="E13" s="101"/>
      <c r="F13" s="101"/>
      <c r="G13" s="101"/>
    </row>
    <row r="14" spans="1:7" hidden="1" x14ac:dyDescent="0.3">
      <c r="C14" s="95"/>
    </row>
    <row r="15" spans="1:7" hidden="1" x14ac:dyDescent="0.3">
      <c r="B15" s="127" t="s">
        <v>413</v>
      </c>
      <c r="C15" s="123"/>
      <c r="D15" s="121"/>
      <c r="E15" s="121" t="s">
        <v>411</v>
      </c>
      <c r="F15" s="121" t="s">
        <v>1447</v>
      </c>
      <c r="G15" s="121" t="s">
        <v>1448</v>
      </c>
    </row>
    <row r="16" spans="1:7" hidden="1" x14ac:dyDescent="0.3">
      <c r="B16" s="128" t="s">
        <v>322</v>
      </c>
      <c r="C16" s="122" t="e">
        <f>+VLOOKUP(D9,'BDD-Modèles'!$BK$3:$BP$2000,4,FALSE)</f>
        <v>#N/A</v>
      </c>
      <c r="D16" s="101" t="s">
        <v>323</v>
      </c>
      <c r="E16" s="101" t="str">
        <f>IF(ISNA(C16),"KO",C16)</f>
        <v>KO</v>
      </c>
      <c r="F16" s="101" t="e">
        <f>+VLOOKUP(D9,'BDD-Modèles'!$BK$3:$BZ$1454,16,FALSE)</f>
        <v>#N/A</v>
      </c>
      <c r="G16" s="101" t="e">
        <f>+VLOOKUP(D9,'BDD-Modèles'!$BK$2:$CO$1454,31,FALSE)</f>
        <v>#N/A</v>
      </c>
    </row>
    <row r="17" spans="1:7" ht="28.8" hidden="1" x14ac:dyDescent="0.3">
      <c r="B17" s="128" t="s">
        <v>324</v>
      </c>
      <c r="C17" s="122" t="e">
        <f>+VLOOKUP(D9,'BDD-Modèles'!$BK$3:$BP$2000,6,FALSE)</f>
        <v>#N/A</v>
      </c>
      <c r="D17" s="101" t="s">
        <v>323</v>
      </c>
      <c r="E17" s="101" t="str">
        <f>IF(ISNA(C17),"KO",C17)</f>
        <v>KO</v>
      </c>
      <c r="F17" s="101"/>
      <c r="G17" s="101"/>
    </row>
    <row r="18" spans="1:7" hidden="1" x14ac:dyDescent="0.3">
      <c r="C18" s="95"/>
      <c r="D18" s="78"/>
    </row>
    <row r="19" spans="1:7" hidden="1" x14ac:dyDescent="0.3">
      <c r="B19" s="127" t="s">
        <v>414</v>
      </c>
      <c r="C19" s="123"/>
      <c r="D19" s="121"/>
    </row>
    <row r="20" spans="1:7" hidden="1" x14ac:dyDescent="0.3">
      <c r="B20" s="128" t="s">
        <v>322</v>
      </c>
      <c r="C20" s="122">
        <f>+IF(E16="KO",C12,C16)</f>
        <v>221.95788870113009</v>
      </c>
      <c r="D20" s="101" t="s">
        <v>323</v>
      </c>
    </row>
    <row r="21" spans="1:7" ht="28.8" hidden="1" x14ac:dyDescent="0.3">
      <c r="B21" s="128" t="s">
        <v>324</v>
      </c>
      <c r="C21" s="122">
        <f>+IF(E17="KO",C13,C17)</f>
        <v>307.81205601511681</v>
      </c>
      <c r="D21" s="101" t="s">
        <v>323</v>
      </c>
    </row>
    <row r="22" spans="1:7" hidden="1" x14ac:dyDescent="0.3">
      <c r="D22" s="78"/>
    </row>
    <row r="23" spans="1:7" ht="28.8" hidden="1" x14ac:dyDescent="0.3">
      <c r="B23" s="130" t="s">
        <v>404</v>
      </c>
      <c r="C23" s="293"/>
      <c r="D23" s="121"/>
    </row>
    <row r="24" spans="1:7" ht="28.8" hidden="1" x14ac:dyDescent="0.3">
      <c r="B24" s="131" t="s">
        <v>405</v>
      </c>
      <c r="C24" s="294">
        <f>+C20-$D$4</f>
        <v>193.20596729804961</v>
      </c>
      <c r="D24" s="132" t="s">
        <v>323</v>
      </c>
    </row>
    <row r="25" spans="1:7" hidden="1" x14ac:dyDescent="0.3">
      <c r="B25" s="131" t="s">
        <v>406</v>
      </c>
      <c r="C25" s="294">
        <f>+C21-$E$4</f>
        <v>269.96146181555366</v>
      </c>
      <c r="D25" s="132" t="s">
        <v>323</v>
      </c>
    </row>
    <row r="26" spans="1:7" x14ac:dyDescent="0.3">
      <c r="D26"/>
    </row>
    <row r="27" spans="1:7" ht="28.8" x14ac:dyDescent="0.3">
      <c r="B27" s="126" t="s">
        <v>410</v>
      </c>
      <c r="C27" s="79" t="s">
        <v>320</v>
      </c>
      <c r="D27" s="79" t="s">
        <v>321</v>
      </c>
      <c r="E27" s="79" t="s">
        <v>412</v>
      </c>
      <c r="F27" s="79" t="s">
        <v>1447</v>
      </c>
      <c r="G27" s="79" t="s">
        <v>1448</v>
      </c>
    </row>
    <row r="28" spans="1:7" ht="28.8" x14ac:dyDescent="0.3">
      <c r="A28" s="279" t="s">
        <v>131</v>
      </c>
      <c r="B28" s="280" t="s">
        <v>1539</v>
      </c>
      <c r="C28" s="81">
        <v>30</v>
      </c>
      <c r="D28" s="81" t="str">
        <f>+CONCATENATE(B28,C28,"_")</f>
        <v>Douglas_F2_Entree 17-18m, densité haute_National_30_</v>
      </c>
      <c r="E28" s="82">
        <f>+MIN(C43:C44)</f>
        <v>235.80491278727652</v>
      </c>
      <c r="F28" s="82">
        <f>+IF(ISNA(F35),F31,F35)</f>
        <v>52.976372102620331</v>
      </c>
      <c r="G28" s="82">
        <f>+IF(ISNA(G35),G31,G35)</f>
        <v>5.2965601640067517</v>
      </c>
    </row>
    <row r="29" spans="1:7" x14ac:dyDescent="0.3">
      <c r="D29"/>
    </row>
    <row r="30" spans="1:7" hidden="1" x14ac:dyDescent="0.3">
      <c r="B30" s="127" t="s">
        <v>415</v>
      </c>
      <c r="C30" s="292"/>
      <c r="D30" s="121"/>
      <c r="E30" s="121"/>
      <c r="F30" s="121" t="s">
        <v>1447</v>
      </c>
      <c r="G30" s="121" t="s">
        <v>1448</v>
      </c>
    </row>
    <row r="31" spans="1:7" hidden="1" x14ac:dyDescent="0.3">
      <c r="B31" s="128" t="s">
        <v>322</v>
      </c>
      <c r="C31" s="122" t="e">
        <f>+VLOOKUP(D28,'BDD-Guides'!$AA$3:$AE$708,3,FALSE)</f>
        <v>#N/A</v>
      </c>
      <c r="D31" s="101" t="s">
        <v>323</v>
      </c>
      <c r="E31" s="101"/>
      <c r="F31" s="101">
        <v>0</v>
      </c>
      <c r="G31" s="101">
        <v>0</v>
      </c>
    </row>
    <row r="32" spans="1:7" ht="28.8" hidden="1" x14ac:dyDescent="0.3">
      <c r="B32" s="128" t="s">
        <v>324</v>
      </c>
      <c r="C32" s="122" t="e">
        <f>VLOOKUP(D28,'BDD-Guides'!$AA$3:$AE$708,5,FALSE)</f>
        <v>#N/A</v>
      </c>
      <c r="D32" s="101" t="s">
        <v>323</v>
      </c>
      <c r="E32" s="101"/>
      <c r="F32" s="101"/>
      <c r="G32" s="101"/>
    </row>
    <row r="33" spans="1:7" hidden="1" x14ac:dyDescent="0.3">
      <c r="C33" s="95"/>
      <c r="D33" s="347"/>
    </row>
    <row r="34" spans="1:7" hidden="1" x14ac:dyDescent="0.3">
      <c r="B34" s="127" t="s">
        <v>413</v>
      </c>
      <c r="C34" s="123"/>
      <c r="D34" s="121"/>
      <c r="E34" s="121" t="s">
        <v>411</v>
      </c>
      <c r="F34" s="121" t="s">
        <v>1447</v>
      </c>
      <c r="G34" s="121" t="s">
        <v>1448</v>
      </c>
    </row>
    <row r="35" spans="1:7" hidden="1" x14ac:dyDescent="0.3">
      <c r="B35" s="128" t="s">
        <v>322</v>
      </c>
      <c r="C35" s="122">
        <f>+VLOOKUP(D28,'BDD-Modèles'!$BK$3:$BP$2000,4,FALSE)</f>
        <v>264.55683419035699</v>
      </c>
      <c r="D35" s="101" t="s">
        <v>323</v>
      </c>
      <c r="E35" s="101">
        <f>IF(ISNA(C35),"KO",C35)</f>
        <v>264.55683419035699</v>
      </c>
      <c r="F35" s="101">
        <f>+VLOOKUP(D28,'BDD-Modèles'!$BK$3:$BZ$1454,16,FALSE)</f>
        <v>52.976372102620331</v>
      </c>
      <c r="G35" s="101">
        <f>+VLOOKUP(D28,'BDD-Modèles'!$BK$2:$CO$1454,31,FALSE)</f>
        <v>5.2965601640067517</v>
      </c>
    </row>
    <row r="36" spans="1:7" ht="28.8" hidden="1" x14ac:dyDescent="0.3">
      <c r="B36" s="128" t="s">
        <v>324</v>
      </c>
      <c r="C36" s="122">
        <f>+VLOOKUP(D28,'BDD-Modèles'!$BK$3:$BP$2000,6,FALSE)</f>
        <v>306.22140208535097</v>
      </c>
      <c r="D36" s="101" t="s">
        <v>323</v>
      </c>
      <c r="E36" s="101">
        <f>IF(ISNA(C36),"KO",C36)</f>
        <v>306.22140208535097</v>
      </c>
      <c r="F36" s="101"/>
      <c r="G36" s="101"/>
    </row>
    <row r="37" spans="1:7" hidden="1" x14ac:dyDescent="0.3">
      <c r="C37" s="95"/>
      <c r="D37" s="347"/>
    </row>
    <row r="38" spans="1:7" hidden="1" x14ac:dyDescent="0.3">
      <c r="B38" s="127" t="s">
        <v>414</v>
      </c>
      <c r="C38" s="123"/>
      <c r="D38" s="121"/>
    </row>
    <row r="39" spans="1:7" hidden="1" x14ac:dyDescent="0.3">
      <c r="B39" s="128" t="s">
        <v>322</v>
      </c>
      <c r="C39" s="122">
        <f>+IF(E35="KO",C31,C35)</f>
        <v>264.55683419035699</v>
      </c>
      <c r="D39" s="101" t="s">
        <v>323</v>
      </c>
    </row>
    <row r="40" spans="1:7" ht="28.8" hidden="1" x14ac:dyDescent="0.3">
      <c r="B40" s="128" t="s">
        <v>324</v>
      </c>
      <c r="C40" s="122">
        <f>+IF(E36="KO",C32,C36)</f>
        <v>306.22140208535097</v>
      </c>
      <c r="D40" s="101" t="s">
        <v>323</v>
      </c>
    </row>
    <row r="41" spans="1:7" hidden="1" x14ac:dyDescent="0.3">
      <c r="D41" s="347"/>
    </row>
    <row r="42" spans="1:7" ht="28.8" hidden="1" x14ac:dyDescent="0.3">
      <c r="B42" s="130" t="s">
        <v>404</v>
      </c>
      <c r="C42" s="293"/>
      <c r="D42" s="121"/>
    </row>
    <row r="43" spans="1:7" ht="28.8" hidden="1" x14ac:dyDescent="0.3">
      <c r="B43" s="131" t="s">
        <v>405</v>
      </c>
      <c r="C43" s="294">
        <f>+C39-$D$4</f>
        <v>235.80491278727652</v>
      </c>
      <c r="D43" s="132" t="s">
        <v>323</v>
      </c>
    </row>
    <row r="44" spans="1:7" hidden="1" x14ac:dyDescent="0.3">
      <c r="B44" s="131" t="s">
        <v>406</v>
      </c>
      <c r="C44" s="294">
        <f>+C40-$E$4</f>
        <v>268.37080788578783</v>
      </c>
      <c r="D44" s="132" t="s">
        <v>323</v>
      </c>
    </row>
    <row r="45" spans="1:7" hidden="1" x14ac:dyDescent="0.3">
      <c r="D45"/>
    </row>
    <row r="46" spans="1:7" hidden="1" x14ac:dyDescent="0.3">
      <c r="D46"/>
    </row>
    <row r="47" spans="1:7" ht="28.8" x14ac:dyDescent="0.3">
      <c r="B47" s="126" t="s">
        <v>410</v>
      </c>
      <c r="C47" s="79" t="s">
        <v>320</v>
      </c>
      <c r="D47" s="79" t="s">
        <v>321</v>
      </c>
      <c r="E47" s="79" t="s">
        <v>412</v>
      </c>
      <c r="F47" s="79" t="s">
        <v>1447</v>
      </c>
      <c r="G47" s="79" t="s">
        <v>1448</v>
      </c>
    </row>
    <row r="48" spans="1:7" ht="28.8" x14ac:dyDescent="0.3">
      <c r="A48" s="279" t="s">
        <v>386</v>
      </c>
      <c r="B48" s="280" t="s">
        <v>1540</v>
      </c>
      <c r="C48" s="81">
        <v>30</v>
      </c>
      <c r="D48" s="81" t="str">
        <f>+CONCATENATE(B48,C48,"_")</f>
        <v>Pin sylvestre_F2_PS2_d2_GSM Alpes du Sud_30_</v>
      </c>
      <c r="E48" s="82">
        <f>+MIN(C63:C64)</f>
        <v>22.641819064738321</v>
      </c>
      <c r="F48" s="82">
        <f>+IF(ISNA(F55),F51,F55)</f>
        <v>0</v>
      </c>
      <c r="G48" s="82">
        <f>+IF(ISNA(G55),G51,G55)</f>
        <v>0</v>
      </c>
    </row>
    <row r="49" spans="2:7" hidden="1" x14ac:dyDescent="0.3">
      <c r="D49"/>
    </row>
    <row r="50" spans="2:7" hidden="1" x14ac:dyDescent="0.3">
      <c r="B50" s="127" t="s">
        <v>415</v>
      </c>
      <c r="C50" s="292"/>
      <c r="D50" s="121"/>
      <c r="E50" s="121"/>
      <c r="F50" s="121" t="s">
        <v>1447</v>
      </c>
      <c r="G50" s="121" t="s">
        <v>1448</v>
      </c>
    </row>
    <row r="51" spans="2:7" hidden="1" x14ac:dyDescent="0.3">
      <c r="B51" s="128" t="s">
        <v>322</v>
      </c>
      <c r="C51" s="122" t="e">
        <f>+VLOOKUP(D48,'BDD-Guides'!$AA$3:$AE$708,3,FALSE)</f>
        <v>#N/A</v>
      </c>
      <c r="D51" s="101" t="s">
        <v>323</v>
      </c>
      <c r="E51" s="101"/>
      <c r="F51" s="101">
        <v>0</v>
      </c>
      <c r="G51" s="101">
        <v>0</v>
      </c>
    </row>
    <row r="52" spans="2:7" ht="28.8" hidden="1" x14ac:dyDescent="0.3">
      <c r="B52" s="128" t="s">
        <v>324</v>
      </c>
      <c r="C52" s="122" t="e">
        <f>VLOOKUP(D48,'BDD-Guides'!$AA$3:$AE$708,5,FALSE)</f>
        <v>#N/A</v>
      </c>
      <c r="D52" s="101" t="s">
        <v>323</v>
      </c>
      <c r="E52" s="101"/>
      <c r="F52" s="101"/>
      <c r="G52" s="101"/>
    </row>
    <row r="53" spans="2:7" hidden="1" x14ac:dyDescent="0.3">
      <c r="C53" s="95"/>
      <c r="D53" s="356"/>
    </row>
    <row r="54" spans="2:7" hidden="1" x14ac:dyDescent="0.3">
      <c r="B54" s="127" t="s">
        <v>413</v>
      </c>
      <c r="C54" s="123"/>
      <c r="D54" s="121"/>
      <c r="E54" s="121" t="s">
        <v>411</v>
      </c>
      <c r="F54" s="121" t="s">
        <v>1447</v>
      </c>
      <c r="G54" s="121" t="s">
        <v>1448</v>
      </c>
    </row>
    <row r="55" spans="2:7" hidden="1" x14ac:dyDescent="0.3">
      <c r="B55" s="128" t="s">
        <v>322</v>
      </c>
      <c r="C55" s="122">
        <f>+VLOOKUP(D48,'BDD-Modèles'!$BK$3:$BP$2000,4,FALSE)</f>
        <v>51.393740467818802</v>
      </c>
      <c r="D55" s="101" t="s">
        <v>323</v>
      </c>
      <c r="E55" s="101">
        <f>IF(ISNA(C55),"KO",C55)</f>
        <v>51.393740467818802</v>
      </c>
      <c r="F55" s="101">
        <f>+VLOOKUP(D48,'BDD-Modèles'!$BK$3:$BZ$1454,16,FALSE)</f>
        <v>0</v>
      </c>
      <c r="G55" s="101">
        <f>+VLOOKUP(D48,'BDD-Modèles'!$BK$2:$CO$1454,31,FALSE)</f>
        <v>0</v>
      </c>
    </row>
    <row r="56" spans="2:7" ht="28.8" hidden="1" x14ac:dyDescent="0.3">
      <c r="B56" s="128" t="s">
        <v>324</v>
      </c>
      <c r="C56" s="122">
        <f>+VLOOKUP(D48,'BDD-Modèles'!$BK$3:$BP$2000,6,FALSE)</f>
        <v>133.567642172782</v>
      </c>
      <c r="D56" s="101" t="s">
        <v>323</v>
      </c>
      <c r="E56" s="101">
        <f>IF(ISNA(C56),"KO",C56)</f>
        <v>133.567642172782</v>
      </c>
      <c r="F56" s="101"/>
      <c r="G56" s="101"/>
    </row>
    <row r="57" spans="2:7" hidden="1" x14ac:dyDescent="0.3">
      <c r="C57" s="95"/>
      <c r="D57" s="356"/>
    </row>
    <row r="58" spans="2:7" hidden="1" x14ac:dyDescent="0.3">
      <c r="B58" s="127" t="s">
        <v>414</v>
      </c>
      <c r="C58" s="123"/>
      <c r="D58" s="121"/>
    </row>
    <row r="59" spans="2:7" hidden="1" x14ac:dyDescent="0.3">
      <c r="B59" s="128" t="s">
        <v>322</v>
      </c>
      <c r="C59" s="122">
        <f>+IF(E55="KO",C51,C55)</f>
        <v>51.393740467818802</v>
      </c>
      <c r="D59" s="101" t="s">
        <v>323</v>
      </c>
    </row>
    <row r="60" spans="2:7" ht="28.8" hidden="1" x14ac:dyDescent="0.3">
      <c r="B60" s="128" t="s">
        <v>324</v>
      </c>
      <c r="C60" s="122">
        <f>+IF(E56="KO",C52,C56)</f>
        <v>133.567642172782</v>
      </c>
      <c r="D60" s="101" t="s">
        <v>323</v>
      </c>
    </row>
    <row r="61" spans="2:7" hidden="1" x14ac:dyDescent="0.3">
      <c r="D61" s="356"/>
    </row>
    <row r="62" spans="2:7" ht="28.8" hidden="1" x14ac:dyDescent="0.3">
      <c r="B62" s="130" t="s">
        <v>404</v>
      </c>
      <c r="C62" s="293"/>
      <c r="D62" s="121"/>
    </row>
    <row r="63" spans="2:7" ht="28.8" hidden="1" x14ac:dyDescent="0.3">
      <c r="B63" s="131" t="s">
        <v>405</v>
      </c>
      <c r="C63" s="294">
        <f>+C59-$D$4</f>
        <v>22.641819064738321</v>
      </c>
      <c r="D63" s="132" t="s">
        <v>323</v>
      </c>
    </row>
    <row r="64" spans="2:7" hidden="1" x14ac:dyDescent="0.3">
      <c r="B64" s="131" t="s">
        <v>406</v>
      </c>
      <c r="C64" s="294">
        <f>+C60-$E$4</f>
        <v>95.71704797321884</v>
      </c>
      <c r="D64" s="132" t="s">
        <v>323</v>
      </c>
    </row>
    <row r="65" spans="1:7" hidden="1" x14ac:dyDescent="0.3">
      <c r="D65"/>
    </row>
    <row r="66" spans="1:7" x14ac:dyDescent="0.3">
      <c r="D66"/>
    </row>
    <row r="67" spans="1:7" ht="28.8" x14ac:dyDescent="0.3">
      <c r="B67" s="126" t="s">
        <v>410</v>
      </c>
      <c r="C67" s="79" t="s">
        <v>320</v>
      </c>
      <c r="D67" s="79" t="s">
        <v>321</v>
      </c>
      <c r="E67" s="79" t="s">
        <v>412</v>
      </c>
      <c r="F67" s="79" t="s">
        <v>1447</v>
      </c>
      <c r="G67" s="79" t="s">
        <v>1448</v>
      </c>
    </row>
    <row r="68" spans="1:7" ht="43.2" x14ac:dyDescent="0.3">
      <c r="A68" s="279" t="s">
        <v>1547</v>
      </c>
      <c r="B68" s="280" t="s">
        <v>1541</v>
      </c>
      <c r="C68" s="81">
        <v>30</v>
      </c>
      <c r="D68" s="81" t="str">
        <f>+CONCATENATE(B68,C68,"_")</f>
        <v>Mélèze d'Europe_F2_ME2_d6_GSM Alpes du Sud_30_</v>
      </c>
      <c r="E68" s="82">
        <f>+MIN(C83:C84)</f>
        <v>91.12374195499595</v>
      </c>
      <c r="F68" s="82">
        <f>+IF(ISNA(F75),F71,F75)</f>
        <v>0</v>
      </c>
      <c r="G68" s="82">
        <f>+IF(ISNA(G75),G71,G75)</f>
        <v>0</v>
      </c>
    </row>
    <row r="69" spans="1:7" x14ac:dyDescent="0.3">
      <c r="D69"/>
    </row>
    <row r="70" spans="1:7" hidden="1" x14ac:dyDescent="0.3">
      <c r="B70" s="127" t="s">
        <v>415</v>
      </c>
      <c r="C70" s="292"/>
      <c r="D70" s="121"/>
      <c r="E70" s="121"/>
      <c r="F70" s="121" t="s">
        <v>1447</v>
      </c>
      <c r="G70" s="121" t="s">
        <v>1448</v>
      </c>
    </row>
    <row r="71" spans="1:7" hidden="1" x14ac:dyDescent="0.3">
      <c r="B71" s="128" t="s">
        <v>322</v>
      </c>
      <c r="C71" s="122">
        <f>+VLOOKUP(D68,'BDD-Guides'!$AA$3:$AE$708,3,FALSE)</f>
        <v>119.87566335807644</v>
      </c>
      <c r="D71" s="101" t="s">
        <v>323</v>
      </c>
      <c r="E71" s="101"/>
      <c r="F71" s="101">
        <v>0</v>
      </c>
      <c r="G71" s="101">
        <v>0</v>
      </c>
    </row>
    <row r="72" spans="1:7" ht="28.8" hidden="1" x14ac:dyDescent="0.3">
      <c r="B72" s="128" t="s">
        <v>324</v>
      </c>
      <c r="C72" s="122">
        <f>VLOOKUP(D68,'BDD-Guides'!$AA$3:$AE$708,5,FALSE)</f>
        <v>328.73363148746614</v>
      </c>
      <c r="D72" s="101" t="s">
        <v>323</v>
      </c>
      <c r="E72" s="101"/>
      <c r="F72" s="101"/>
      <c r="G72" s="101"/>
    </row>
    <row r="73" spans="1:7" hidden="1" x14ac:dyDescent="0.3">
      <c r="C73" s="95"/>
      <c r="D73" s="356"/>
    </row>
    <row r="74" spans="1:7" hidden="1" x14ac:dyDescent="0.3">
      <c r="B74" s="127" t="s">
        <v>413</v>
      </c>
      <c r="C74" s="123"/>
      <c r="D74" s="121"/>
      <c r="E74" s="121" t="s">
        <v>411</v>
      </c>
      <c r="F74" s="121" t="s">
        <v>1447</v>
      </c>
      <c r="G74" s="121" t="s">
        <v>1448</v>
      </c>
    </row>
    <row r="75" spans="1:7" hidden="1" x14ac:dyDescent="0.3">
      <c r="B75" s="128" t="s">
        <v>322</v>
      </c>
      <c r="C75" s="122" t="e">
        <f>+VLOOKUP(D68,'BDD-Modèles'!$BK$3:$BP$2000,4,FALSE)</f>
        <v>#N/A</v>
      </c>
      <c r="D75" s="101" t="s">
        <v>323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28.8" hidden="1" x14ac:dyDescent="0.3">
      <c r="B76" s="128" t="s">
        <v>324</v>
      </c>
      <c r="C76" s="122" t="e">
        <f>+VLOOKUP(D68,'BDD-Modèles'!$BK$3:$BP$2000,6,FALSE)</f>
        <v>#N/A</v>
      </c>
      <c r="D76" s="101" t="s">
        <v>323</v>
      </c>
      <c r="E76" s="101" t="str">
        <f>IF(ISNA(C76),"KO",C76)</f>
        <v>KO</v>
      </c>
      <c r="F76" s="101"/>
      <c r="G76" s="101"/>
    </row>
    <row r="77" spans="1:7" hidden="1" x14ac:dyDescent="0.3">
      <c r="C77" s="95"/>
      <c r="D77" s="356"/>
    </row>
    <row r="78" spans="1:7" hidden="1" x14ac:dyDescent="0.3">
      <c r="B78" s="127" t="s">
        <v>414</v>
      </c>
      <c r="C78" s="123"/>
      <c r="D78" s="121"/>
    </row>
    <row r="79" spans="1:7" hidden="1" x14ac:dyDescent="0.3">
      <c r="B79" s="128" t="s">
        <v>322</v>
      </c>
      <c r="C79" s="122">
        <f>+IF(E75="KO",C71,C75)</f>
        <v>119.87566335807644</v>
      </c>
      <c r="D79" s="101" t="s">
        <v>323</v>
      </c>
    </row>
    <row r="80" spans="1:7" ht="28.8" hidden="1" x14ac:dyDescent="0.3">
      <c r="B80" s="128" t="s">
        <v>324</v>
      </c>
      <c r="C80" s="122">
        <f>+IF(E76="KO",C72,C76)</f>
        <v>328.73363148746614</v>
      </c>
      <c r="D80" s="101" t="s">
        <v>323</v>
      </c>
    </row>
    <row r="81" spans="1:7" hidden="1" x14ac:dyDescent="0.3">
      <c r="D81" s="356"/>
    </row>
    <row r="82" spans="1:7" ht="28.8" hidden="1" x14ac:dyDescent="0.3">
      <c r="B82" s="130" t="s">
        <v>404</v>
      </c>
      <c r="C82" s="293"/>
      <c r="D82" s="121"/>
    </row>
    <row r="83" spans="1:7" ht="28.8" hidden="1" x14ac:dyDescent="0.3">
      <c r="B83" s="131" t="s">
        <v>405</v>
      </c>
      <c r="C83" s="294">
        <f>+C79-$D$4</f>
        <v>91.12374195499595</v>
      </c>
      <c r="D83" s="132" t="s">
        <v>323</v>
      </c>
    </row>
    <row r="84" spans="1:7" hidden="1" x14ac:dyDescent="0.3">
      <c r="B84" s="131" t="s">
        <v>406</v>
      </c>
      <c r="C84" s="294">
        <f>+C80-$E$4</f>
        <v>290.88303728790299</v>
      </c>
      <c r="D84" s="132" t="s">
        <v>323</v>
      </c>
    </row>
    <row r="85" spans="1:7" ht="28.8" x14ac:dyDescent="0.3">
      <c r="B85" s="126" t="s">
        <v>410</v>
      </c>
      <c r="C85" s="79" t="s">
        <v>320</v>
      </c>
      <c r="D85" s="79" t="s">
        <v>321</v>
      </c>
      <c r="E85" s="79" t="s">
        <v>412</v>
      </c>
      <c r="F85" s="79" t="s">
        <v>1447</v>
      </c>
      <c r="G85" s="79" t="s">
        <v>1448</v>
      </c>
    </row>
    <row r="86" spans="1:7" ht="43.2" x14ac:dyDescent="0.3">
      <c r="A86" s="279" t="s">
        <v>388</v>
      </c>
      <c r="B86" s="280" t="s">
        <v>1542</v>
      </c>
      <c r="C86" s="81">
        <v>30</v>
      </c>
      <c r="D86" s="81" t="str">
        <f>+CONCATENATE(B86,C86,"_")</f>
        <v>Chêne sessile_F2_Dynamique_Guide chênaie continentale_30_</v>
      </c>
      <c r="E86" s="82">
        <f>+MIN(C101:C102)</f>
        <v>181.20638656497053</v>
      </c>
      <c r="F86" s="82">
        <f>+IF(ISNA(F93),F89,F93)</f>
        <v>0</v>
      </c>
      <c r="G86" s="82">
        <f>+IF(ISNA(G93),G89,G93)</f>
        <v>0</v>
      </c>
    </row>
    <row r="87" spans="1:7" x14ac:dyDescent="0.3">
      <c r="D87"/>
    </row>
    <row r="88" spans="1:7" hidden="1" x14ac:dyDescent="0.3">
      <c r="B88" s="127" t="s">
        <v>415</v>
      </c>
      <c r="C88" s="292"/>
      <c r="D88" s="121"/>
      <c r="E88" s="121"/>
      <c r="F88" s="121" t="s">
        <v>1447</v>
      </c>
      <c r="G88" s="121" t="s">
        <v>1448</v>
      </c>
    </row>
    <row r="89" spans="1:7" hidden="1" x14ac:dyDescent="0.3">
      <c r="B89" s="128" t="s">
        <v>322</v>
      </c>
      <c r="C89" s="122" t="e">
        <f>+VLOOKUP(D86,'BDD-Guides'!$AA$3:$AE$708,3,FALSE)</f>
        <v>#N/A</v>
      </c>
      <c r="D89" s="101" t="s">
        <v>323</v>
      </c>
      <c r="E89" s="101"/>
      <c r="F89" s="101">
        <v>0</v>
      </c>
      <c r="G89" s="101">
        <v>0</v>
      </c>
    </row>
    <row r="90" spans="1:7" ht="28.8" hidden="1" x14ac:dyDescent="0.3">
      <c r="B90" s="128" t="s">
        <v>324</v>
      </c>
      <c r="C90" s="122" t="e">
        <f>VLOOKUP(D86,'BDD-Guides'!$AA$3:$AE$708,5,FALSE)</f>
        <v>#N/A</v>
      </c>
      <c r="D90" s="101" t="s">
        <v>323</v>
      </c>
      <c r="E90" s="101"/>
      <c r="F90" s="101"/>
      <c r="G90" s="101"/>
    </row>
    <row r="91" spans="1:7" hidden="1" x14ac:dyDescent="0.3">
      <c r="C91" s="95"/>
      <c r="D91" s="358"/>
    </row>
    <row r="92" spans="1:7" hidden="1" x14ac:dyDescent="0.3">
      <c r="B92" s="127" t="s">
        <v>413</v>
      </c>
      <c r="C92" s="123"/>
      <c r="D92" s="121"/>
      <c r="E92" s="121" t="s">
        <v>411</v>
      </c>
      <c r="F92" s="121" t="s">
        <v>1447</v>
      </c>
      <c r="G92" s="121" t="s">
        <v>1448</v>
      </c>
    </row>
    <row r="93" spans="1:7" hidden="1" x14ac:dyDescent="0.3">
      <c r="B93" s="128" t="s">
        <v>322</v>
      </c>
      <c r="C93" s="122">
        <f>+VLOOKUP(D86,'BDD-Modèles'!$BK$3:$BP$2000,4,FALSE)</f>
        <v>209.958307968051</v>
      </c>
      <c r="D93" s="101" t="s">
        <v>323</v>
      </c>
      <c r="E93" s="101">
        <f>IF(ISNA(C93),"KO",C93)</f>
        <v>209.958307968051</v>
      </c>
      <c r="F93" s="101">
        <f>+VLOOKUP(D86,'BDD-Modèles'!$BK$3:$BZ$1454,16,FALSE)</f>
        <v>0</v>
      </c>
      <c r="G93" s="101">
        <f>+VLOOKUP(D86,'BDD-Modèles'!$BK$2:$CO$1454,31,FALSE)</f>
        <v>0</v>
      </c>
    </row>
    <row r="94" spans="1:7" ht="28.8" hidden="1" x14ac:dyDescent="0.3">
      <c r="B94" s="128" t="s">
        <v>324</v>
      </c>
      <c r="C94" s="122">
        <f>+VLOOKUP(D86,'BDD-Modèles'!$BK$3:$BP$2000,6,FALSE)</f>
        <v>305.10291717349702</v>
      </c>
      <c r="D94" s="101" t="s">
        <v>323</v>
      </c>
      <c r="E94" s="101">
        <f>IF(ISNA(C94),"KO",C94)</f>
        <v>305.10291717349702</v>
      </c>
      <c r="F94" s="101"/>
      <c r="G94" s="101"/>
    </row>
    <row r="95" spans="1:7" hidden="1" x14ac:dyDescent="0.3">
      <c r="C95" s="95"/>
      <c r="D95" s="358"/>
    </row>
    <row r="96" spans="1:7" hidden="1" x14ac:dyDescent="0.3">
      <c r="B96" s="127" t="s">
        <v>414</v>
      </c>
      <c r="C96" s="123"/>
      <c r="D96" s="121"/>
    </row>
    <row r="97" spans="1:7" hidden="1" x14ac:dyDescent="0.3">
      <c r="B97" s="128" t="s">
        <v>322</v>
      </c>
      <c r="C97" s="122">
        <f>+IF(E93="KO",C89,C93)</f>
        <v>209.958307968051</v>
      </c>
      <c r="D97" s="101" t="s">
        <v>323</v>
      </c>
    </row>
    <row r="98" spans="1:7" ht="28.8" hidden="1" x14ac:dyDescent="0.3">
      <c r="B98" s="128" t="s">
        <v>324</v>
      </c>
      <c r="C98" s="122">
        <f>+IF(E94="KO",C90,C94)</f>
        <v>305.10291717349702</v>
      </c>
      <c r="D98" s="101" t="s">
        <v>323</v>
      </c>
    </row>
    <row r="99" spans="1:7" hidden="1" x14ac:dyDescent="0.3">
      <c r="D99" s="358"/>
    </row>
    <row r="100" spans="1:7" ht="28.8" hidden="1" x14ac:dyDescent="0.3">
      <c r="B100" s="130" t="s">
        <v>404</v>
      </c>
      <c r="C100" s="293"/>
      <c r="D100" s="121"/>
    </row>
    <row r="101" spans="1:7" ht="28.8" hidden="1" x14ac:dyDescent="0.3">
      <c r="B101" s="131" t="s">
        <v>405</v>
      </c>
      <c r="C101" s="294">
        <f>+C97-$D$4</f>
        <v>181.20638656497053</v>
      </c>
      <c r="D101" s="132" t="s">
        <v>323</v>
      </c>
    </row>
    <row r="102" spans="1:7" hidden="1" x14ac:dyDescent="0.3">
      <c r="B102" s="131" t="s">
        <v>406</v>
      </c>
      <c r="C102" s="294">
        <f>+C98-$E$4</f>
        <v>267.25232297393387</v>
      </c>
      <c r="D102" s="132" t="s">
        <v>323</v>
      </c>
    </row>
    <row r="103" spans="1:7" hidden="1" x14ac:dyDescent="0.3">
      <c r="D103" s="358"/>
    </row>
    <row r="104" spans="1:7" hidden="1" x14ac:dyDescent="0.3">
      <c r="D104" s="358"/>
    </row>
    <row r="105" spans="1:7" hidden="1" x14ac:dyDescent="0.3">
      <c r="D105" s="358"/>
    </row>
    <row r="106" spans="1:7" hidden="1" x14ac:dyDescent="0.3">
      <c r="D106" s="358"/>
    </row>
    <row r="107" spans="1:7" hidden="1" x14ac:dyDescent="0.3">
      <c r="D107" s="358"/>
    </row>
    <row r="108" spans="1:7" hidden="1" x14ac:dyDescent="0.3">
      <c r="D108" s="358"/>
    </row>
    <row r="109" spans="1:7" hidden="1" x14ac:dyDescent="0.3">
      <c r="D109" s="358"/>
    </row>
    <row r="110" spans="1:7" hidden="1" x14ac:dyDescent="0.3">
      <c r="D110" s="358"/>
    </row>
    <row r="111" spans="1:7" ht="28.8" x14ac:dyDescent="0.3">
      <c r="B111" s="126" t="s">
        <v>410</v>
      </c>
      <c r="C111" s="79" t="s">
        <v>320</v>
      </c>
      <c r="D111" s="79" t="s">
        <v>321</v>
      </c>
      <c r="E111" s="79" t="s">
        <v>412</v>
      </c>
      <c r="F111" s="79" t="s">
        <v>1447</v>
      </c>
      <c r="G111" s="79" t="s">
        <v>1448</v>
      </c>
    </row>
    <row r="112" spans="1:7" ht="28.8" x14ac:dyDescent="0.3">
      <c r="A112" s="279" t="s">
        <v>1545</v>
      </c>
      <c r="B112" s="280" t="s">
        <v>1546</v>
      </c>
      <c r="C112" s="81">
        <v>30</v>
      </c>
      <c r="D112" s="81" t="str">
        <f>+CONCATENATE(B112,C112,"_")</f>
        <v>Sapin pectiné_F2_SP2_4_GSM Alpes du Sud_30_</v>
      </c>
      <c r="E112" s="82">
        <f>+MIN(C127:C128)</f>
        <v>120.79727266584354</v>
      </c>
      <c r="F112" s="82">
        <f>+IF(ISNA(F119),F115,F119)</f>
        <v>0</v>
      </c>
      <c r="G112" s="82">
        <f>+IF(ISNA(G119),G115,G119)</f>
        <v>0</v>
      </c>
    </row>
    <row r="113" spans="2:7" x14ac:dyDescent="0.3">
      <c r="D113"/>
    </row>
    <row r="114" spans="2:7" hidden="1" x14ac:dyDescent="0.3">
      <c r="B114" s="127" t="s">
        <v>415</v>
      </c>
      <c r="C114" s="292"/>
      <c r="D114" s="121"/>
      <c r="E114" s="121"/>
      <c r="F114" s="121" t="s">
        <v>1447</v>
      </c>
      <c r="G114" s="121" t="s">
        <v>1448</v>
      </c>
    </row>
    <row r="115" spans="2:7" hidden="1" x14ac:dyDescent="0.3">
      <c r="B115" s="128" t="s">
        <v>322</v>
      </c>
      <c r="C115" s="122" t="e">
        <f>+VLOOKUP(D112,'BDD-Guides'!$AA$3:$AE$708,3,FALSE)</f>
        <v>#N/A</v>
      </c>
      <c r="D115" s="101" t="s">
        <v>323</v>
      </c>
      <c r="E115" s="101"/>
      <c r="F115" s="101">
        <v>0</v>
      </c>
      <c r="G115" s="101">
        <v>0</v>
      </c>
    </row>
    <row r="116" spans="2:7" ht="28.8" hidden="1" x14ac:dyDescent="0.3">
      <c r="B116" s="128" t="s">
        <v>324</v>
      </c>
      <c r="C116" s="122" t="e">
        <f>VLOOKUP(D112,'BDD-Guides'!$AA$3:$AE$708,5,FALSE)</f>
        <v>#N/A</v>
      </c>
      <c r="D116" s="101" t="s">
        <v>323</v>
      </c>
      <c r="E116" s="101"/>
      <c r="F116" s="101"/>
      <c r="G116" s="101"/>
    </row>
    <row r="117" spans="2:7" hidden="1" x14ac:dyDescent="0.3">
      <c r="C117" s="95"/>
      <c r="D117" s="376"/>
    </row>
    <row r="118" spans="2:7" hidden="1" x14ac:dyDescent="0.3">
      <c r="B118" s="127" t="s">
        <v>413</v>
      </c>
      <c r="C118" s="123"/>
      <c r="D118" s="121"/>
      <c r="E118" s="121" t="s">
        <v>411</v>
      </c>
      <c r="F118" s="121" t="s">
        <v>1447</v>
      </c>
      <c r="G118" s="121" t="s">
        <v>1448</v>
      </c>
    </row>
    <row r="119" spans="2:7" hidden="1" x14ac:dyDescent="0.3">
      <c r="B119" s="128" t="s">
        <v>322</v>
      </c>
      <c r="C119" s="122">
        <f>+VLOOKUP(D112,'BDD-Modèles'!$BK$3:$BP$2000,4,FALSE)</f>
        <v>149.54919406892401</v>
      </c>
      <c r="D119" s="101" t="s">
        <v>323</v>
      </c>
      <c r="E119" s="101">
        <f>IF(ISNA(C119),"KO",C119)</f>
        <v>149.54919406892401</v>
      </c>
      <c r="F119" s="101">
        <f>+VLOOKUP(D112,'BDD-Modèles'!$BK$3:$BZ$1454,16,FALSE)</f>
        <v>0</v>
      </c>
      <c r="G119" s="101">
        <f>+VLOOKUP(D112,'BDD-Modèles'!$BK$2:$CO$1454,31,FALSE)</f>
        <v>0</v>
      </c>
    </row>
    <row r="120" spans="2:7" ht="28.8" hidden="1" x14ac:dyDescent="0.3">
      <c r="B120" s="128" t="s">
        <v>324</v>
      </c>
      <c r="C120" s="122">
        <f>+VLOOKUP(D112,'BDD-Modèles'!$BK$3:$BP$2000,6,FALSE)</f>
        <v>228.371756193122</v>
      </c>
      <c r="D120" s="101" t="s">
        <v>323</v>
      </c>
      <c r="E120" s="101">
        <f>IF(ISNA(C120),"KO",C120)</f>
        <v>228.371756193122</v>
      </c>
      <c r="F120" s="101"/>
      <c r="G120" s="101"/>
    </row>
    <row r="121" spans="2:7" hidden="1" x14ac:dyDescent="0.3">
      <c r="C121" s="95"/>
      <c r="D121" s="376"/>
    </row>
    <row r="122" spans="2:7" hidden="1" x14ac:dyDescent="0.3">
      <c r="B122" s="127" t="s">
        <v>414</v>
      </c>
      <c r="C122" s="123"/>
      <c r="D122" s="121"/>
    </row>
    <row r="123" spans="2:7" hidden="1" x14ac:dyDescent="0.3">
      <c r="B123" s="128" t="s">
        <v>322</v>
      </c>
      <c r="C123" s="122">
        <f>+IF(E119="KO",C115,C119)</f>
        <v>149.54919406892401</v>
      </c>
      <c r="D123" s="101" t="s">
        <v>323</v>
      </c>
    </row>
    <row r="124" spans="2:7" ht="28.8" hidden="1" x14ac:dyDescent="0.3">
      <c r="B124" s="128" t="s">
        <v>324</v>
      </c>
      <c r="C124" s="122">
        <f>+IF(E120="KO",C116,C120)</f>
        <v>228.371756193122</v>
      </c>
      <c r="D124" s="101" t="s">
        <v>323</v>
      </c>
    </row>
    <row r="125" spans="2:7" hidden="1" x14ac:dyDescent="0.3">
      <c r="D125" s="376"/>
    </row>
    <row r="126" spans="2:7" ht="28.8" hidden="1" x14ac:dyDescent="0.3">
      <c r="B126" s="130" t="s">
        <v>404</v>
      </c>
      <c r="C126" s="293"/>
      <c r="D126" s="121"/>
    </row>
    <row r="127" spans="2:7" ht="28.8" hidden="1" x14ac:dyDescent="0.3">
      <c r="B127" s="131" t="s">
        <v>405</v>
      </c>
      <c r="C127" s="294">
        <f>+C123-$D$4</f>
        <v>120.79727266584354</v>
      </c>
      <c r="D127" s="132" t="s">
        <v>323</v>
      </c>
    </row>
    <row r="128" spans="2:7" hidden="1" x14ac:dyDescent="0.3">
      <c r="B128" s="131" t="s">
        <v>406</v>
      </c>
      <c r="C128" s="294">
        <f>+C124-$E$4</f>
        <v>190.52116199355885</v>
      </c>
      <c r="D128" s="132" t="s">
        <v>323</v>
      </c>
    </row>
    <row r="129" spans="2:8" x14ac:dyDescent="0.3">
      <c r="D129" s="376"/>
    </row>
    <row r="130" spans="2:8" hidden="1" x14ac:dyDescent="0.3">
      <c r="D130" s="376"/>
    </row>
    <row r="131" spans="2:8" hidden="1" x14ac:dyDescent="0.3">
      <c r="D131" s="376"/>
    </row>
    <row r="132" spans="2:8" hidden="1" x14ac:dyDescent="0.3">
      <c r="D132" s="376"/>
    </row>
    <row r="133" spans="2:8" hidden="1" x14ac:dyDescent="0.3">
      <c r="D133" s="376"/>
    </row>
    <row r="134" spans="2:8" hidden="1" x14ac:dyDescent="0.3">
      <c r="D134" s="376"/>
    </row>
    <row r="135" spans="2:8" hidden="1" x14ac:dyDescent="0.3">
      <c r="D135" s="376"/>
    </row>
    <row r="136" spans="2:8" hidden="1" x14ac:dyDescent="0.3">
      <c r="D136" s="376"/>
    </row>
    <row r="137" spans="2:8" hidden="1" x14ac:dyDescent="0.3">
      <c r="D137" s="376"/>
    </row>
    <row r="138" spans="2:8" hidden="1" x14ac:dyDescent="0.3">
      <c r="D138" s="376"/>
    </row>
    <row r="139" spans="2:8" hidden="1" x14ac:dyDescent="0.3">
      <c r="D139" s="376"/>
    </row>
    <row r="140" spans="2:8" hidden="1" x14ac:dyDescent="0.3">
      <c r="D140" s="376"/>
    </row>
    <row r="141" spans="2:8" hidden="1" x14ac:dyDescent="0.3">
      <c r="D141" s="376"/>
    </row>
    <row r="143" spans="2:8" ht="23.4" x14ac:dyDescent="0.45">
      <c r="B143" s="281" t="s">
        <v>1440</v>
      </c>
    </row>
    <row r="144" spans="2:8" x14ac:dyDescent="0.3">
      <c r="F144" s="373"/>
      <c r="G144" s="373"/>
      <c r="H144" s="373"/>
    </row>
    <row r="145" spans="1:8" x14ac:dyDescent="0.3">
      <c r="B145" s="79" t="s">
        <v>200</v>
      </c>
      <c r="C145" s="79" t="s">
        <v>320</v>
      </c>
      <c r="D145" s="372" t="s">
        <v>321</v>
      </c>
      <c r="E145" s="79" t="s">
        <v>412</v>
      </c>
      <c r="F145" s="315"/>
      <c r="G145" s="315"/>
      <c r="H145" s="373"/>
    </row>
    <row r="146" spans="1:8" x14ac:dyDescent="0.3">
      <c r="A146" s="279" t="s">
        <v>1548</v>
      </c>
      <c r="B146" s="276" t="s">
        <v>630</v>
      </c>
      <c r="C146" s="81" t="s">
        <v>1407</v>
      </c>
      <c r="D146" s="375" t="str">
        <f>+CONCATENATE(B146,C146)</f>
        <v>Chêne rouge30ap</v>
      </c>
      <c r="E146" s="119">
        <f>+VLOOKUP(D146,'Autre source1'!S7:$T$25,2,FALSE)</f>
        <v>189.27384906609419</v>
      </c>
      <c r="F146" s="374"/>
      <c r="G146" s="374"/>
      <c r="H146" s="373"/>
    </row>
    <row r="147" spans="1:8" x14ac:dyDescent="0.3">
      <c r="A147" s="279"/>
      <c r="F147" s="373"/>
      <c r="G147" s="373"/>
      <c r="H147" s="373"/>
    </row>
    <row r="148" spans="1:8" x14ac:dyDescent="0.3">
      <c r="A148" s="279"/>
      <c r="B148" s="79" t="s">
        <v>200</v>
      </c>
      <c r="C148" s="79" t="s">
        <v>320</v>
      </c>
      <c r="D148" s="372" t="s">
        <v>321</v>
      </c>
      <c r="E148" s="79" t="s">
        <v>412</v>
      </c>
      <c r="F148" s="315"/>
      <c r="G148" s="315"/>
      <c r="H148" s="373"/>
    </row>
    <row r="149" spans="1:8" x14ac:dyDescent="0.3">
      <c r="A149" s="279" t="s">
        <v>1549</v>
      </c>
      <c r="B149" s="276" t="s">
        <v>434</v>
      </c>
      <c r="C149" s="81" t="s">
        <v>1407</v>
      </c>
      <c r="D149" s="375" t="str">
        <f>+CONCATENATE(B149,C149)</f>
        <v>Tilleul à petites feuilles30ap</v>
      </c>
      <c r="E149" s="119">
        <f>+VLOOKUP(D149,'Autres sources2'!S7:$T$25,2,FALSE)</f>
        <v>144.27493077668342</v>
      </c>
      <c r="F149" s="374"/>
      <c r="G149" s="374"/>
      <c r="H149" s="373"/>
    </row>
    <row r="150" spans="1:8" x14ac:dyDescent="0.3">
      <c r="F150" s="373"/>
      <c r="G150" s="373"/>
      <c r="H150" s="373"/>
    </row>
    <row r="151" spans="1:8" x14ac:dyDescent="0.3">
      <c r="A151" s="111"/>
      <c r="B151" s="369"/>
      <c r="C151" s="370"/>
      <c r="D151" s="371"/>
      <c r="E151" s="111"/>
      <c r="F151" s="111"/>
      <c r="G151" s="111"/>
      <c r="H151" s="111"/>
    </row>
    <row r="152" spans="1:8" x14ac:dyDescent="0.3">
      <c r="A152" s="111"/>
      <c r="B152" s="369"/>
      <c r="C152" s="370"/>
      <c r="D152" s="371"/>
      <c r="E152" s="111"/>
      <c r="F152" s="111"/>
      <c r="G152" s="111"/>
      <c r="H152" s="111"/>
    </row>
    <row r="153" spans="1:8" ht="23.4" x14ac:dyDescent="0.45">
      <c r="B153" s="281" t="s">
        <v>1439</v>
      </c>
    </row>
    <row r="155" spans="1:8" ht="28.8" x14ac:dyDescent="0.3">
      <c r="B155" s="282" t="s">
        <v>1420</v>
      </c>
      <c r="C155" s="282" t="s">
        <v>1526</v>
      </c>
      <c r="D155" s="282" t="s">
        <v>1421</v>
      </c>
    </row>
    <row r="156" spans="1:8" ht="28.8" x14ac:dyDescent="0.3">
      <c r="B156" s="283" t="s">
        <v>1422</v>
      </c>
      <c r="C156" s="289" t="s">
        <v>1432</v>
      </c>
      <c r="D156" s="284">
        <f>+IF(C156="non",-20%,0%)</f>
        <v>0</v>
      </c>
    </row>
    <row r="157" spans="1:8" ht="28.8" x14ac:dyDescent="0.3">
      <c r="B157" s="283" t="s">
        <v>1527</v>
      </c>
      <c r="C157" s="289" t="s">
        <v>1432</v>
      </c>
      <c r="D157" s="284">
        <f>+IF(C157="non",-10%,0%)</f>
        <v>0</v>
      </c>
    </row>
    <row r="158" spans="1:8" ht="43.2" x14ac:dyDescent="0.3">
      <c r="B158" s="283" t="s">
        <v>1425</v>
      </c>
      <c r="C158" s="282"/>
      <c r="D158" s="284" t="s">
        <v>1426</v>
      </c>
    </row>
    <row r="159" spans="1:8" ht="28.8" x14ac:dyDescent="0.3">
      <c r="B159" s="285" t="s">
        <v>1427</v>
      </c>
      <c r="C159" s="289" t="s">
        <v>1436</v>
      </c>
      <c r="D159" s="284">
        <f>IF(C159="Fort ou très fort",-15%,IF(C159="Moyen",-10%,IF(OR(C159="Très faible ou faible",C159="Classement non clair par commune"),-5%,0%)))</f>
        <v>-0.05</v>
      </c>
    </row>
    <row r="160" spans="1:8" ht="28.8" x14ac:dyDescent="0.3">
      <c r="B160" s="283" t="s">
        <v>1428</v>
      </c>
      <c r="C160" s="282" t="s">
        <v>1429</v>
      </c>
      <c r="D160" s="290">
        <v>-0.1</v>
      </c>
    </row>
    <row r="161" spans="1:12" ht="28.8" x14ac:dyDescent="0.3">
      <c r="B161"/>
      <c r="C161" s="286" t="s">
        <v>1528</v>
      </c>
      <c r="D161" s="291">
        <f>+(1+D156)*(D157+1)*(1+D159)*(1+D160)</f>
        <v>0.85499999999999998</v>
      </c>
    </row>
    <row r="164" spans="1:12" ht="23.4" x14ac:dyDescent="0.45">
      <c r="B164" s="281" t="s">
        <v>1470</v>
      </c>
    </row>
    <row r="165" spans="1:12" ht="23.4" x14ac:dyDescent="0.45">
      <c r="B165" s="281"/>
      <c r="D165" s="358"/>
    </row>
    <row r="166" spans="1:12" s="382" customFormat="1" ht="46.95" customHeight="1" x14ac:dyDescent="0.3">
      <c r="B166" s="383"/>
      <c r="C166" s="1"/>
      <c r="D166" s="1"/>
      <c r="E166" s="384" t="s">
        <v>1534</v>
      </c>
      <c r="F166" s="392" t="s">
        <v>1533</v>
      </c>
      <c r="G166" s="392"/>
      <c r="H166" s="392"/>
      <c r="I166" s="392"/>
      <c r="J166" s="393" t="s">
        <v>1537</v>
      </c>
      <c r="K166" s="394"/>
      <c r="L166" s="394"/>
    </row>
    <row r="167" spans="1:12" s="112" customFormat="1" ht="57.6" x14ac:dyDescent="0.3">
      <c r="B167" s="282" t="s">
        <v>1466</v>
      </c>
      <c r="C167" s="282" t="s">
        <v>1467</v>
      </c>
      <c r="D167" s="361" t="s">
        <v>1468</v>
      </c>
      <c r="E167" s="360" t="s">
        <v>1469</v>
      </c>
      <c r="F167" s="357" t="s">
        <v>1529</v>
      </c>
      <c r="G167" s="357" t="s">
        <v>1531</v>
      </c>
      <c r="H167" s="357" t="s">
        <v>1535</v>
      </c>
      <c r="I167" s="357" t="s">
        <v>1532</v>
      </c>
      <c r="J167" s="380" t="s">
        <v>1531</v>
      </c>
      <c r="K167" s="380" t="s">
        <v>1535</v>
      </c>
      <c r="L167" s="380" t="s">
        <v>1532</v>
      </c>
    </row>
    <row r="168" spans="1:12" x14ac:dyDescent="0.3">
      <c r="A168" s="279" t="s">
        <v>1543</v>
      </c>
      <c r="B168" s="303">
        <f>+E9+F9+G9</f>
        <v>193.20596729804961</v>
      </c>
      <c r="C168" s="304">
        <f>+B168*$D$161</f>
        <v>165.19110203983243</v>
      </c>
      <c r="D168" s="363">
        <v>2.2999999999999998</v>
      </c>
      <c r="E168" s="365">
        <f>+C168*D168</f>
        <v>379.93953469161454</v>
      </c>
      <c r="F168" s="366">
        <f>+D168*B168</f>
        <v>444.37372478551407</v>
      </c>
      <c r="G168" s="366">
        <f>+E9*$D$168</f>
        <v>444.37372478551407</v>
      </c>
      <c r="H168" s="366">
        <f>+F9*$D$168</f>
        <v>0</v>
      </c>
      <c r="I168" s="366">
        <f>+G9*$D$168</f>
        <v>0</v>
      </c>
      <c r="J168" s="381">
        <f>+G168*D161</f>
        <v>379.93953469161454</v>
      </c>
      <c r="K168" s="381">
        <f>+H168*D161</f>
        <v>0</v>
      </c>
      <c r="L168" s="381">
        <f>+I168*D161</f>
        <v>0</v>
      </c>
    </row>
    <row r="169" spans="1:12" x14ac:dyDescent="0.3">
      <c r="A169" s="279" t="s">
        <v>131</v>
      </c>
      <c r="B169" s="303">
        <f>+E28+F28+G28</f>
        <v>294.07784505390356</v>
      </c>
      <c r="C169" s="304">
        <f t="shared" ref="C169:C171" si="0">+B169*$D$161</f>
        <v>251.43655752108754</v>
      </c>
      <c r="D169" s="363">
        <v>3.05</v>
      </c>
      <c r="E169" s="365">
        <f t="shared" ref="E169:E175" si="1">+C169*D169</f>
        <v>766.88150043931694</v>
      </c>
      <c r="F169" s="366">
        <f t="shared" ref="F169:F175" si="2">+D169*B169</f>
        <v>896.93742741440576</v>
      </c>
      <c r="G169" s="366">
        <f>+E28*$D$169</f>
        <v>719.20498400119334</v>
      </c>
      <c r="H169" s="366">
        <f>+F28*$D$169</f>
        <v>161.57793491299199</v>
      </c>
      <c r="I169" s="366">
        <f>+G28*$D$169</f>
        <v>16.15450850022059</v>
      </c>
      <c r="J169" s="381">
        <f>+G169*D161</f>
        <v>614.92026132102035</v>
      </c>
      <c r="K169" s="381">
        <f>+H169*D161</f>
        <v>138.14913435060814</v>
      </c>
      <c r="L169" s="381">
        <f>+I169*D161</f>
        <v>13.812104767688604</v>
      </c>
    </row>
    <row r="170" spans="1:12" x14ac:dyDescent="0.3">
      <c r="A170" s="279" t="s">
        <v>386</v>
      </c>
      <c r="B170" s="303">
        <f>+E48+F48+G48</f>
        <v>22.641819064738321</v>
      </c>
      <c r="C170" s="304">
        <f t="shared" si="0"/>
        <v>19.358755300351266</v>
      </c>
      <c r="D170" s="363">
        <v>0.5</v>
      </c>
      <c r="E170" s="365">
        <f t="shared" si="1"/>
        <v>9.679377650175633</v>
      </c>
      <c r="F170" s="366">
        <f t="shared" si="2"/>
        <v>11.320909532369161</v>
      </c>
      <c r="G170" s="366">
        <f>+E48*$D$170</f>
        <v>11.320909532369161</v>
      </c>
      <c r="H170" s="366">
        <f>+F48*$D$170</f>
        <v>0</v>
      </c>
      <c r="I170" s="366">
        <f>+G48*$D$170</f>
        <v>0</v>
      </c>
      <c r="J170" s="381">
        <f>+G170*D161</f>
        <v>9.679377650175633</v>
      </c>
      <c r="K170" s="381">
        <f>+H170*D161</f>
        <v>0</v>
      </c>
      <c r="L170" s="381">
        <f>+I170*D161</f>
        <v>0</v>
      </c>
    </row>
    <row r="171" spans="1:12" x14ac:dyDescent="0.3">
      <c r="A171" s="279" t="s">
        <v>1544</v>
      </c>
      <c r="B171" s="303">
        <f>+E68+F68+G68</f>
        <v>91.12374195499595</v>
      </c>
      <c r="C171" s="304">
        <f t="shared" si="0"/>
        <v>77.910799371521534</v>
      </c>
      <c r="D171" s="363">
        <v>1.2</v>
      </c>
      <c r="E171" s="365">
        <f t="shared" si="1"/>
        <v>93.492959245825844</v>
      </c>
      <c r="F171" s="366">
        <f t="shared" si="2"/>
        <v>109.34849034599513</v>
      </c>
      <c r="G171" s="366">
        <f>+E68*$D$171</f>
        <v>109.34849034599513</v>
      </c>
      <c r="H171" s="366">
        <f>+F68*$D$171</f>
        <v>0</v>
      </c>
      <c r="I171" s="366">
        <f>+G68*$D$171</f>
        <v>0</v>
      </c>
      <c r="J171" s="381">
        <f>+G171*D161</f>
        <v>93.49295924582583</v>
      </c>
      <c r="K171" s="381">
        <f>+H171*D161</f>
        <v>0</v>
      </c>
      <c r="L171" s="381">
        <f>+I171*D161</f>
        <v>0</v>
      </c>
    </row>
    <row r="172" spans="1:12" x14ac:dyDescent="0.3">
      <c r="A172" s="279" t="s">
        <v>388</v>
      </c>
      <c r="B172" s="303">
        <f>+E86+F86+G86</f>
        <v>181.20638656497053</v>
      </c>
      <c r="C172" s="304">
        <f>+B172*$D$161</f>
        <v>154.93146051304979</v>
      </c>
      <c r="D172" s="363">
        <v>0.25</v>
      </c>
      <c r="E172" s="365">
        <f>+C172*D172</f>
        <v>38.732865128262446</v>
      </c>
      <c r="F172" s="366">
        <f t="shared" si="2"/>
        <v>45.301596641242632</v>
      </c>
      <c r="G172" s="366">
        <f>+E86*$D$172</f>
        <v>45.301596641242632</v>
      </c>
      <c r="H172" s="366">
        <f>+F86*$D$172</f>
        <v>0</v>
      </c>
      <c r="I172" s="366">
        <f>+G86*$D$172</f>
        <v>0</v>
      </c>
      <c r="J172" s="381">
        <f>+G172*D161</f>
        <v>38.732865128262446</v>
      </c>
      <c r="K172" s="381">
        <f>+H172*D161</f>
        <v>0</v>
      </c>
      <c r="L172" s="381">
        <f>+I172*D161</f>
        <v>0</v>
      </c>
    </row>
    <row r="173" spans="1:12" x14ac:dyDescent="0.3">
      <c r="A173" s="279" t="s">
        <v>1545</v>
      </c>
      <c r="B173" s="303">
        <f>+E112+F112+G112</f>
        <v>120.79727266584354</v>
      </c>
      <c r="C173" s="304">
        <f t="shared" ref="C173:C175" si="3">+B173*$D$161</f>
        <v>103.28166812929622</v>
      </c>
      <c r="D173" s="363">
        <v>2</v>
      </c>
      <c r="E173" s="365">
        <f t="shared" si="1"/>
        <v>206.56333625859244</v>
      </c>
      <c r="F173" s="366">
        <f t="shared" si="2"/>
        <v>241.59454533168707</v>
      </c>
      <c r="G173" s="366">
        <f>+F173</f>
        <v>241.59454533168707</v>
      </c>
      <c r="H173" s="366">
        <v>0</v>
      </c>
      <c r="I173" s="366">
        <v>0</v>
      </c>
      <c r="J173" s="381">
        <f>+G173*D161</f>
        <v>206.56333625859244</v>
      </c>
      <c r="K173" s="381">
        <f>+H173*D161</f>
        <v>0</v>
      </c>
      <c r="L173" s="381">
        <f>+I173*D161</f>
        <v>0</v>
      </c>
    </row>
    <row r="174" spans="1:12" x14ac:dyDescent="0.3">
      <c r="A174" s="279" t="s">
        <v>630</v>
      </c>
      <c r="B174" s="303">
        <f>+E146</f>
        <v>189.27384906609419</v>
      </c>
      <c r="C174" s="304">
        <f t="shared" si="3"/>
        <v>161.82914095151054</v>
      </c>
      <c r="D174" s="363">
        <v>0.3</v>
      </c>
      <c r="E174" s="365">
        <f t="shared" si="1"/>
        <v>48.548742285453159</v>
      </c>
      <c r="F174" s="366">
        <f t="shared" si="2"/>
        <v>56.782154719828256</v>
      </c>
      <c r="G174" s="366">
        <f t="shared" ref="G174:G175" si="4">+F174</f>
        <v>56.782154719828256</v>
      </c>
      <c r="H174" s="366">
        <v>0</v>
      </c>
      <c r="I174" s="366">
        <v>0</v>
      </c>
      <c r="J174" s="381">
        <f>+G174*D161</f>
        <v>48.548742285453159</v>
      </c>
      <c r="K174" s="381">
        <f>+H174*D161</f>
        <v>0</v>
      </c>
      <c r="L174" s="381">
        <f>+I174*D161</f>
        <v>0</v>
      </c>
    </row>
    <row r="175" spans="1:12" x14ac:dyDescent="0.3">
      <c r="A175" s="279" t="s">
        <v>434</v>
      </c>
      <c r="B175" s="303">
        <f>+E149</f>
        <v>144.27493077668342</v>
      </c>
      <c r="C175" s="304">
        <f t="shared" si="3"/>
        <v>123.35506581406432</v>
      </c>
      <c r="D175" s="363">
        <v>0.4</v>
      </c>
      <c r="E175" s="365">
        <f t="shared" si="1"/>
        <v>49.342026325625731</v>
      </c>
      <c r="F175" s="366">
        <f t="shared" si="2"/>
        <v>57.709972310673372</v>
      </c>
      <c r="G175" s="366">
        <f t="shared" si="4"/>
        <v>57.709972310673372</v>
      </c>
      <c r="H175" s="366">
        <v>0</v>
      </c>
      <c r="I175" s="366">
        <v>0</v>
      </c>
      <c r="J175" s="381">
        <f>+G175*D161</f>
        <v>49.342026325625731</v>
      </c>
      <c r="K175" s="381">
        <f>+H175*D161</f>
        <v>0</v>
      </c>
      <c r="L175" s="381">
        <f>+I175*D161</f>
        <v>0</v>
      </c>
    </row>
    <row r="176" spans="1:12" x14ac:dyDescent="0.3">
      <c r="A176" s="353"/>
      <c r="B176" s="354"/>
      <c r="C176" s="355"/>
      <c r="D176" s="364" t="s">
        <v>1510</v>
      </c>
      <c r="E176" s="367">
        <f t="shared" ref="E176:L176" si="5">+SUM(E168:E175)</f>
        <v>1593.1803420248666</v>
      </c>
      <c r="F176" s="367">
        <f t="shared" si="5"/>
        <v>1863.3688210817152</v>
      </c>
      <c r="G176" s="367">
        <f t="shared" si="5"/>
        <v>1685.6363776685027</v>
      </c>
      <c r="H176" s="367">
        <f t="shared" si="5"/>
        <v>161.57793491299199</v>
      </c>
      <c r="I176" s="367">
        <f t="shared" si="5"/>
        <v>16.15450850022059</v>
      </c>
      <c r="J176" s="367">
        <f t="shared" si="5"/>
        <v>1441.2191029065702</v>
      </c>
      <c r="K176" s="367">
        <f t="shared" si="5"/>
        <v>138.14913435060814</v>
      </c>
      <c r="L176" s="367">
        <f t="shared" si="5"/>
        <v>13.812104767688604</v>
      </c>
    </row>
    <row r="177" spans="4:9" x14ac:dyDescent="0.3">
      <c r="D177" s="362" t="s">
        <v>1511</v>
      </c>
      <c r="E177" s="365">
        <f>+SUM(E168:E175)/SUM(D168:D175)</f>
        <v>159.31803420248664</v>
      </c>
      <c r="F177" s="368"/>
      <c r="G177" s="368"/>
      <c r="H177" s="368"/>
      <c r="I177" s="368"/>
    </row>
    <row r="182" spans="4:9" x14ac:dyDescent="0.3">
      <c r="E182" s="359"/>
    </row>
    <row r="183" spans="4:9" x14ac:dyDescent="0.3">
      <c r="E183" s="359"/>
    </row>
  </sheetData>
  <mergeCells count="4">
    <mergeCell ref="B3:C3"/>
    <mergeCell ref="B4:C4"/>
    <mergeCell ref="F166:I166"/>
    <mergeCell ref="J166:L166"/>
  </mergeCells>
  <phoneticPr fontId="21" type="noConversion"/>
  <conditionalFormatting sqref="D8">
    <cfRule type="duplicateValues" dxfId="178" priority="230"/>
  </conditionalFormatting>
  <conditionalFormatting sqref="B3 D3">
    <cfRule type="duplicateValues" dxfId="177" priority="223"/>
  </conditionalFormatting>
  <conditionalFormatting sqref="E3">
    <cfRule type="duplicateValues" dxfId="176" priority="222"/>
  </conditionalFormatting>
  <conditionalFormatting sqref="B8:C8">
    <cfRule type="duplicateValues" dxfId="175" priority="232"/>
  </conditionalFormatting>
  <conditionalFormatting sqref="E8">
    <cfRule type="duplicateValues" dxfId="174" priority="207"/>
  </conditionalFormatting>
  <conditionalFormatting sqref="D145">
    <cfRule type="duplicateValues" dxfId="173" priority="193"/>
  </conditionalFormatting>
  <conditionalFormatting sqref="E145">
    <cfRule type="duplicateValues" dxfId="172" priority="192"/>
  </conditionalFormatting>
  <conditionalFormatting sqref="C145">
    <cfRule type="duplicateValues" dxfId="171" priority="191"/>
  </conditionalFormatting>
  <conditionalFormatting sqref="B145">
    <cfRule type="duplicateValues" dxfId="170" priority="233"/>
  </conditionalFormatting>
  <conditionalFormatting sqref="D148">
    <cfRule type="duplicateValues" dxfId="169" priority="180"/>
  </conditionalFormatting>
  <conditionalFormatting sqref="E148">
    <cfRule type="duplicateValues" dxfId="168" priority="179"/>
  </conditionalFormatting>
  <conditionalFormatting sqref="C148">
    <cfRule type="duplicateValues" dxfId="167" priority="178"/>
  </conditionalFormatting>
  <conditionalFormatting sqref="B148">
    <cfRule type="duplicateValues" dxfId="166" priority="181"/>
  </conditionalFormatting>
  <conditionalFormatting sqref="F3">
    <cfRule type="duplicateValues" dxfId="165" priority="173"/>
  </conditionalFormatting>
  <conditionalFormatting sqref="F8">
    <cfRule type="duplicateValues" dxfId="164" priority="172"/>
  </conditionalFormatting>
  <conditionalFormatting sqref="F145">
    <cfRule type="duplicateValues" dxfId="163" priority="171"/>
  </conditionalFormatting>
  <conditionalFormatting sqref="F148">
    <cfRule type="duplicateValues" dxfId="162" priority="167"/>
  </conditionalFormatting>
  <conditionalFormatting sqref="G3">
    <cfRule type="duplicateValues" dxfId="161" priority="147"/>
  </conditionalFormatting>
  <conditionalFormatting sqref="G8">
    <cfRule type="duplicateValues" dxfId="160" priority="146"/>
  </conditionalFormatting>
  <conditionalFormatting sqref="G145">
    <cfRule type="duplicateValues" dxfId="159" priority="145"/>
  </conditionalFormatting>
  <conditionalFormatting sqref="G148">
    <cfRule type="duplicateValues" dxfId="158" priority="144"/>
  </conditionalFormatting>
  <conditionalFormatting sqref="D27">
    <cfRule type="duplicateValues" dxfId="157" priority="94"/>
  </conditionalFormatting>
  <conditionalFormatting sqref="B27:C27">
    <cfRule type="duplicateValues" dxfId="156" priority="95"/>
  </conditionalFormatting>
  <conditionalFormatting sqref="E27">
    <cfRule type="duplicateValues" dxfId="155" priority="93"/>
  </conditionalFormatting>
  <conditionalFormatting sqref="F27">
    <cfRule type="duplicateValues" dxfId="154" priority="92"/>
  </conditionalFormatting>
  <conditionalFormatting sqref="G27">
    <cfRule type="duplicateValues" dxfId="153" priority="91"/>
  </conditionalFormatting>
  <conditionalFormatting sqref="D47">
    <cfRule type="duplicateValues" dxfId="152" priority="73"/>
  </conditionalFormatting>
  <conditionalFormatting sqref="B47:C47">
    <cfRule type="duplicateValues" dxfId="151" priority="74"/>
  </conditionalFormatting>
  <conditionalFormatting sqref="E47">
    <cfRule type="duplicateValues" dxfId="150" priority="72"/>
  </conditionalFormatting>
  <conditionalFormatting sqref="F47">
    <cfRule type="duplicateValues" dxfId="149" priority="71"/>
  </conditionalFormatting>
  <conditionalFormatting sqref="G47">
    <cfRule type="duplicateValues" dxfId="148" priority="70"/>
  </conditionalFormatting>
  <conditionalFormatting sqref="D67">
    <cfRule type="duplicateValues" dxfId="147" priority="68"/>
  </conditionalFormatting>
  <conditionalFormatting sqref="B67:C67">
    <cfRule type="duplicateValues" dxfId="146" priority="69"/>
  </conditionalFormatting>
  <conditionalFormatting sqref="E67">
    <cfRule type="duplicateValues" dxfId="145" priority="67"/>
  </conditionalFormatting>
  <conditionalFormatting sqref="F67">
    <cfRule type="duplicateValues" dxfId="144" priority="66"/>
  </conditionalFormatting>
  <conditionalFormatting sqref="G67">
    <cfRule type="duplicateValues" dxfId="143" priority="65"/>
  </conditionalFormatting>
  <conditionalFormatting sqref="D85">
    <cfRule type="duplicateValues" dxfId="142" priority="57"/>
  </conditionalFormatting>
  <conditionalFormatting sqref="B85:C85">
    <cfRule type="duplicateValues" dxfId="141" priority="58"/>
  </conditionalFormatting>
  <conditionalFormatting sqref="E85">
    <cfRule type="duplicateValues" dxfId="140" priority="56"/>
  </conditionalFormatting>
  <conditionalFormatting sqref="F85">
    <cfRule type="duplicateValues" dxfId="139" priority="55"/>
  </conditionalFormatting>
  <conditionalFormatting sqref="G85">
    <cfRule type="duplicateValues" dxfId="138" priority="54"/>
  </conditionalFormatting>
  <conditionalFormatting sqref="D111">
    <cfRule type="duplicateValues" dxfId="137" priority="4"/>
  </conditionalFormatting>
  <conditionalFormatting sqref="B111:C111">
    <cfRule type="duplicateValues" dxfId="136" priority="5"/>
  </conditionalFormatting>
  <conditionalFormatting sqref="E111">
    <cfRule type="duplicateValues" dxfId="135" priority="3"/>
  </conditionalFormatting>
  <conditionalFormatting sqref="F111">
    <cfRule type="duplicateValues" dxfId="134" priority="2"/>
  </conditionalFormatting>
  <conditionalFormatting sqref="G111">
    <cfRule type="duplicateValues" dxfId="13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B149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C159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C156:C157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E4A2-0EEF-4A38-9080-97F647B0D7FF}">
  <dimension ref="A1:L138"/>
  <sheetViews>
    <sheetView topLeftCell="A117" workbookViewId="0">
      <selection activeCell="A6" sqref="A6"/>
    </sheetView>
  </sheetViews>
  <sheetFormatPr baseColWidth="10" defaultRowHeight="14.4" x14ac:dyDescent="0.3"/>
  <cols>
    <col min="1" max="1" width="30.5546875" customWidth="1"/>
    <col min="2" max="2" width="29.44140625" style="112" customWidth="1"/>
    <col min="3" max="3" width="13.77734375" style="1" customWidth="1"/>
    <col min="4" max="4" width="38.109375" style="385" bestFit="1" customWidth="1"/>
    <col min="5" max="5" width="23" bestFit="1" customWidth="1"/>
    <col min="6" max="6" width="25.21875" bestFit="1" customWidth="1"/>
    <col min="7" max="7" width="22.21875" bestFit="1" customWidth="1"/>
    <col min="8" max="9" width="12.77734375" customWidth="1"/>
    <col min="10" max="12" width="13.88671875" customWidth="1"/>
  </cols>
  <sheetData>
    <row r="1" spans="1:7" ht="23.4" x14ac:dyDescent="0.45">
      <c r="B1" s="408" t="s">
        <v>1530</v>
      </c>
    </row>
    <row r="2" spans="1:7" x14ac:dyDescent="0.3">
      <c r="F2" s="264"/>
      <c r="G2" s="264"/>
    </row>
    <row r="3" spans="1:7" x14ac:dyDescent="0.3">
      <c r="B3" s="388" t="s">
        <v>390</v>
      </c>
      <c r="C3" s="389"/>
      <c r="D3" s="99" t="s">
        <v>403</v>
      </c>
      <c r="E3" s="99" t="s">
        <v>407</v>
      </c>
      <c r="F3" s="349"/>
      <c r="G3" s="349"/>
    </row>
    <row r="4" spans="1:7" x14ac:dyDescent="0.3">
      <c r="B4" s="390" t="s">
        <v>393</v>
      </c>
      <c r="C4" s="391"/>
      <c r="D4" s="119">
        <f>+VLOOKUP($B$4,'[1]Sc de ref'!$A$2:$C$5,2,FALSE)</f>
        <v>28.75192140308048</v>
      </c>
      <c r="E4" s="119">
        <f>+VLOOKUP($B$4,'[1]Sc de ref'!$A$2:$C$5,3,FALSE)</f>
        <v>37.850594199563162</v>
      </c>
      <c r="F4" s="409"/>
      <c r="G4" s="409"/>
    </row>
    <row r="6" spans="1:7" ht="23.4" x14ac:dyDescent="0.45">
      <c r="B6" s="408" t="s">
        <v>1419</v>
      </c>
    </row>
    <row r="7" spans="1:7" x14ac:dyDescent="0.3">
      <c r="B7" s="125"/>
      <c r="D7"/>
    </row>
    <row r="8" spans="1:7" ht="28.8" x14ac:dyDescent="0.3">
      <c r="B8" s="126" t="s">
        <v>410</v>
      </c>
      <c r="C8" s="79" t="s">
        <v>320</v>
      </c>
      <c r="D8" s="79" t="s">
        <v>321</v>
      </c>
      <c r="E8" s="79" t="s">
        <v>412</v>
      </c>
      <c r="F8" s="79" t="s">
        <v>1447</v>
      </c>
      <c r="G8" s="79" t="s">
        <v>1448</v>
      </c>
    </row>
    <row r="9" spans="1:7" s="1" customFormat="1" ht="28.8" x14ac:dyDescent="0.3">
      <c r="A9" s="279" t="s">
        <v>131</v>
      </c>
      <c r="B9" s="280" t="s">
        <v>1539</v>
      </c>
      <c r="C9" s="81">
        <v>30</v>
      </c>
      <c r="D9" s="81" t="str">
        <f>+CONCATENATE(B9,C9,"_")</f>
        <v>Douglas_F2_Entree 17-18m, densité haute_National_30_</v>
      </c>
      <c r="E9" s="82">
        <f>+MIN(C24:C25)</f>
        <v>235.80491278727652</v>
      </c>
      <c r="F9" s="82">
        <f>+IF(ISNA(F16),F12,F16)</f>
        <v>52.976372102620331</v>
      </c>
      <c r="G9" s="82">
        <f>+IF(ISNA(G16),G12,G16)</f>
        <v>5.2965601640067517</v>
      </c>
    </row>
    <row r="10" spans="1:7" x14ac:dyDescent="0.3">
      <c r="D10"/>
    </row>
    <row r="11" spans="1:7" hidden="1" x14ac:dyDescent="0.3">
      <c r="B11" s="127" t="s">
        <v>415</v>
      </c>
      <c r="C11" s="292"/>
      <c r="D11" s="121"/>
      <c r="E11" s="121"/>
      <c r="F11" s="121" t="s">
        <v>1447</v>
      </c>
      <c r="G11" s="121" t="s">
        <v>1448</v>
      </c>
    </row>
    <row r="12" spans="1:7" hidden="1" x14ac:dyDescent="0.3">
      <c r="B12" s="128" t="s">
        <v>322</v>
      </c>
      <c r="C12" s="122" t="e">
        <f>+VLOOKUP(D9,'[1]BDD-Guides'!$AA$3:$AE$708,3,FALSE)</f>
        <v>#N/A</v>
      </c>
      <c r="D12" s="101" t="s">
        <v>323</v>
      </c>
      <c r="E12" s="101"/>
      <c r="F12" s="101">
        <v>0</v>
      </c>
      <c r="G12" s="101">
        <v>0</v>
      </c>
    </row>
    <row r="13" spans="1:7" ht="28.8" hidden="1" x14ac:dyDescent="0.3">
      <c r="B13" s="128" t="s">
        <v>324</v>
      </c>
      <c r="C13" s="122" t="e">
        <f>VLOOKUP(D9,'[1]BDD-Guides'!$AA$3:$AE$708,5,FALSE)</f>
        <v>#N/A</v>
      </c>
      <c r="D13" s="101" t="s">
        <v>323</v>
      </c>
      <c r="E13" s="101"/>
      <c r="F13" s="101"/>
      <c r="G13" s="101"/>
    </row>
    <row r="14" spans="1:7" hidden="1" x14ac:dyDescent="0.3">
      <c r="C14" s="95"/>
    </row>
    <row r="15" spans="1:7" hidden="1" x14ac:dyDescent="0.3">
      <c r="B15" s="127" t="s">
        <v>413</v>
      </c>
      <c r="C15" s="123"/>
      <c r="D15" s="121"/>
      <c r="E15" s="121" t="s">
        <v>411</v>
      </c>
      <c r="F15" s="121" t="s">
        <v>1447</v>
      </c>
      <c r="G15" s="121" t="s">
        <v>1448</v>
      </c>
    </row>
    <row r="16" spans="1:7" hidden="1" x14ac:dyDescent="0.3">
      <c r="B16" s="128" t="s">
        <v>322</v>
      </c>
      <c r="C16" s="122">
        <f>+VLOOKUP(D9,'[1]BDD-Modèles'!$BK$3:$BP$2000,4,FALSE)</f>
        <v>264.55683419035699</v>
      </c>
      <c r="D16" s="101" t="s">
        <v>323</v>
      </c>
      <c r="E16" s="101">
        <f>IF(ISNA(C16),"KO",C16)</f>
        <v>264.55683419035699</v>
      </c>
      <c r="F16" s="101">
        <f>+VLOOKUP(D9,'[1]BDD-Modèles'!$BK$3:$BZ$1454,16,FALSE)</f>
        <v>52.976372102620331</v>
      </c>
      <c r="G16" s="101">
        <f>+VLOOKUP(D9,'[1]BDD-Modèles'!$BK$2:$CO$1454,31,FALSE)</f>
        <v>5.2965601640067517</v>
      </c>
    </row>
    <row r="17" spans="1:7" ht="28.8" hidden="1" x14ac:dyDescent="0.3">
      <c r="B17" s="128" t="s">
        <v>324</v>
      </c>
      <c r="C17" s="122">
        <f>+VLOOKUP(D9,'[1]BDD-Modèles'!$BK$3:$BP$2000,6,FALSE)</f>
        <v>306.22140208535097</v>
      </c>
      <c r="D17" s="101" t="s">
        <v>323</v>
      </c>
      <c r="E17" s="101">
        <f>IF(ISNA(C17),"KO",C17)</f>
        <v>306.22140208535097</v>
      </c>
      <c r="F17" s="101"/>
      <c r="G17" s="101"/>
    </row>
    <row r="18" spans="1:7" hidden="1" x14ac:dyDescent="0.3">
      <c r="C18" s="95"/>
    </row>
    <row r="19" spans="1:7" hidden="1" x14ac:dyDescent="0.3">
      <c r="B19" s="127" t="s">
        <v>414</v>
      </c>
      <c r="C19" s="123"/>
      <c r="D19" s="121"/>
    </row>
    <row r="20" spans="1:7" hidden="1" x14ac:dyDescent="0.3">
      <c r="B20" s="128" t="s">
        <v>322</v>
      </c>
      <c r="C20" s="122">
        <f>+IF(E16="KO",C12,C16)</f>
        <v>264.55683419035699</v>
      </c>
      <c r="D20" s="101" t="s">
        <v>323</v>
      </c>
    </row>
    <row r="21" spans="1:7" ht="28.8" hidden="1" x14ac:dyDescent="0.3">
      <c r="B21" s="128" t="s">
        <v>324</v>
      </c>
      <c r="C21" s="122">
        <f>+IF(E17="KO",C13,C17)</f>
        <v>306.22140208535097</v>
      </c>
      <c r="D21" s="101" t="s">
        <v>323</v>
      </c>
    </row>
    <row r="22" spans="1:7" hidden="1" x14ac:dyDescent="0.3"/>
    <row r="23" spans="1:7" ht="28.8" hidden="1" x14ac:dyDescent="0.3">
      <c r="B23" s="130" t="s">
        <v>404</v>
      </c>
      <c r="C23" s="293"/>
      <c r="D23" s="121"/>
    </row>
    <row r="24" spans="1:7" ht="28.8" hidden="1" x14ac:dyDescent="0.3">
      <c r="B24" s="131" t="s">
        <v>405</v>
      </c>
      <c r="C24" s="294">
        <f>+C20-$D$4</f>
        <v>235.80491278727652</v>
      </c>
      <c r="D24" s="132" t="s">
        <v>323</v>
      </c>
    </row>
    <row r="25" spans="1:7" hidden="1" x14ac:dyDescent="0.3">
      <c r="B25" s="131" t="s">
        <v>406</v>
      </c>
      <c r="C25" s="294">
        <f>+C21-$E$4</f>
        <v>268.37080788578783</v>
      </c>
      <c r="D25" s="132" t="s">
        <v>323</v>
      </c>
    </row>
    <row r="26" spans="1:7" x14ac:dyDescent="0.3">
      <c r="D26"/>
    </row>
    <row r="27" spans="1:7" ht="28.8" x14ac:dyDescent="0.3">
      <c r="B27" s="126" t="s">
        <v>410</v>
      </c>
      <c r="C27" s="79" t="s">
        <v>320</v>
      </c>
      <c r="D27" s="79" t="s">
        <v>321</v>
      </c>
      <c r="E27" s="79" t="s">
        <v>412</v>
      </c>
      <c r="F27" s="79" t="s">
        <v>1447</v>
      </c>
      <c r="G27" s="79" t="s">
        <v>1448</v>
      </c>
    </row>
    <row r="28" spans="1:7" ht="43.2" x14ac:dyDescent="0.3">
      <c r="A28" s="279" t="s">
        <v>1550</v>
      </c>
      <c r="B28" s="280" t="s">
        <v>1551</v>
      </c>
      <c r="C28" s="81">
        <v>30</v>
      </c>
      <c r="D28" s="81" t="str">
        <f>+CONCATENATE(B28,C28,"_")</f>
        <v>Pin Noir d'Autriche_F2_PO2_d4_GSM Alpes du Sud_30_</v>
      </c>
      <c r="E28" s="82">
        <f>+MIN(C43:C44)</f>
        <v>82.191758911674526</v>
      </c>
      <c r="F28" s="82">
        <f>+IF(ISNA(F35),F31,F35)</f>
        <v>0</v>
      </c>
      <c r="G28" s="82">
        <f>+IF(ISNA(G35),G31,G35)</f>
        <v>0</v>
      </c>
    </row>
    <row r="29" spans="1:7" x14ac:dyDescent="0.3">
      <c r="D29"/>
    </row>
    <row r="30" spans="1:7" hidden="1" x14ac:dyDescent="0.3">
      <c r="B30" s="127" t="s">
        <v>415</v>
      </c>
      <c r="C30" s="292"/>
      <c r="D30" s="121"/>
      <c r="E30" s="121"/>
      <c r="F30" s="121" t="s">
        <v>1447</v>
      </c>
      <c r="G30" s="121" t="s">
        <v>1448</v>
      </c>
    </row>
    <row r="31" spans="1:7" hidden="1" x14ac:dyDescent="0.3">
      <c r="B31" s="128" t="s">
        <v>322</v>
      </c>
      <c r="C31" s="122" t="e">
        <f>+VLOOKUP(D28,'[1]BDD-Guides'!$AA$3:$AE$708,3,FALSE)</f>
        <v>#N/A</v>
      </c>
      <c r="D31" s="101" t="s">
        <v>323</v>
      </c>
      <c r="E31" s="101"/>
      <c r="F31" s="101">
        <v>0</v>
      </c>
      <c r="G31" s="101">
        <v>0</v>
      </c>
    </row>
    <row r="32" spans="1:7" ht="28.8" hidden="1" x14ac:dyDescent="0.3">
      <c r="B32" s="128" t="s">
        <v>324</v>
      </c>
      <c r="C32" s="122" t="e">
        <f>VLOOKUP(D28,'[1]BDD-Guides'!$AA$3:$AE$708,5,FALSE)</f>
        <v>#N/A</v>
      </c>
      <c r="D32" s="101" t="s">
        <v>323</v>
      </c>
      <c r="E32" s="101"/>
      <c r="F32" s="101"/>
      <c r="G32" s="101"/>
    </row>
    <row r="33" spans="1:7" hidden="1" x14ac:dyDescent="0.3">
      <c r="C33" s="95"/>
    </row>
    <row r="34" spans="1:7" hidden="1" x14ac:dyDescent="0.3">
      <c r="B34" s="127" t="s">
        <v>413</v>
      </c>
      <c r="C34" s="123"/>
      <c r="D34" s="121"/>
      <c r="E34" s="121" t="s">
        <v>411</v>
      </c>
      <c r="F34" s="121" t="s">
        <v>1447</v>
      </c>
      <c r="G34" s="121" t="s">
        <v>1448</v>
      </c>
    </row>
    <row r="35" spans="1:7" hidden="1" x14ac:dyDescent="0.3">
      <c r="B35" s="128" t="s">
        <v>322</v>
      </c>
      <c r="C35" s="122">
        <f>+VLOOKUP(D28,'[1]BDD-Modèles'!$BK$3:$BP$2000,4,FALSE)</f>
        <v>110.943680314755</v>
      </c>
      <c r="D35" s="101" t="s">
        <v>323</v>
      </c>
      <c r="E35" s="101">
        <f>IF(ISNA(C35),"KO",C35)</f>
        <v>110.943680314755</v>
      </c>
      <c r="F35" s="101">
        <f>+VLOOKUP(D28,'[1]BDD-Modèles'!$BK$3:$BZ$1454,16,FALSE)</f>
        <v>0</v>
      </c>
      <c r="G35" s="101">
        <f>+VLOOKUP(D28,'[1]BDD-Modèles'!$BK$2:$CO$1454,31,FALSE)</f>
        <v>0</v>
      </c>
    </row>
    <row r="36" spans="1:7" ht="28.8" hidden="1" x14ac:dyDescent="0.3">
      <c r="B36" s="128" t="s">
        <v>324</v>
      </c>
      <c r="C36" s="122">
        <f>+VLOOKUP(D28,'[1]BDD-Modèles'!$BK$3:$BP$2000,6,FALSE)</f>
        <v>198.86807572232701</v>
      </c>
      <c r="D36" s="101" t="s">
        <v>323</v>
      </c>
      <c r="E36" s="101">
        <f>IF(ISNA(C36),"KO",C36)</f>
        <v>198.86807572232701</v>
      </c>
      <c r="F36" s="101"/>
      <c r="G36" s="101"/>
    </row>
    <row r="37" spans="1:7" hidden="1" x14ac:dyDescent="0.3">
      <c r="C37" s="95"/>
    </row>
    <row r="38" spans="1:7" hidden="1" x14ac:dyDescent="0.3">
      <c r="B38" s="127" t="s">
        <v>414</v>
      </c>
      <c r="C38" s="123"/>
      <c r="D38" s="121"/>
    </row>
    <row r="39" spans="1:7" hidden="1" x14ac:dyDescent="0.3">
      <c r="B39" s="128" t="s">
        <v>322</v>
      </c>
      <c r="C39" s="122">
        <f>+IF(E35="KO",C31,C35)</f>
        <v>110.943680314755</v>
      </c>
      <c r="D39" s="101" t="s">
        <v>323</v>
      </c>
    </row>
    <row r="40" spans="1:7" ht="28.8" hidden="1" x14ac:dyDescent="0.3">
      <c r="B40" s="128" t="s">
        <v>324</v>
      </c>
      <c r="C40" s="122">
        <f>+IF(E36="KO",C32,C36)</f>
        <v>198.86807572232701</v>
      </c>
      <c r="D40" s="101" t="s">
        <v>323</v>
      </c>
    </row>
    <row r="41" spans="1:7" hidden="1" x14ac:dyDescent="0.3"/>
    <row r="42" spans="1:7" ht="28.8" hidden="1" x14ac:dyDescent="0.3">
      <c r="B42" s="130" t="s">
        <v>404</v>
      </c>
      <c r="C42" s="293"/>
      <c r="D42" s="121"/>
    </row>
    <row r="43" spans="1:7" ht="28.8" hidden="1" x14ac:dyDescent="0.3">
      <c r="B43" s="131" t="s">
        <v>405</v>
      </c>
      <c r="C43" s="294">
        <f>+C39-$D$4</f>
        <v>82.191758911674526</v>
      </c>
      <c r="D43" s="132" t="s">
        <v>323</v>
      </c>
    </row>
    <row r="44" spans="1:7" hidden="1" x14ac:dyDescent="0.3">
      <c r="B44" s="131" t="s">
        <v>406</v>
      </c>
      <c r="C44" s="294">
        <f>+C40-$E$4</f>
        <v>161.01748152276383</v>
      </c>
      <c r="D44" s="132" t="s">
        <v>323</v>
      </c>
    </row>
    <row r="45" spans="1:7" hidden="1" x14ac:dyDescent="0.3">
      <c r="D45"/>
    </row>
    <row r="46" spans="1:7" hidden="1" x14ac:dyDescent="0.3">
      <c r="D46"/>
    </row>
    <row r="47" spans="1:7" ht="28.8" x14ac:dyDescent="0.3">
      <c r="B47" s="126" t="s">
        <v>410</v>
      </c>
      <c r="C47" s="79" t="s">
        <v>320</v>
      </c>
      <c r="D47" s="79" t="s">
        <v>321</v>
      </c>
      <c r="E47" s="79" t="s">
        <v>412</v>
      </c>
      <c r="F47" s="79" t="s">
        <v>1447</v>
      </c>
      <c r="G47" s="79" t="s">
        <v>1448</v>
      </c>
    </row>
    <row r="48" spans="1:7" ht="43.2" x14ac:dyDescent="0.3">
      <c r="A48" s="279" t="s">
        <v>388</v>
      </c>
      <c r="B48" s="280" t="s">
        <v>1542</v>
      </c>
      <c r="C48" s="81">
        <v>30</v>
      </c>
      <c r="D48" s="81" t="str">
        <f>+CONCATENATE(B48,C48,"_")</f>
        <v>Chêne sessile_F2_Dynamique_Guide chênaie continentale_30_</v>
      </c>
      <c r="E48" s="82">
        <f>+MIN(C63:C64)</f>
        <v>181.20638656497053</v>
      </c>
      <c r="F48" s="82">
        <f>+IF(ISNA(F55),F51,F55)</f>
        <v>0</v>
      </c>
      <c r="G48" s="82">
        <f>+IF(ISNA(G55),G51,G55)</f>
        <v>0</v>
      </c>
    </row>
    <row r="49" spans="2:7" hidden="1" x14ac:dyDescent="0.3">
      <c r="D49"/>
    </row>
    <row r="50" spans="2:7" hidden="1" x14ac:dyDescent="0.3">
      <c r="B50" s="127" t="s">
        <v>415</v>
      </c>
      <c r="C50" s="292"/>
      <c r="D50" s="121"/>
      <c r="E50" s="121"/>
      <c r="F50" s="121" t="s">
        <v>1447</v>
      </c>
      <c r="G50" s="121" t="s">
        <v>1448</v>
      </c>
    </row>
    <row r="51" spans="2:7" hidden="1" x14ac:dyDescent="0.3">
      <c r="B51" s="128" t="s">
        <v>322</v>
      </c>
      <c r="C51" s="122" t="e">
        <f>+VLOOKUP(D48,'[1]BDD-Guides'!$AA$3:$AE$708,3,FALSE)</f>
        <v>#N/A</v>
      </c>
      <c r="D51" s="101" t="s">
        <v>323</v>
      </c>
      <c r="E51" s="101"/>
      <c r="F51" s="101">
        <v>0</v>
      </c>
      <c r="G51" s="101">
        <v>0</v>
      </c>
    </row>
    <row r="52" spans="2:7" ht="28.8" hidden="1" x14ac:dyDescent="0.3">
      <c r="B52" s="128" t="s">
        <v>324</v>
      </c>
      <c r="C52" s="122" t="e">
        <f>VLOOKUP(D48,'[1]BDD-Guides'!$AA$3:$AE$708,5,FALSE)</f>
        <v>#N/A</v>
      </c>
      <c r="D52" s="101" t="s">
        <v>323</v>
      </c>
      <c r="E52" s="101"/>
      <c r="F52" s="101"/>
      <c r="G52" s="101"/>
    </row>
    <row r="53" spans="2:7" hidden="1" x14ac:dyDescent="0.3">
      <c r="C53" s="95"/>
    </row>
    <row r="54" spans="2:7" hidden="1" x14ac:dyDescent="0.3">
      <c r="B54" s="127" t="s">
        <v>413</v>
      </c>
      <c r="C54" s="123"/>
      <c r="D54" s="121"/>
      <c r="E54" s="121" t="s">
        <v>411</v>
      </c>
      <c r="F54" s="121" t="s">
        <v>1447</v>
      </c>
      <c r="G54" s="121" t="s">
        <v>1448</v>
      </c>
    </row>
    <row r="55" spans="2:7" hidden="1" x14ac:dyDescent="0.3">
      <c r="B55" s="128" t="s">
        <v>322</v>
      </c>
      <c r="C55" s="122">
        <f>+VLOOKUP(D48,'[1]BDD-Modèles'!$BK$3:$BP$2000,4,FALSE)</f>
        <v>209.958307968051</v>
      </c>
      <c r="D55" s="101" t="s">
        <v>323</v>
      </c>
      <c r="E55" s="101">
        <f>IF(ISNA(C55),"KO",C55)</f>
        <v>209.958307968051</v>
      </c>
      <c r="F55" s="101">
        <f>+VLOOKUP(D48,'[1]BDD-Modèles'!$BK$3:$BZ$1454,16,FALSE)</f>
        <v>0</v>
      </c>
      <c r="G55" s="101">
        <f>+VLOOKUP(D48,'[1]BDD-Modèles'!$BK$2:$CO$1454,31,FALSE)</f>
        <v>0</v>
      </c>
    </row>
    <row r="56" spans="2:7" ht="28.8" hidden="1" x14ac:dyDescent="0.3">
      <c r="B56" s="128" t="s">
        <v>324</v>
      </c>
      <c r="C56" s="122">
        <f>+VLOOKUP(D48,'[1]BDD-Modèles'!$BK$3:$BP$2000,6,FALSE)</f>
        <v>305.10291717349702</v>
      </c>
      <c r="D56" s="101" t="s">
        <v>323</v>
      </c>
      <c r="E56" s="101">
        <f>IF(ISNA(C56),"KO",C56)</f>
        <v>305.10291717349702</v>
      </c>
      <c r="F56" s="101"/>
      <c r="G56" s="101"/>
    </row>
    <row r="57" spans="2:7" hidden="1" x14ac:dyDescent="0.3">
      <c r="C57" s="95"/>
    </row>
    <row r="58" spans="2:7" hidden="1" x14ac:dyDescent="0.3">
      <c r="B58" s="127" t="s">
        <v>414</v>
      </c>
      <c r="C58" s="123"/>
      <c r="D58" s="121"/>
    </row>
    <row r="59" spans="2:7" hidden="1" x14ac:dyDescent="0.3">
      <c r="B59" s="128" t="s">
        <v>322</v>
      </c>
      <c r="C59" s="122">
        <f>+IF(E55="KO",C51,C55)</f>
        <v>209.958307968051</v>
      </c>
      <c r="D59" s="101" t="s">
        <v>323</v>
      </c>
    </row>
    <row r="60" spans="2:7" ht="28.8" hidden="1" x14ac:dyDescent="0.3">
      <c r="B60" s="128" t="s">
        <v>324</v>
      </c>
      <c r="C60" s="122">
        <f>+IF(E56="KO",C52,C56)</f>
        <v>305.10291717349702</v>
      </c>
      <c r="D60" s="101" t="s">
        <v>323</v>
      </c>
    </row>
    <row r="61" spans="2:7" hidden="1" x14ac:dyDescent="0.3"/>
    <row r="62" spans="2:7" ht="28.8" hidden="1" x14ac:dyDescent="0.3">
      <c r="B62" s="130" t="s">
        <v>404</v>
      </c>
      <c r="C62" s="293"/>
      <c r="D62" s="121"/>
    </row>
    <row r="63" spans="2:7" ht="28.8" hidden="1" x14ac:dyDescent="0.3">
      <c r="B63" s="131" t="s">
        <v>405</v>
      </c>
      <c r="C63" s="294">
        <f>+C59-$D$4</f>
        <v>181.20638656497053</v>
      </c>
      <c r="D63" s="132" t="s">
        <v>323</v>
      </c>
    </row>
    <row r="64" spans="2:7" hidden="1" x14ac:dyDescent="0.3">
      <c r="B64" s="131" t="s">
        <v>406</v>
      </c>
      <c r="C64" s="294">
        <f>+C60-$E$4</f>
        <v>267.25232297393387</v>
      </c>
      <c r="D64" s="132" t="s">
        <v>323</v>
      </c>
    </row>
    <row r="65" spans="2:7" hidden="1" x14ac:dyDescent="0.3">
      <c r="D65"/>
    </row>
    <row r="66" spans="2:7" x14ac:dyDescent="0.3">
      <c r="D66"/>
    </row>
    <row r="67" spans="2:7" x14ac:dyDescent="0.3">
      <c r="D67"/>
    </row>
    <row r="68" spans="2:7" hidden="1" x14ac:dyDescent="0.3">
      <c r="B68" s="127" t="s">
        <v>415</v>
      </c>
      <c r="C68" s="292"/>
      <c r="D68" s="121"/>
      <c r="E68" s="121"/>
      <c r="F68" s="121" t="s">
        <v>1447</v>
      </c>
      <c r="G68" s="121" t="s">
        <v>1448</v>
      </c>
    </row>
    <row r="69" spans="2:7" hidden="1" x14ac:dyDescent="0.3">
      <c r="B69" s="128" t="s">
        <v>322</v>
      </c>
      <c r="C69" s="122" t="e">
        <f>+VLOOKUP(#REF!,'[1]BDD-Guides'!$AA$3:$AE$708,3,FALSE)</f>
        <v>#REF!</v>
      </c>
      <c r="D69" s="101" t="s">
        <v>323</v>
      </c>
      <c r="E69" s="101"/>
      <c r="F69" s="101">
        <v>0</v>
      </c>
      <c r="G69" s="101">
        <v>0</v>
      </c>
    </row>
    <row r="70" spans="2:7" ht="28.8" hidden="1" x14ac:dyDescent="0.3">
      <c r="B70" s="128" t="s">
        <v>324</v>
      </c>
      <c r="C70" s="122" t="e">
        <f>VLOOKUP(#REF!,'[1]BDD-Guides'!$AA$3:$AE$708,5,FALSE)</f>
        <v>#REF!</v>
      </c>
      <c r="D70" s="101" t="s">
        <v>323</v>
      </c>
      <c r="E70" s="101"/>
      <c r="F70" s="101"/>
      <c r="G70" s="101"/>
    </row>
    <row r="71" spans="2:7" hidden="1" x14ac:dyDescent="0.3">
      <c r="C71" s="95"/>
    </row>
    <row r="72" spans="2:7" hidden="1" x14ac:dyDescent="0.3">
      <c r="B72" s="127" t="s">
        <v>413</v>
      </c>
      <c r="C72" s="123"/>
      <c r="D72" s="121"/>
      <c r="E72" s="121" t="s">
        <v>411</v>
      </c>
      <c r="F72" s="121" t="s">
        <v>1447</v>
      </c>
      <c r="G72" s="121" t="s">
        <v>1448</v>
      </c>
    </row>
    <row r="73" spans="2:7" hidden="1" x14ac:dyDescent="0.3">
      <c r="B73" s="128" t="s">
        <v>322</v>
      </c>
      <c r="C73" s="122" t="e">
        <f>+VLOOKUP(#REF!,'[1]BDD-Modèles'!$BK$3:$BP$2000,4,FALSE)</f>
        <v>#REF!</v>
      </c>
      <c r="D73" s="101" t="s">
        <v>323</v>
      </c>
      <c r="E73" s="101" t="e">
        <f>IF(ISNA(C73),"KO",C73)</f>
        <v>#REF!</v>
      </c>
      <c r="F73" s="101" t="e">
        <f>+VLOOKUP(#REF!,'[1]BDD-Modèles'!$BK$3:$BZ$1454,16,FALSE)</f>
        <v>#REF!</v>
      </c>
      <c r="G73" s="101" t="e">
        <f>+VLOOKUP(#REF!,'[1]BDD-Modèles'!$BK$2:$CO$1454,31,FALSE)</f>
        <v>#REF!</v>
      </c>
    </row>
    <row r="74" spans="2:7" ht="28.8" hidden="1" x14ac:dyDescent="0.3">
      <c r="B74" s="128" t="s">
        <v>324</v>
      </c>
      <c r="C74" s="122" t="e">
        <f>+VLOOKUP(#REF!,'[1]BDD-Modèles'!$BK$3:$BP$2000,6,FALSE)</f>
        <v>#REF!</v>
      </c>
      <c r="D74" s="101" t="s">
        <v>323</v>
      </c>
      <c r="E74" s="101" t="e">
        <f>IF(ISNA(C74),"KO",C74)</f>
        <v>#REF!</v>
      </c>
      <c r="F74" s="101"/>
      <c r="G74" s="101"/>
    </row>
    <row r="75" spans="2:7" hidden="1" x14ac:dyDescent="0.3">
      <c r="C75" s="95"/>
    </row>
    <row r="76" spans="2:7" hidden="1" x14ac:dyDescent="0.3">
      <c r="B76" s="127" t="s">
        <v>414</v>
      </c>
      <c r="C76" s="123"/>
      <c r="D76" s="121"/>
    </row>
    <row r="77" spans="2:7" hidden="1" x14ac:dyDescent="0.3">
      <c r="B77" s="128" t="s">
        <v>322</v>
      </c>
      <c r="C77" s="122" t="e">
        <f>+IF(E73="KO",C69,C73)</f>
        <v>#REF!</v>
      </c>
      <c r="D77" s="101" t="s">
        <v>323</v>
      </c>
    </row>
    <row r="78" spans="2:7" ht="28.8" hidden="1" x14ac:dyDescent="0.3">
      <c r="B78" s="128" t="s">
        <v>324</v>
      </c>
      <c r="C78" s="122" t="e">
        <f>+IF(E74="KO",C70,C74)</f>
        <v>#REF!</v>
      </c>
      <c r="D78" s="101" t="s">
        <v>323</v>
      </c>
    </row>
    <row r="79" spans="2:7" hidden="1" x14ac:dyDescent="0.3"/>
    <row r="80" spans="2:7" ht="28.8" hidden="1" x14ac:dyDescent="0.3">
      <c r="B80" s="130" t="s">
        <v>404</v>
      </c>
      <c r="C80" s="293"/>
      <c r="D80" s="121"/>
    </row>
    <row r="81" spans="2:4" ht="28.8" hidden="1" x14ac:dyDescent="0.3">
      <c r="B81" s="131" t="s">
        <v>405</v>
      </c>
      <c r="C81" s="294" t="e">
        <f>+C77-$D$4</f>
        <v>#REF!</v>
      </c>
      <c r="D81" s="132" t="s">
        <v>323</v>
      </c>
    </row>
    <row r="82" spans="2:4" hidden="1" x14ac:dyDescent="0.3">
      <c r="B82" s="131" t="s">
        <v>406</v>
      </c>
      <c r="C82" s="294" t="e">
        <f>+C78-$E$4</f>
        <v>#REF!</v>
      </c>
      <c r="D82" s="132" t="s">
        <v>323</v>
      </c>
    </row>
    <row r="84" spans="2:4" hidden="1" x14ac:dyDescent="0.3"/>
    <row r="85" spans="2:4" hidden="1" x14ac:dyDescent="0.3"/>
    <row r="86" spans="2:4" hidden="1" x14ac:dyDescent="0.3"/>
    <row r="87" spans="2:4" hidden="1" x14ac:dyDescent="0.3"/>
    <row r="88" spans="2:4" hidden="1" x14ac:dyDescent="0.3"/>
    <row r="89" spans="2:4" hidden="1" x14ac:dyDescent="0.3"/>
    <row r="90" spans="2:4" hidden="1" x14ac:dyDescent="0.3"/>
    <row r="91" spans="2:4" hidden="1" x14ac:dyDescent="0.3"/>
    <row r="92" spans="2:4" hidden="1" x14ac:dyDescent="0.3"/>
    <row r="93" spans="2:4" hidden="1" x14ac:dyDescent="0.3"/>
    <row r="94" spans="2:4" hidden="1" x14ac:dyDescent="0.3"/>
    <row r="95" spans="2:4" hidden="1" x14ac:dyDescent="0.3"/>
    <row r="97" spans="1:7" ht="23.4" x14ac:dyDescent="0.45">
      <c r="B97" s="408" t="s">
        <v>1440</v>
      </c>
    </row>
    <row r="99" spans="1:7" x14ac:dyDescent="0.3">
      <c r="B99" s="79" t="s">
        <v>200</v>
      </c>
      <c r="C99" s="79" t="s">
        <v>320</v>
      </c>
      <c r="D99" s="372" t="s">
        <v>321</v>
      </c>
      <c r="E99" s="79" t="s">
        <v>412</v>
      </c>
      <c r="F99" s="1"/>
      <c r="G99" s="1"/>
    </row>
    <row r="100" spans="1:7" x14ac:dyDescent="0.3">
      <c r="A100" s="279" t="s">
        <v>1548</v>
      </c>
      <c r="B100" s="276" t="s">
        <v>630</v>
      </c>
      <c r="C100" s="81" t="s">
        <v>1407</v>
      </c>
      <c r="D100" s="375" t="str">
        <f>+CONCATENATE(B100,C100)</f>
        <v>Chêne rouge30ap</v>
      </c>
      <c r="E100" s="119">
        <f>+VLOOKUP(D100,'[1]Autre source1'!S7:$T$25,2,FALSE)</f>
        <v>189.27384906609419</v>
      </c>
      <c r="F100" s="410"/>
      <c r="G100" s="410"/>
    </row>
    <row r="101" spans="1:7" x14ac:dyDescent="0.3">
      <c r="A101" s="279"/>
    </row>
    <row r="102" spans="1:7" x14ac:dyDescent="0.3">
      <c r="A102" s="279"/>
      <c r="B102" s="79" t="s">
        <v>200</v>
      </c>
      <c r="C102" s="79" t="s">
        <v>320</v>
      </c>
      <c r="D102" s="372" t="s">
        <v>321</v>
      </c>
      <c r="E102" s="79" t="s">
        <v>412</v>
      </c>
      <c r="F102" s="1"/>
      <c r="G102" s="1"/>
    </row>
    <row r="103" spans="1:7" x14ac:dyDescent="0.3">
      <c r="A103" s="279" t="s">
        <v>968</v>
      </c>
      <c r="B103" s="276" t="s">
        <v>968</v>
      </c>
      <c r="C103" s="81" t="s">
        <v>1407</v>
      </c>
      <c r="D103" s="375" t="str">
        <f>+CONCATENATE(B103,C103)</f>
        <v>Erable sycomore30ap</v>
      </c>
      <c r="E103" s="119">
        <f>+VLOOKUP(D103,'[1]Autres sources2'!S7:$T$25,2,FALSE)</f>
        <v>167.11170387666473</v>
      </c>
      <c r="F103" s="410"/>
      <c r="G103" s="410"/>
    </row>
    <row r="105" spans="1:7" x14ac:dyDescent="0.3">
      <c r="A105" s="279"/>
      <c r="B105" s="79" t="s">
        <v>200</v>
      </c>
      <c r="C105" s="79" t="s">
        <v>320</v>
      </c>
      <c r="D105" s="372" t="s">
        <v>321</v>
      </c>
      <c r="E105" s="79" t="s">
        <v>412</v>
      </c>
      <c r="F105" s="1"/>
      <c r="G105" s="1"/>
    </row>
    <row r="106" spans="1:7" x14ac:dyDescent="0.3">
      <c r="A106" s="279" t="s">
        <v>327</v>
      </c>
      <c r="B106" s="276" t="s">
        <v>1012</v>
      </c>
      <c r="C106" s="81" t="s">
        <v>1407</v>
      </c>
      <c r="D106" s="375" t="str">
        <f>+CONCATENATE(B106,C106)</f>
        <v>Alisier torminal30ap</v>
      </c>
      <c r="E106" s="119">
        <f>+VLOOKUP(D106,'[1]Autres sources3'!S7:$T$25,2,FALSE)</f>
        <v>213.36843294790481</v>
      </c>
      <c r="F106" s="410"/>
      <c r="G106" s="410"/>
    </row>
    <row r="110" spans="1:7" ht="23.4" x14ac:dyDescent="0.45">
      <c r="B110" s="408" t="s">
        <v>1439</v>
      </c>
    </row>
    <row r="112" spans="1:7" ht="28.8" x14ac:dyDescent="0.3">
      <c r="B112" s="282" t="s">
        <v>1420</v>
      </c>
      <c r="C112" s="282" t="s">
        <v>1526</v>
      </c>
      <c r="D112" s="282" t="s">
        <v>1421</v>
      </c>
    </row>
    <row r="113" spans="1:12" ht="28.8" x14ac:dyDescent="0.3">
      <c r="B113" s="283" t="s">
        <v>1422</v>
      </c>
      <c r="C113" s="289" t="s">
        <v>1432</v>
      </c>
      <c r="D113" s="284">
        <f>+IF(C113="non",-20%,0%)</f>
        <v>0</v>
      </c>
    </row>
    <row r="114" spans="1:12" ht="28.8" x14ac:dyDescent="0.3">
      <c r="B114" s="283" t="s">
        <v>1527</v>
      </c>
      <c r="C114" s="289" t="s">
        <v>1432</v>
      </c>
      <c r="D114" s="284">
        <f>+IF(C114="non",-10%,0%)</f>
        <v>0</v>
      </c>
    </row>
    <row r="115" spans="1:12" ht="43.2" x14ac:dyDescent="0.3">
      <c r="B115" s="283" t="s">
        <v>1425</v>
      </c>
      <c r="C115" s="282"/>
      <c r="D115" s="284" t="s">
        <v>1426</v>
      </c>
    </row>
    <row r="116" spans="1:12" ht="28.8" x14ac:dyDescent="0.3">
      <c r="B116" s="285" t="s">
        <v>1427</v>
      </c>
      <c r="C116" s="289" t="s">
        <v>1436</v>
      </c>
      <c r="D116" s="284">
        <f>IF(C116="Fort ou très fort",-15%,IF(C116="Moyen",-10%,IF(OR(C116="Très faible ou faible",C116="Classement non clair par commune"),-5%,0%)))</f>
        <v>-0.05</v>
      </c>
    </row>
    <row r="117" spans="1:12" ht="28.8" x14ac:dyDescent="0.3">
      <c r="B117" s="283" t="s">
        <v>1428</v>
      </c>
      <c r="C117" s="282" t="s">
        <v>1429</v>
      </c>
      <c r="D117" s="290">
        <v>-0.1</v>
      </c>
    </row>
    <row r="118" spans="1:12" ht="28.8" x14ac:dyDescent="0.3">
      <c r="B118"/>
      <c r="C118" s="286" t="s">
        <v>1528</v>
      </c>
      <c r="D118" s="291">
        <f>+(1+D113)*(D114+1)*(1+D116)*(1+D117)</f>
        <v>0.85499999999999998</v>
      </c>
    </row>
    <row r="121" spans="1:12" ht="23.4" x14ac:dyDescent="0.45">
      <c r="B121" s="408" t="s">
        <v>1470</v>
      </c>
    </row>
    <row r="122" spans="1:12" ht="23.4" x14ac:dyDescent="0.45">
      <c r="B122" s="408"/>
    </row>
    <row r="123" spans="1:12" s="382" customFormat="1" ht="46.95" customHeight="1" x14ac:dyDescent="0.3">
      <c r="B123" s="383"/>
      <c r="C123" s="1"/>
      <c r="D123" s="1"/>
      <c r="E123" s="384" t="s">
        <v>1534</v>
      </c>
      <c r="F123" s="392" t="s">
        <v>1533</v>
      </c>
      <c r="G123" s="392"/>
      <c r="H123" s="392"/>
      <c r="I123" s="392"/>
      <c r="J123" s="393" t="s">
        <v>1537</v>
      </c>
      <c r="K123" s="394"/>
      <c r="L123" s="394"/>
    </row>
    <row r="124" spans="1:12" s="112" customFormat="1" ht="57.6" x14ac:dyDescent="0.3">
      <c r="B124" s="282" t="s">
        <v>1466</v>
      </c>
      <c r="C124" s="282" t="s">
        <v>1467</v>
      </c>
      <c r="D124" s="361" t="s">
        <v>1468</v>
      </c>
      <c r="E124" s="360" t="s">
        <v>1469</v>
      </c>
      <c r="F124" s="357" t="s">
        <v>1529</v>
      </c>
      <c r="G124" s="357" t="s">
        <v>1531</v>
      </c>
      <c r="H124" s="357" t="s">
        <v>1535</v>
      </c>
      <c r="I124" s="357" t="s">
        <v>1532</v>
      </c>
      <c r="J124" s="380" t="s">
        <v>1531</v>
      </c>
      <c r="K124" s="380" t="s">
        <v>1535</v>
      </c>
      <c r="L124" s="380" t="s">
        <v>1532</v>
      </c>
    </row>
    <row r="125" spans="1:12" x14ac:dyDescent="0.3">
      <c r="A125" s="279" t="str">
        <f>+A9</f>
        <v>Douglas</v>
      </c>
      <c r="B125" s="303">
        <f>+E9+F9+G9</f>
        <v>294.07784505390356</v>
      </c>
      <c r="C125" s="304">
        <f>+B125*$D$118</f>
        <v>251.43655752108754</v>
      </c>
      <c r="D125" s="363">
        <v>1.6</v>
      </c>
      <c r="E125" s="365">
        <f>+C125*D125</f>
        <v>402.2984920337401</v>
      </c>
      <c r="F125" s="366">
        <f>+D125*B125</f>
        <v>470.52455208624571</v>
      </c>
      <c r="G125" s="366">
        <f>+E9*$D$125</f>
        <v>377.28786045964245</v>
      </c>
      <c r="H125" s="366">
        <f>+F9*$D$125</f>
        <v>84.762195364192536</v>
      </c>
      <c r="I125" s="366">
        <f>+G9*$D$125</f>
        <v>8.4744962624108027</v>
      </c>
      <c r="J125" s="381">
        <f>+G125*D118</f>
        <v>322.58112069299426</v>
      </c>
      <c r="K125" s="381">
        <f>+H125*D118</f>
        <v>72.471677036384619</v>
      </c>
      <c r="L125" s="381">
        <f>+I125*D118</f>
        <v>7.2456943043612361</v>
      </c>
    </row>
    <row r="126" spans="1:12" x14ac:dyDescent="0.3">
      <c r="A126" s="279" t="str">
        <f>+A28</f>
        <v>Pin Salzmann</v>
      </c>
      <c r="B126" s="303">
        <f>+E28+F28+G28</f>
        <v>82.191758911674526</v>
      </c>
      <c r="C126" s="304">
        <f t="shared" ref="C126:C130" si="0">+B126*$D$118</f>
        <v>70.273953869481716</v>
      </c>
      <c r="D126" s="363">
        <v>1.6</v>
      </c>
      <c r="E126" s="365">
        <f t="shared" ref="E126:E130" si="1">+C126*D126</f>
        <v>112.43832619117075</v>
      </c>
      <c r="F126" s="366">
        <f t="shared" ref="F126:F130" si="2">+D126*B126</f>
        <v>131.50681425867924</v>
      </c>
      <c r="G126" s="366">
        <f>+E28*$D$126</f>
        <v>131.50681425867924</v>
      </c>
      <c r="H126" s="366">
        <f>+F28*$D$126</f>
        <v>0</v>
      </c>
      <c r="I126" s="366">
        <f>+G28*$D$126</f>
        <v>0</v>
      </c>
      <c r="J126" s="381">
        <f>+G126*D118</f>
        <v>112.43832619117075</v>
      </c>
      <c r="K126" s="381">
        <f>+H126*D118</f>
        <v>0</v>
      </c>
      <c r="L126" s="381">
        <f t="shared" ref="L126:L127" si="3">+I126*D119</f>
        <v>0</v>
      </c>
    </row>
    <row r="127" spans="1:12" x14ac:dyDescent="0.3">
      <c r="A127" s="279" t="str">
        <f>+A48</f>
        <v>Chêne sessile</v>
      </c>
      <c r="B127" s="303">
        <f>+E48+F48+G48</f>
        <v>181.20638656497053</v>
      </c>
      <c r="C127" s="304">
        <f t="shared" si="0"/>
        <v>154.93146051304979</v>
      </c>
      <c r="D127" s="363">
        <v>1.6</v>
      </c>
      <c r="E127" s="365">
        <f t="shared" si="1"/>
        <v>247.89033682087967</v>
      </c>
      <c r="F127" s="366">
        <f t="shared" si="2"/>
        <v>289.93021850395286</v>
      </c>
      <c r="G127" s="366">
        <f>+E48*$D$127</f>
        <v>289.93021850395286</v>
      </c>
      <c r="H127" s="366">
        <f>+F48*$D$127</f>
        <v>0</v>
      </c>
      <c r="I127" s="366">
        <f>+G48*$D$127</f>
        <v>0</v>
      </c>
      <c r="J127" s="381">
        <f>+G127*D118</f>
        <v>247.8903368208797</v>
      </c>
      <c r="K127" s="381">
        <f>+H127*D120</f>
        <v>0</v>
      </c>
      <c r="L127" s="381">
        <f t="shared" si="3"/>
        <v>0</v>
      </c>
    </row>
    <row r="128" spans="1:12" x14ac:dyDescent="0.3">
      <c r="A128" s="279" t="str">
        <f>+A100</f>
        <v>Chêne rouge d'Amérique</v>
      </c>
      <c r="B128" s="303">
        <f>+E100</f>
        <v>189.27384906609419</v>
      </c>
      <c r="C128" s="304">
        <f t="shared" si="0"/>
        <v>161.82914095151054</v>
      </c>
      <c r="D128" s="363">
        <v>1.6</v>
      </c>
      <c r="E128" s="365">
        <f t="shared" si="1"/>
        <v>258.92662552241688</v>
      </c>
      <c r="F128" s="366">
        <f t="shared" si="2"/>
        <v>302.8381585057507</v>
      </c>
      <c r="G128" s="366">
        <f>+F128</f>
        <v>302.8381585057507</v>
      </c>
      <c r="H128" s="366">
        <v>0</v>
      </c>
      <c r="I128" s="366">
        <v>0</v>
      </c>
      <c r="J128" s="381">
        <f>+G128*D118</f>
        <v>258.92662552241683</v>
      </c>
      <c r="K128" s="381">
        <f>+H128*D118</f>
        <v>0</v>
      </c>
      <c r="L128" s="381">
        <f>+I128*D118</f>
        <v>0</v>
      </c>
    </row>
    <row r="129" spans="1:12" x14ac:dyDescent="0.3">
      <c r="A129" s="279" t="str">
        <f>+A103</f>
        <v>Erable sycomore</v>
      </c>
      <c r="B129" s="303">
        <f>+E103</f>
        <v>167.11170387666473</v>
      </c>
      <c r="C129" s="304">
        <f t="shared" si="0"/>
        <v>142.88050681454834</v>
      </c>
      <c r="D129" s="363">
        <v>0.3</v>
      </c>
      <c r="E129" s="365">
        <f t="shared" si="1"/>
        <v>42.864152044364502</v>
      </c>
      <c r="F129" s="366">
        <f t="shared" si="2"/>
        <v>50.133511162999419</v>
      </c>
      <c r="G129" s="366">
        <f t="shared" ref="G129:G130" si="4">+F129</f>
        <v>50.133511162999419</v>
      </c>
      <c r="H129" s="366">
        <v>0</v>
      </c>
      <c r="I129" s="366">
        <v>0</v>
      </c>
      <c r="J129" s="381">
        <f>+G129*D118</f>
        <v>42.864152044364502</v>
      </c>
      <c r="K129" s="381">
        <f>+H129*D1118</f>
        <v>0</v>
      </c>
      <c r="L129" s="381">
        <f>+I129*D1118</f>
        <v>0</v>
      </c>
    </row>
    <row r="130" spans="1:12" x14ac:dyDescent="0.3">
      <c r="A130" s="279" t="str">
        <f>+A106</f>
        <v xml:space="preserve">Alisier torminal </v>
      </c>
      <c r="B130" s="303">
        <f>+E106</f>
        <v>213.36843294790481</v>
      </c>
      <c r="C130" s="304">
        <f t="shared" si="0"/>
        <v>182.43001017045862</v>
      </c>
      <c r="D130" s="363">
        <v>0.3</v>
      </c>
      <c r="E130" s="365">
        <f t="shared" si="1"/>
        <v>54.729003051137582</v>
      </c>
      <c r="F130" s="366">
        <f t="shared" si="2"/>
        <v>64.010529884371437</v>
      </c>
      <c r="G130" s="366">
        <f t="shared" si="4"/>
        <v>64.010529884371437</v>
      </c>
      <c r="H130" s="366">
        <v>0</v>
      </c>
      <c r="I130" s="366">
        <v>0</v>
      </c>
      <c r="J130" s="381">
        <f>+G130*D118</f>
        <v>54.729003051137575</v>
      </c>
      <c r="K130" s="381">
        <f>+H130*D118</f>
        <v>0</v>
      </c>
      <c r="L130" s="381">
        <f>+I130*D1118</f>
        <v>0</v>
      </c>
    </row>
    <row r="131" spans="1:12" x14ac:dyDescent="0.3">
      <c r="A131" s="279"/>
      <c r="B131" s="411"/>
      <c r="C131" s="412"/>
      <c r="D131" s="364" t="s">
        <v>1510</v>
      </c>
      <c r="E131" s="367">
        <f t="shared" ref="E131:L131" si="5">+SUM(E125:E130)</f>
        <v>1119.1469356637094</v>
      </c>
      <c r="F131" s="367">
        <f t="shared" si="5"/>
        <v>1308.9437844019992</v>
      </c>
      <c r="G131" s="367">
        <f t="shared" si="5"/>
        <v>1215.7070927753959</v>
      </c>
      <c r="H131" s="367">
        <f t="shared" si="5"/>
        <v>84.762195364192536</v>
      </c>
      <c r="I131" s="367">
        <f t="shared" si="5"/>
        <v>8.4744962624108027</v>
      </c>
      <c r="J131" s="367">
        <f t="shared" si="5"/>
        <v>1039.4295643229634</v>
      </c>
      <c r="K131" s="367">
        <f t="shared" si="5"/>
        <v>72.471677036384619</v>
      </c>
      <c r="L131" s="367">
        <f t="shared" si="5"/>
        <v>7.2456943043612361</v>
      </c>
    </row>
    <row r="132" spans="1:12" x14ac:dyDescent="0.3">
      <c r="D132" s="413" t="s">
        <v>1511</v>
      </c>
      <c r="E132" s="365">
        <f>+SUM(E125:E130)/SUM(D125:D130)</f>
        <v>159.8781336662442</v>
      </c>
      <c r="F132" s="368"/>
      <c r="G132" s="368"/>
      <c r="H132" s="368"/>
      <c r="I132" s="368"/>
    </row>
    <row r="137" spans="1:12" x14ac:dyDescent="0.3">
      <c r="E137" s="359"/>
    </row>
    <row r="138" spans="1:12" x14ac:dyDescent="0.3">
      <c r="E138" s="359"/>
    </row>
  </sheetData>
  <mergeCells count="4">
    <mergeCell ref="B3:C3"/>
    <mergeCell ref="B4:C4"/>
    <mergeCell ref="F123:I123"/>
    <mergeCell ref="J123:L123"/>
  </mergeCells>
  <conditionalFormatting sqref="D8">
    <cfRule type="duplicateValues" dxfId="132" priority="35"/>
  </conditionalFormatting>
  <conditionalFormatting sqref="B3 D3">
    <cfRule type="duplicateValues" dxfId="131" priority="34"/>
  </conditionalFormatting>
  <conditionalFormatting sqref="E3">
    <cfRule type="duplicateValues" dxfId="130" priority="33"/>
  </conditionalFormatting>
  <conditionalFormatting sqref="B8:C8">
    <cfRule type="duplicateValues" dxfId="129" priority="36"/>
  </conditionalFormatting>
  <conditionalFormatting sqref="E8">
    <cfRule type="duplicateValues" dxfId="128" priority="32"/>
  </conditionalFormatting>
  <conditionalFormatting sqref="D99">
    <cfRule type="duplicateValues" dxfId="127" priority="31"/>
  </conditionalFormatting>
  <conditionalFormatting sqref="E99">
    <cfRule type="duplicateValues" dxfId="126" priority="30"/>
  </conditionalFormatting>
  <conditionalFormatting sqref="C99">
    <cfRule type="duplicateValues" dxfId="125" priority="29"/>
  </conditionalFormatting>
  <conditionalFormatting sqref="B99">
    <cfRule type="duplicateValues" dxfId="124" priority="37"/>
  </conditionalFormatting>
  <conditionalFormatting sqref="D102">
    <cfRule type="duplicateValues" dxfId="123" priority="27"/>
  </conditionalFormatting>
  <conditionalFormatting sqref="E102">
    <cfRule type="duplicateValues" dxfId="122" priority="26"/>
  </conditionalFormatting>
  <conditionalFormatting sqref="C102">
    <cfRule type="duplicateValues" dxfId="121" priority="25"/>
  </conditionalFormatting>
  <conditionalFormatting sqref="B102">
    <cfRule type="duplicateValues" dxfId="120" priority="28"/>
  </conditionalFormatting>
  <conditionalFormatting sqref="D105">
    <cfRule type="duplicateValues" dxfId="119" priority="23"/>
  </conditionalFormatting>
  <conditionalFormatting sqref="E105">
    <cfRule type="duplicateValues" dxfId="118" priority="22"/>
  </conditionalFormatting>
  <conditionalFormatting sqref="C105">
    <cfRule type="duplicateValues" dxfId="117" priority="21"/>
  </conditionalFormatting>
  <conditionalFormatting sqref="B105">
    <cfRule type="duplicateValues" dxfId="116" priority="24"/>
  </conditionalFormatting>
  <conditionalFormatting sqref="F3">
    <cfRule type="duplicateValues" dxfId="115" priority="20"/>
  </conditionalFormatting>
  <conditionalFormatting sqref="F8">
    <cfRule type="duplicateValues" dxfId="114" priority="19"/>
  </conditionalFormatting>
  <conditionalFormatting sqref="F99">
    <cfRule type="duplicateValues" dxfId="113" priority="18"/>
  </conditionalFormatting>
  <conditionalFormatting sqref="F102">
    <cfRule type="duplicateValues" dxfId="112" priority="17"/>
  </conditionalFormatting>
  <conditionalFormatting sqref="F105">
    <cfRule type="duplicateValues" dxfId="111" priority="16"/>
  </conditionalFormatting>
  <conditionalFormatting sqref="G3">
    <cfRule type="duplicateValues" dxfId="110" priority="15"/>
  </conditionalFormatting>
  <conditionalFormatting sqref="G8">
    <cfRule type="duplicateValues" dxfId="109" priority="14"/>
  </conditionalFormatting>
  <conditionalFormatting sqref="G99">
    <cfRule type="duplicateValues" dxfId="108" priority="13"/>
  </conditionalFormatting>
  <conditionalFormatting sqref="G102">
    <cfRule type="duplicateValues" dxfId="107" priority="12"/>
  </conditionalFormatting>
  <conditionalFormatting sqref="G105">
    <cfRule type="duplicateValues" dxfId="106" priority="11"/>
  </conditionalFormatting>
  <conditionalFormatting sqref="D27">
    <cfRule type="duplicateValues" dxfId="105" priority="9"/>
  </conditionalFormatting>
  <conditionalFormatting sqref="B27:C27">
    <cfRule type="duplicateValues" dxfId="104" priority="10"/>
  </conditionalFormatting>
  <conditionalFormatting sqref="E27">
    <cfRule type="duplicateValues" dxfId="103" priority="8"/>
  </conditionalFormatting>
  <conditionalFormatting sqref="F27">
    <cfRule type="duplicateValues" dxfId="102" priority="7"/>
  </conditionalFormatting>
  <conditionalFormatting sqref="G27">
    <cfRule type="duplicateValues" dxfId="101" priority="6"/>
  </conditionalFormatting>
  <conditionalFormatting sqref="D47">
    <cfRule type="duplicateValues" dxfId="100" priority="4"/>
  </conditionalFormatting>
  <conditionalFormatting sqref="B47:C47">
    <cfRule type="duplicateValues" dxfId="99" priority="5"/>
  </conditionalFormatting>
  <conditionalFormatting sqref="E47">
    <cfRule type="duplicateValues" dxfId="98" priority="3"/>
  </conditionalFormatting>
  <conditionalFormatting sqref="F47">
    <cfRule type="duplicateValues" dxfId="97" priority="2"/>
  </conditionalFormatting>
  <conditionalFormatting sqref="G47">
    <cfRule type="duplicateValues" dxfId="9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E869-BDE7-495F-868D-974E59C2FA80}">
  <dimension ref="A1:L155"/>
  <sheetViews>
    <sheetView tabSelected="1" topLeftCell="A116" workbookViewId="0">
      <selection activeCell="A66" sqref="A66:XFD66"/>
    </sheetView>
  </sheetViews>
  <sheetFormatPr baseColWidth="10" defaultRowHeight="14.4" x14ac:dyDescent="0.3"/>
  <cols>
    <col min="1" max="1" width="22.77734375" customWidth="1"/>
    <col min="2" max="2" width="32.44140625" customWidth="1"/>
    <col min="3" max="3" width="15.5546875" customWidth="1"/>
    <col min="4" max="4" width="35.109375" customWidth="1"/>
    <col min="5" max="5" width="23.77734375" bestFit="1" customWidth="1"/>
    <col min="6" max="6" width="24" bestFit="1" customWidth="1"/>
    <col min="7" max="7" width="21.33203125" bestFit="1" customWidth="1"/>
  </cols>
  <sheetData>
    <row r="1" spans="1:12" ht="23.4" x14ac:dyDescent="0.45">
      <c r="A1" s="414"/>
      <c r="B1" s="415" t="s">
        <v>1530</v>
      </c>
      <c r="C1" s="416"/>
      <c r="D1" s="417"/>
      <c r="E1" s="414"/>
      <c r="F1" s="414"/>
      <c r="G1" s="414"/>
      <c r="H1" s="414"/>
      <c r="I1" s="414"/>
      <c r="J1" s="414"/>
      <c r="K1" s="414"/>
      <c r="L1" s="414"/>
    </row>
    <row r="2" spans="1:12" x14ac:dyDescent="0.3">
      <c r="A2" s="414"/>
      <c r="B2" s="418"/>
      <c r="C2" s="416"/>
      <c r="D2" s="417"/>
      <c r="E2" s="414"/>
      <c r="F2" s="419"/>
      <c r="G2" s="419"/>
      <c r="H2" s="414"/>
      <c r="I2" s="414"/>
      <c r="J2" s="414"/>
      <c r="K2" s="414"/>
      <c r="L2" s="414"/>
    </row>
    <row r="3" spans="1:12" x14ac:dyDescent="0.3">
      <c r="A3" s="414"/>
      <c r="B3" s="420" t="s">
        <v>390</v>
      </c>
      <c r="C3" s="421"/>
      <c r="D3" s="422" t="s">
        <v>403</v>
      </c>
      <c r="E3" s="422" t="s">
        <v>407</v>
      </c>
      <c r="F3" s="423"/>
      <c r="G3" s="423"/>
      <c r="H3" s="414"/>
      <c r="I3" s="414"/>
      <c r="J3" s="414"/>
      <c r="K3" s="414"/>
      <c r="L3" s="414"/>
    </row>
    <row r="4" spans="1:12" x14ac:dyDescent="0.3">
      <c r="A4" s="414"/>
      <c r="B4" s="424" t="s">
        <v>393</v>
      </c>
      <c r="C4" s="425"/>
      <c r="D4" s="426">
        <v>37.111341295464008</v>
      </c>
      <c r="E4" s="426">
        <v>48.869872778083945</v>
      </c>
      <c r="F4" s="427"/>
      <c r="G4" s="427"/>
      <c r="H4" s="414"/>
      <c r="I4" s="414"/>
      <c r="J4" s="414"/>
      <c r="K4" s="414"/>
      <c r="L4" s="414"/>
    </row>
    <row r="5" spans="1:12" x14ac:dyDescent="0.3">
      <c r="A5" s="414"/>
      <c r="B5" s="418"/>
      <c r="C5" s="416"/>
      <c r="D5" s="417"/>
      <c r="E5" s="414"/>
      <c r="F5" s="414"/>
      <c r="G5" s="414"/>
      <c r="H5" s="414"/>
      <c r="I5" s="414"/>
      <c r="J5" s="414"/>
      <c r="K5" s="414"/>
      <c r="L5" s="414"/>
    </row>
    <row r="6" spans="1:12" ht="23.4" x14ac:dyDescent="0.45">
      <c r="A6" s="414"/>
      <c r="B6" s="415" t="s">
        <v>1419</v>
      </c>
      <c r="C6" s="416"/>
      <c r="D6" s="417"/>
      <c r="E6" s="414"/>
      <c r="F6" s="414"/>
      <c r="G6" s="414"/>
      <c r="H6" s="414"/>
      <c r="I6" s="414"/>
      <c r="J6" s="414"/>
      <c r="K6" s="414"/>
      <c r="L6" s="414"/>
    </row>
    <row r="7" spans="1:12" x14ac:dyDescent="0.3">
      <c r="A7" s="414"/>
      <c r="B7" s="428"/>
      <c r="C7" s="416"/>
      <c r="D7" s="414"/>
      <c r="E7" s="414"/>
      <c r="F7" s="414"/>
      <c r="G7" s="414"/>
      <c r="H7" s="414"/>
      <c r="I7" s="414"/>
      <c r="J7" s="414"/>
      <c r="K7" s="414"/>
      <c r="L7" s="414"/>
    </row>
    <row r="8" spans="1:12" ht="57.6" x14ac:dyDescent="0.3">
      <c r="A8" s="414"/>
      <c r="B8" s="429" t="s">
        <v>410</v>
      </c>
      <c r="C8" s="430" t="s">
        <v>320</v>
      </c>
      <c r="D8" s="430" t="s">
        <v>321</v>
      </c>
      <c r="E8" s="430" t="s">
        <v>412</v>
      </c>
      <c r="F8" s="430" t="s">
        <v>1447</v>
      </c>
      <c r="G8" s="430" t="s">
        <v>1448</v>
      </c>
      <c r="H8" s="414"/>
      <c r="I8" s="414"/>
      <c r="J8" s="414"/>
      <c r="K8" s="414"/>
      <c r="L8" s="414"/>
    </row>
    <row r="9" spans="1:12" ht="28.8" x14ac:dyDescent="0.3">
      <c r="A9" s="431" t="s">
        <v>1564</v>
      </c>
      <c r="B9" s="432" t="s">
        <v>1538</v>
      </c>
      <c r="C9" s="433">
        <v>30</v>
      </c>
      <c r="D9" s="433" t="str">
        <f>+CONCATENATE(B9,C9,"_")</f>
        <v>Cèdre de l'Atlas_F2_Classique_INRA_30_</v>
      </c>
      <c r="E9" s="434">
        <f>+MIN(C24:C25)</f>
        <v>184.84654740566609</v>
      </c>
      <c r="F9" s="434">
        <f>+IF(ISNA(F16),F12,F16)</f>
        <v>0</v>
      </c>
      <c r="G9" s="434">
        <f>+IF(ISNA(G16),G12,G16)</f>
        <v>0</v>
      </c>
      <c r="H9" s="416"/>
      <c r="I9" s="416"/>
      <c r="J9" s="416"/>
      <c r="K9" s="416"/>
      <c r="L9" s="416"/>
    </row>
    <row r="10" spans="1:12" x14ac:dyDescent="0.3">
      <c r="A10" s="414"/>
      <c r="B10" s="418"/>
      <c r="C10" s="416"/>
      <c r="D10" s="414"/>
      <c r="E10" s="414"/>
      <c r="F10" s="414"/>
      <c r="G10" s="414"/>
      <c r="H10" s="414"/>
      <c r="I10" s="414"/>
      <c r="J10" s="414"/>
      <c r="K10" s="414"/>
      <c r="L10" s="414"/>
    </row>
    <row r="11" spans="1:12" ht="28.8" hidden="1" x14ac:dyDescent="0.3">
      <c r="A11" s="414"/>
      <c r="B11" s="435" t="s">
        <v>415</v>
      </c>
      <c r="C11" s="436"/>
      <c r="D11" s="437"/>
      <c r="E11" s="437"/>
      <c r="F11" s="437" t="s">
        <v>1447</v>
      </c>
      <c r="G11" s="437" t="s">
        <v>1448</v>
      </c>
      <c r="H11" s="414"/>
      <c r="I11" s="414"/>
      <c r="J11" s="414"/>
      <c r="K11" s="414"/>
      <c r="L11" s="414"/>
    </row>
    <row r="12" spans="1:12" ht="43.2" hidden="1" x14ac:dyDescent="0.3">
      <c r="A12" s="414"/>
      <c r="B12" s="438" t="s">
        <v>322</v>
      </c>
      <c r="C12" s="439">
        <v>221.95788870113009</v>
      </c>
      <c r="D12" s="440" t="s">
        <v>323</v>
      </c>
      <c r="E12" s="440"/>
      <c r="F12" s="440">
        <v>0</v>
      </c>
      <c r="G12" s="440">
        <v>0</v>
      </c>
      <c r="H12" s="414"/>
      <c r="I12" s="414"/>
      <c r="J12" s="414"/>
      <c r="K12" s="414"/>
      <c r="L12" s="414"/>
    </row>
    <row r="13" spans="1:12" ht="57.6" hidden="1" x14ac:dyDescent="0.3">
      <c r="A13" s="414"/>
      <c r="B13" s="438" t="s">
        <v>324</v>
      </c>
      <c r="C13" s="439">
        <v>307.81205601511681</v>
      </c>
      <c r="D13" s="440" t="s">
        <v>323</v>
      </c>
      <c r="E13" s="440"/>
      <c r="F13" s="440"/>
      <c r="G13" s="440"/>
      <c r="H13" s="414"/>
      <c r="I13" s="414"/>
      <c r="J13" s="414"/>
      <c r="K13" s="414"/>
      <c r="L13" s="414"/>
    </row>
    <row r="14" spans="1:12" hidden="1" x14ac:dyDescent="0.3">
      <c r="A14" s="414"/>
      <c r="B14" s="418"/>
      <c r="C14" s="441"/>
      <c r="D14" s="417"/>
      <c r="E14" s="414"/>
      <c r="F14" s="414"/>
      <c r="G14" s="414"/>
      <c r="H14" s="414"/>
      <c r="I14" s="414"/>
      <c r="J14" s="414"/>
      <c r="K14" s="414"/>
      <c r="L14" s="414"/>
    </row>
    <row r="15" spans="1:12" ht="43.2" hidden="1" x14ac:dyDescent="0.3">
      <c r="A15" s="414"/>
      <c r="B15" s="435" t="s">
        <v>413</v>
      </c>
      <c r="C15" s="442"/>
      <c r="D15" s="437"/>
      <c r="E15" s="437" t="s">
        <v>411</v>
      </c>
      <c r="F15" s="437" t="s">
        <v>1447</v>
      </c>
      <c r="G15" s="437" t="s">
        <v>1448</v>
      </c>
      <c r="H15" s="414"/>
      <c r="I15" s="414"/>
      <c r="J15" s="414"/>
      <c r="K15" s="414"/>
      <c r="L15" s="414"/>
    </row>
    <row r="16" spans="1:12" ht="43.2" hidden="1" x14ac:dyDescent="0.3">
      <c r="A16" s="414"/>
      <c r="B16" s="438" t="s">
        <v>322</v>
      </c>
      <c r="C16" s="439" t="e">
        <v>#N/A</v>
      </c>
      <c r="D16" s="440" t="s">
        <v>323</v>
      </c>
      <c r="E16" s="440" t="str">
        <f>IF(ISNA(C16),"KO",C16)</f>
        <v>KO</v>
      </c>
      <c r="F16" s="440" t="e">
        <v>#N/A</v>
      </c>
      <c r="G16" s="440" t="e">
        <v>#N/A</v>
      </c>
      <c r="H16" s="414"/>
      <c r="I16" s="414"/>
      <c r="J16" s="414"/>
      <c r="K16" s="414"/>
      <c r="L16" s="414"/>
    </row>
    <row r="17" spans="1:12" ht="57.6" hidden="1" x14ac:dyDescent="0.3">
      <c r="A17" s="414"/>
      <c r="B17" s="438" t="s">
        <v>324</v>
      </c>
      <c r="C17" s="439" t="e">
        <v>#N/A</v>
      </c>
      <c r="D17" s="440" t="s">
        <v>323</v>
      </c>
      <c r="E17" s="440" t="str">
        <f>IF(ISNA(C17),"KO",C17)</f>
        <v>KO</v>
      </c>
      <c r="F17" s="440"/>
      <c r="G17" s="440"/>
      <c r="H17" s="414"/>
      <c r="I17" s="414"/>
      <c r="J17" s="414"/>
      <c r="K17" s="414"/>
      <c r="L17" s="414"/>
    </row>
    <row r="18" spans="1:12" hidden="1" x14ac:dyDescent="0.3">
      <c r="A18" s="414"/>
      <c r="B18" s="418"/>
      <c r="C18" s="441"/>
      <c r="D18" s="417"/>
      <c r="E18" s="414"/>
      <c r="F18" s="414"/>
      <c r="G18" s="414"/>
      <c r="H18" s="414"/>
      <c r="I18" s="414"/>
      <c r="J18" s="414"/>
      <c r="K18" s="414"/>
      <c r="L18" s="414"/>
    </row>
    <row r="19" spans="1:12" ht="43.2" hidden="1" x14ac:dyDescent="0.3">
      <c r="A19" s="414"/>
      <c r="B19" s="435" t="s">
        <v>414</v>
      </c>
      <c r="C19" s="442"/>
      <c r="D19" s="437"/>
      <c r="E19" s="414"/>
      <c r="F19" s="414"/>
      <c r="G19" s="414"/>
      <c r="H19" s="414"/>
      <c r="I19" s="414"/>
      <c r="J19" s="414"/>
      <c r="K19" s="414"/>
      <c r="L19" s="414"/>
    </row>
    <row r="20" spans="1:12" ht="43.2" hidden="1" x14ac:dyDescent="0.3">
      <c r="A20" s="414"/>
      <c r="B20" s="438" t="s">
        <v>322</v>
      </c>
      <c r="C20" s="439">
        <f>+IF(E16="KO",C12,C16)</f>
        <v>221.95788870113009</v>
      </c>
      <c r="D20" s="440" t="s">
        <v>323</v>
      </c>
      <c r="E20" s="414"/>
      <c r="F20" s="414"/>
      <c r="G20" s="414"/>
      <c r="H20" s="414"/>
      <c r="I20" s="414"/>
      <c r="J20" s="414"/>
      <c r="K20" s="414"/>
      <c r="L20" s="414"/>
    </row>
    <row r="21" spans="1:12" ht="57.6" hidden="1" x14ac:dyDescent="0.3">
      <c r="A21" s="414"/>
      <c r="B21" s="438" t="s">
        <v>324</v>
      </c>
      <c r="C21" s="439">
        <f>+IF(E17="KO",C13,C17)</f>
        <v>307.81205601511681</v>
      </c>
      <c r="D21" s="440" t="s">
        <v>323</v>
      </c>
      <c r="E21" s="414"/>
      <c r="F21" s="414"/>
      <c r="G21" s="414"/>
      <c r="H21" s="414"/>
      <c r="I21" s="414"/>
      <c r="J21" s="414"/>
      <c r="K21" s="414"/>
      <c r="L21" s="414"/>
    </row>
    <row r="22" spans="1:12" hidden="1" x14ac:dyDescent="0.3">
      <c r="A22" s="414"/>
      <c r="B22" s="418"/>
      <c r="C22" s="416"/>
      <c r="D22" s="417"/>
      <c r="E22" s="414"/>
      <c r="F22" s="414"/>
      <c r="G22" s="414"/>
      <c r="H22" s="414"/>
      <c r="I22" s="414"/>
      <c r="J22" s="414"/>
      <c r="K22" s="414"/>
      <c r="L22" s="414"/>
    </row>
    <row r="23" spans="1:12" ht="57.6" hidden="1" x14ac:dyDescent="0.3">
      <c r="A23" s="414"/>
      <c r="B23" s="443" t="s">
        <v>404</v>
      </c>
      <c r="C23" s="444"/>
      <c r="D23" s="437"/>
      <c r="E23" s="414"/>
      <c r="F23" s="414"/>
      <c r="G23" s="414"/>
      <c r="H23" s="414"/>
      <c r="I23" s="414"/>
      <c r="J23" s="414"/>
      <c r="K23" s="414"/>
      <c r="L23" s="414"/>
    </row>
    <row r="24" spans="1:12" ht="100.8" hidden="1" x14ac:dyDescent="0.3">
      <c r="A24" s="414"/>
      <c r="B24" s="445" t="s">
        <v>405</v>
      </c>
      <c r="C24" s="446">
        <f>+C20-$D$4</f>
        <v>184.84654740566609</v>
      </c>
      <c r="D24" s="447" t="s">
        <v>323</v>
      </c>
      <c r="E24" s="414"/>
      <c r="F24" s="414"/>
      <c r="G24" s="414"/>
      <c r="H24" s="414"/>
      <c r="I24" s="414"/>
      <c r="J24" s="414"/>
      <c r="K24" s="414"/>
      <c r="L24" s="414"/>
    </row>
    <row r="25" spans="1:12" hidden="1" x14ac:dyDescent="0.3">
      <c r="A25" s="414"/>
      <c r="B25" s="445" t="s">
        <v>406</v>
      </c>
      <c r="C25" s="446">
        <f>+C21-$E$4</f>
        <v>258.94218323703285</v>
      </c>
      <c r="D25" s="447" t="s">
        <v>323</v>
      </c>
      <c r="E25" s="414"/>
      <c r="F25" s="414"/>
      <c r="G25" s="414"/>
      <c r="H25" s="414"/>
      <c r="I25" s="414"/>
      <c r="J25" s="414"/>
      <c r="K25" s="414"/>
      <c r="L25" s="414"/>
    </row>
    <row r="26" spans="1:12" x14ac:dyDescent="0.3">
      <c r="A26" s="414"/>
      <c r="B26" s="418"/>
      <c r="C26" s="416"/>
      <c r="D26" s="414"/>
      <c r="E26" s="414"/>
      <c r="F26" s="414"/>
      <c r="G26" s="414"/>
      <c r="H26" s="414"/>
      <c r="I26" s="414"/>
      <c r="J26" s="414"/>
      <c r="K26" s="414"/>
      <c r="L26" s="414"/>
    </row>
    <row r="27" spans="1:12" ht="57.6" x14ac:dyDescent="0.3">
      <c r="A27" s="414"/>
      <c r="B27" s="429" t="s">
        <v>410</v>
      </c>
      <c r="C27" s="430" t="s">
        <v>320</v>
      </c>
      <c r="D27" s="430" t="s">
        <v>321</v>
      </c>
      <c r="E27" s="430" t="s">
        <v>412</v>
      </c>
      <c r="F27" s="430" t="s">
        <v>1447</v>
      </c>
      <c r="G27" s="430" t="s">
        <v>1448</v>
      </c>
      <c r="H27" s="414"/>
      <c r="I27" s="414"/>
      <c r="J27" s="414"/>
      <c r="K27" s="414"/>
      <c r="L27" s="414"/>
    </row>
    <row r="28" spans="1:12" ht="28.8" x14ac:dyDescent="0.3">
      <c r="A28" s="431" t="s">
        <v>131</v>
      </c>
      <c r="B28" s="432" t="s">
        <v>1539</v>
      </c>
      <c r="C28" s="433">
        <v>30</v>
      </c>
      <c r="D28" s="433" t="str">
        <f>+CONCATENATE(B28,C28,"_")</f>
        <v>Douglas_F2_Entree 17-18m, densité haute_National_30_</v>
      </c>
      <c r="E28" s="434">
        <f>+MIN(C43:C44)</f>
        <v>227.44549289489299</v>
      </c>
      <c r="F28" s="434">
        <f>+IF(ISNA(F35),F31,F35)</f>
        <v>52.976372102620331</v>
      </c>
      <c r="G28" s="434">
        <f>+IF(ISNA(G35),G31,G35)</f>
        <v>5.2965601640067517</v>
      </c>
      <c r="H28" s="414"/>
      <c r="I28" s="414"/>
      <c r="J28" s="414"/>
      <c r="K28" s="414"/>
      <c r="L28" s="414"/>
    </row>
    <row r="29" spans="1:12" x14ac:dyDescent="0.3">
      <c r="A29" s="414"/>
      <c r="B29" s="418"/>
      <c r="C29" s="416"/>
      <c r="D29" s="414"/>
      <c r="E29" s="414"/>
      <c r="F29" s="414"/>
      <c r="G29" s="414"/>
      <c r="H29" s="414"/>
      <c r="I29" s="414"/>
      <c r="J29" s="414"/>
      <c r="K29" s="414"/>
      <c r="L29" s="414"/>
    </row>
    <row r="30" spans="1:12" ht="28.8" hidden="1" x14ac:dyDescent="0.3">
      <c r="A30" s="414"/>
      <c r="B30" s="435" t="s">
        <v>415</v>
      </c>
      <c r="C30" s="436"/>
      <c r="D30" s="437"/>
      <c r="E30" s="437"/>
      <c r="F30" s="437" t="s">
        <v>1447</v>
      </c>
      <c r="G30" s="437" t="s">
        <v>1448</v>
      </c>
      <c r="H30" s="414"/>
      <c r="I30" s="414"/>
      <c r="J30" s="414"/>
      <c r="K30" s="414"/>
      <c r="L30" s="414"/>
    </row>
    <row r="31" spans="1:12" ht="43.2" hidden="1" x14ac:dyDescent="0.3">
      <c r="A31" s="414"/>
      <c r="B31" s="438" t="s">
        <v>322</v>
      </c>
      <c r="C31" s="439" t="e">
        <v>#N/A</v>
      </c>
      <c r="D31" s="440" t="s">
        <v>323</v>
      </c>
      <c r="E31" s="440"/>
      <c r="F31" s="440">
        <v>0</v>
      </c>
      <c r="G31" s="440">
        <v>0</v>
      </c>
      <c r="H31" s="414"/>
      <c r="I31" s="414"/>
      <c r="J31" s="414"/>
      <c r="K31" s="414"/>
      <c r="L31" s="414"/>
    </row>
    <row r="32" spans="1:12" ht="57.6" hidden="1" x14ac:dyDescent="0.3">
      <c r="A32" s="414"/>
      <c r="B32" s="438" t="s">
        <v>324</v>
      </c>
      <c r="C32" s="439" t="e">
        <v>#N/A</v>
      </c>
      <c r="D32" s="440" t="s">
        <v>323</v>
      </c>
      <c r="E32" s="440"/>
      <c r="F32" s="440"/>
      <c r="G32" s="440"/>
      <c r="H32" s="414"/>
      <c r="I32" s="414"/>
      <c r="J32" s="414"/>
      <c r="K32" s="414"/>
      <c r="L32" s="414"/>
    </row>
    <row r="33" spans="1:12" hidden="1" x14ac:dyDescent="0.3">
      <c r="A33" s="414"/>
      <c r="B33" s="418"/>
      <c r="C33" s="441"/>
      <c r="D33" s="417"/>
      <c r="E33" s="414"/>
      <c r="F33" s="414"/>
      <c r="G33" s="414"/>
      <c r="H33" s="414"/>
      <c r="I33" s="414"/>
      <c r="J33" s="414"/>
      <c r="K33" s="414"/>
      <c r="L33" s="414"/>
    </row>
    <row r="34" spans="1:12" ht="43.2" hidden="1" x14ac:dyDescent="0.3">
      <c r="A34" s="414"/>
      <c r="B34" s="435" t="s">
        <v>413</v>
      </c>
      <c r="C34" s="442"/>
      <c r="D34" s="437"/>
      <c r="E34" s="437" t="s">
        <v>411</v>
      </c>
      <c r="F34" s="437" t="s">
        <v>1447</v>
      </c>
      <c r="G34" s="437" t="s">
        <v>1448</v>
      </c>
      <c r="H34" s="414"/>
      <c r="I34" s="414"/>
      <c r="J34" s="414"/>
      <c r="K34" s="414"/>
      <c r="L34" s="414"/>
    </row>
    <row r="35" spans="1:12" ht="43.2" hidden="1" x14ac:dyDescent="0.3">
      <c r="A35" s="414"/>
      <c r="B35" s="438" t="s">
        <v>322</v>
      </c>
      <c r="C35" s="439">
        <v>264.55683419035699</v>
      </c>
      <c r="D35" s="440" t="s">
        <v>323</v>
      </c>
      <c r="E35" s="440">
        <f>IF(ISNA(C35),"KO",C35)</f>
        <v>264.55683419035699</v>
      </c>
      <c r="F35" s="440">
        <v>52.976372102620331</v>
      </c>
      <c r="G35" s="440">
        <v>5.2965601640067517</v>
      </c>
      <c r="H35" s="414"/>
      <c r="I35" s="414"/>
      <c r="J35" s="414"/>
      <c r="K35" s="414"/>
      <c r="L35" s="414"/>
    </row>
    <row r="36" spans="1:12" ht="57.6" hidden="1" x14ac:dyDescent="0.3">
      <c r="A36" s="414"/>
      <c r="B36" s="438" t="s">
        <v>324</v>
      </c>
      <c r="C36" s="439">
        <v>306.22140208535097</v>
      </c>
      <c r="D36" s="440" t="s">
        <v>323</v>
      </c>
      <c r="E36" s="440">
        <f>IF(ISNA(C36),"KO",C36)</f>
        <v>306.22140208535097</v>
      </c>
      <c r="F36" s="440"/>
      <c r="G36" s="440"/>
      <c r="H36" s="414"/>
      <c r="I36" s="414"/>
      <c r="J36" s="414"/>
      <c r="K36" s="414"/>
      <c r="L36" s="414"/>
    </row>
    <row r="37" spans="1:12" hidden="1" x14ac:dyDescent="0.3">
      <c r="A37" s="414"/>
      <c r="B37" s="418"/>
      <c r="C37" s="441"/>
      <c r="D37" s="417"/>
      <c r="E37" s="414"/>
      <c r="F37" s="414"/>
      <c r="G37" s="414"/>
      <c r="H37" s="414"/>
      <c r="I37" s="414"/>
      <c r="J37" s="414"/>
      <c r="K37" s="414"/>
      <c r="L37" s="414"/>
    </row>
    <row r="38" spans="1:12" ht="43.2" hidden="1" x14ac:dyDescent="0.3">
      <c r="A38" s="414"/>
      <c r="B38" s="435" t="s">
        <v>414</v>
      </c>
      <c r="C38" s="442"/>
      <c r="D38" s="437"/>
      <c r="E38" s="414"/>
      <c r="F38" s="414"/>
      <c r="G38" s="414"/>
      <c r="H38" s="414"/>
      <c r="I38" s="414"/>
      <c r="J38" s="414"/>
      <c r="K38" s="414"/>
      <c r="L38" s="414"/>
    </row>
    <row r="39" spans="1:12" ht="43.2" hidden="1" x14ac:dyDescent="0.3">
      <c r="A39" s="414"/>
      <c r="B39" s="438" t="s">
        <v>322</v>
      </c>
      <c r="C39" s="439">
        <f>+IF(E35="KO",C31,C35)</f>
        <v>264.55683419035699</v>
      </c>
      <c r="D39" s="440" t="s">
        <v>323</v>
      </c>
      <c r="E39" s="414"/>
      <c r="F39" s="414"/>
      <c r="G39" s="414"/>
      <c r="H39" s="414"/>
      <c r="I39" s="414"/>
      <c r="J39" s="414"/>
      <c r="K39" s="414"/>
      <c r="L39" s="414"/>
    </row>
    <row r="40" spans="1:12" ht="57.6" hidden="1" x14ac:dyDescent="0.3">
      <c r="A40" s="414"/>
      <c r="B40" s="438" t="s">
        <v>324</v>
      </c>
      <c r="C40" s="439">
        <f>+IF(E36="KO",C32,C36)</f>
        <v>306.22140208535097</v>
      </c>
      <c r="D40" s="440" t="s">
        <v>323</v>
      </c>
      <c r="E40" s="414"/>
      <c r="F40" s="414"/>
      <c r="G40" s="414"/>
      <c r="H40" s="414"/>
      <c r="I40" s="414"/>
      <c r="J40" s="414"/>
      <c r="K40" s="414"/>
      <c r="L40" s="414"/>
    </row>
    <row r="41" spans="1:12" hidden="1" x14ac:dyDescent="0.3">
      <c r="A41" s="414"/>
      <c r="B41" s="418"/>
      <c r="C41" s="416"/>
      <c r="D41" s="417"/>
      <c r="E41" s="414"/>
      <c r="F41" s="414"/>
      <c r="G41" s="414"/>
      <c r="H41" s="414"/>
      <c r="I41" s="414"/>
      <c r="J41" s="414"/>
      <c r="K41" s="414"/>
      <c r="L41" s="414"/>
    </row>
    <row r="42" spans="1:12" ht="57.6" hidden="1" x14ac:dyDescent="0.3">
      <c r="A42" s="414"/>
      <c r="B42" s="443" t="s">
        <v>404</v>
      </c>
      <c r="C42" s="444"/>
      <c r="D42" s="437"/>
      <c r="E42" s="414"/>
      <c r="F42" s="414"/>
      <c r="G42" s="414"/>
      <c r="H42" s="414"/>
      <c r="I42" s="414"/>
      <c r="J42" s="414"/>
      <c r="K42" s="414"/>
      <c r="L42" s="414"/>
    </row>
    <row r="43" spans="1:12" ht="100.8" hidden="1" x14ac:dyDescent="0.3">
      <c r="A43" s="414"/>
      <c r="B43" s="445" t="s">
        <v>405</v>
      </c>
      <c r="C43" s="446">
        <f>+C39-$D$4</f>
        <v>227.44549289489299</v>
      </c>
      <c r="D43" s="447" t="s">
        <v>323</v>
      </c>
      <c r="E43" s="414"/>
      <c r="F43" s="414"/>
      <c r="G43" s="414"/>
      <c r="H43" s="414"/>
      <c r="I43" s="414"/>
      <c r="J43" s="414"/>
      <c r="K43" s="414"/>
      <c r="L43" s="414"/>
    </row>
    <row r="44" spans="1:12" hidden="1" x14ac:dyDescent="0.3">
      <c r="A44" s="414"/>
      <c r="B44" s="445" t="s">
        <v>406</v>
      </c>
      <c r="C44" s="446">
        <f>+C40-$E$4</f>
        <v>257.35152930726701</v>
      </c>
      <c r="D44" s="447" t="s">
        <v>323</v>
      </c>
      <c r="E44" s="414"/>
      <c r="F44" s="414"/>
      <c r="G44" s="414"/>
      <c r="H44" s="414"/>
      <c r="I44" s="414"/>
      <c r="J44" s="414"/>
      <c r="K44" s="414"/>
      <c r="L44" s="414"/>
    </row>
    <row r="45" spans="1:12" hidden="1" x14ac:dyDescent="0.3">
      <c r="A45" s="414"/>
      <c r="B45" s="418"/>
      <c r="C45" s="416"/>
      <c r="D45" s="414"/>
      <c r="E45" s="414"/>
      <c r="F45" s="414"/>
      <c r="G45" s="414"/>
      <c r="H45" s="414"/>
      <c r="I45" s="414"/>
      <c r="J45" s="414"/>
      <c r="K45" s="414"/>
      <c r="L45" s="414"/>
    </row>
    <row r="46" spans="1:12" hidden="1" x14ac:dyDescent="0.3">
      <c r="A46" s="414"/>
      <c r="B46" s="418"/>
      <c r="C46" s="416"/>
      <c r="D46" s="414"/>
      <c r="E46" s="414"/>
      <c r="F46" s="414"/>
      <c r="G46" s="414"/>
      <c r="H46" s="414"/>
      <c r="I46" s="414"/>
      <c r="J46" s="414"/>
      <c r="K46" s="414"/>
      <c r="L46" s="414"/>
    </row>
    <row r="47" spans="1:12" ht="57.6" x14ac:dyDescent="0.3">
      <c r="A47" s="414"/>
      <c r="B47" s="429" t="s">
        <v>410</v>
      </c>
      <c r="C47" s="430" t="s">
        <v>320</v>
      </c>
      <c r="D47" s="430" t="s">
        <v>321</v>
      </c>
      <c r="E47" s="430" t="s">
        <v>412</v>
      </c>
      <c r="F47" s="430" t="s">
        <v>1447</v>
      </c>
      <c r="G47" s="430" t="s">
        <v>1448</v>
      </c>
      <c r="H47" s="414"/>
      <c r="I47" s="414"/>
      <c r="J47" s="414"/>
      <c r="K47" s="414"/>
      <c r="L47" s="414"/>
    </row>
    <row r="48" spans="1:12" ht="28.8" x14ac:dyDescent="0.3">
      <c r="A48" s="431" t="s">
        <v>1547</v>
      </c>
      <c r="B48" s="432" t="s">
        <v>1541</v>
      </c>
      <c r="C48" s="433">
        <v>30</v>
      </c>
      <c r="D48" s="433" t="str">
        <f>+CONCATENATE(B48,C48,"_")</f>
        <v>Mélèze d'Europe_F2_ME2_d6_GSM Alpes du Sud_30_</v>
      </c>
      <c r="E48" s="434">
        <f>+MIN(C63:C64)</f>
        <v>82.764322062612422</v>
      </c>
      <c r="F48" s="434">
        <f>+IF(ISNA(F55),F51,F55)</f>
        <v>0</v>
      </c>
      <c r="G48" s="434">
        <f>+IF(ISNA(G55),G51,G55)</f>
        <v>0</v>
      </c>
      <c r="H48" s="414"/>
      <c r="I48" s="414"/>
      <c r="J48" s="414"/>
      <c r="K48" s="414"/>
      <c r="L48" s="414"/>
    </row>
    <row r="49" spans="1:12" x14ac:dyDescent="0.3">
      <c r="A49" s="414"/>
      <c r="B49" s="418"/>
      <c r="C49" s="416"/>
      <c r="D49" s="414"/>
      <c r="E49" s="414"/>
      <c r="F49" s="414"/>
      <c r="G49" s="414"/>
      <c r="H49" s="414"/>
      <c r="I49" s="414"/>
      <c r="J49" s="414"/>
      <c r="K49" s="414"/>
      <c r="L49" s="414"/>
    </row>
    <row r="50" spans="1:12" ht="28.8" hidden="1" x14ac:dyDescent="0.3">
      <c r="A50" s="414"/>
      <c r="B50" s="435" t="s">
        <v>415</v>
      </c>
      <c r="C50" s="436"/>
      <c r="D50" s="437"/>
      <c r="E50" s="437"/>
      <c r="F50" s="437" t="s">
        <v>1447</v>
      </c>
      <c r="G50" s="437" t="s">
        <v>1448</v>
      </c>
      <c r="H50" s="414"/>
      <c r="I50" s="414"/>
      <c r="J50" s="414"/>
      <c r="K50" s="414"/>
      <c r="L50" s="414"/>
    </row>
    <row r="51" spans="1:12" ht="43.2" hidden="1" x14ac:dyDescent="0.3">
      <c r="A51" s="414"/>
      <c r="B51" s="438" t="s">
        <v>322</v>
      </c>
      <c r="C51" s="439">
        <v>119.87566335807644</v>
      </c>
      <c r="D51" s="440" t="s">
        <v>323</v>
      </c>
      <c r="E51" s="440"/>
      <c r="F51" s="440">
        <v>0</v>
      </c>
      <c r="G51" s="440">
        <v>0</v>
      </c>
      <c r="H51" s="414"/>
      <c r="I51" s="414"/>
      <c r="J51" s="414"/>
      <c r="K51" s="414"/>
      <c r="L51" s="414"/>
    </row>
    <row r="52" spans="1:12" ht="57.6" hidden="1" x14ac:dyDescent="0.3">
      <c r="A52" s="414"/>
      <c r="B52" s="438" t="s">
        <v>324</v>
      </c>
      <c r="C52" s="439">
        <v>328.73363148746614</v>
      </c>
      <c r="D52" s="440" t="s">
        <v>323</v>
      </c>
      <c r="E52" s="440"/>
      <c r="F52" s="440"/>
      <c r="G52" s="440"/>
      <c r="H52" s="414"/>
      <c r="I52" s="414"/>
      <c r="J52" s="414"/>
      <c r="K52" s="414"/>
      <c r="L52" s="414"/>
    </row>
    <row r="53" spans="1:12" hidden="1" x14ac:dyDescent="0.3">
      <c r="A53" s="414"/>
      <c r="B53" s="418"/>
      <c r="C53" s="441"/>
      <c r="D53" s="417"/>
      <c r="E53" s="414"/>
      <c r="F53" s="414"/>
      <c r="G53" s="414"/>
      <c r="H53" s="414"/>
      <c r="I53" s="414"/>
      <c r="J53" s="414"/>
      <c r="K53" s="414"/>
      <c r="L53" s="414"/>
    </row>
    <row r="54" spans="1:12" ht="43.2" hidden="1" x14ac:dyDescent="0.3">
      <c r="A54" s="414"/>
      <c r="B54" s="435" t="s">
        <v>413</v>
      </c>
      <c r="C54" s="442"/>
      <c r="D54" s="437"/>
      <c r="E54" s="437" t="s">
        <v>411</v>
      </c>
      <c r="F54" s="437" t="s">
        <v>1447</v>
      </c>
      <c r="G54" s="437" t="s">
        <v>1448</v>
      </c>
      <c r="H54" s="414"/>
      <c r="I54" s="414"/>
      <c r="J54" s="414"/>
      <c r="K54" s="414"/>
      <c r="L54" s="414"/>
    </row>
    <row r="55" spans="1:12" ht="43.2" hidden="1" x14ac:dyDescent="0.3">
      <c r="A55" s="414"/>
      <c r="B55" s="438" t="s">
        <v>322</v>
      </c>
      <c r="C55" s="439" t="e">
        <v>#N/A</v>
      </c>
      <c r="D55" s="440" t="s">
        <v>323</v>
      </c>
      <c r="E55" s="440" t="str">
        <f>IF(ISNA(C55),"KO",C55)</f>
        <v>KO</v>
      </c>
      <c r="F55" s="440" t="e">
        <v>#N/A</v>
      </c>
      <c r="G55" s="440" t="e">
        <v>#N/A</v>
      </c>
      <c r="H55" s="414"/>
      <c r="I55" s="414"/>
      <c r="J55" s="414"/>
      <c r="K55" s="414"/>
      <c r="L55" s="414"/>
    </row>
    <row r="56" spans="1:12" ht="57.6" hidden="1" x14ac:dyDescent="0.3">
      <c r="A56" s="414"/>
      <c r="B56" s="438" t="s">
        <v>324</v>
      </c>
      <c r="C56" s="439" t="e">
        <v>#N/A</v>
      </c>
      <c r="D56" s="440" t="s">
        <v>323</v>
      </c>
      <c r="E56" s="440" t="str">
        <f>IF(ISNA(C56),"KO",C56)</f>
        <v>KO</v>
      </c>
      <c r="F56" s="440"/>
      <c r="G56" s="440"/>
      <c r="H56" s="414"/>
      <c r="I56" s="414"/>
      <c r="J56" s="414"/>
      <c r="K56" s="414"/>
      <c r="L56" s="414"/>
    </row>
    <row r="57" spans="1:12" hidden="1" x14ac:dyDescent="0.3">
      <c r="A57" s="414"/>
      <c r="B57" s="418"/>
      <c r="C57" s="441"/>
      <c r="D57" s="417"/>
      <c r="E57" s="414"/>
      <c r="F57" s="414"/>
      <c r="G57" s="414"/>
      <c r="H57" s="414"/>
      <c r="I57" s="414"/>
      <c r="J57" s="414"/>
      <c r="K57" s="414"/>
      <c r="L57" s="414"/>
    </row>
    <row r="58" spans="1:12" ht="43.2" hidden="1" x14ac:dyDescent="0.3">
      <c r="A58" s="414"/>
      <c r="B58" s="435" t="s">
        <v>414</v>
      </c>
      <c r="C58" s="442"/>
      <c r="D58" s="437"/>
      <c r="E58" s="414"/>
      <c r="F58" s="414"/>
      <c r="G58" s="414"/>
      <c r="H58" s="414"/>
      <c r="I58" s="414"/>
      <c r="J58" s="414"/>
      <c r="K58" s="414"/>
      <c r="L58" s="414"/>
    </row>
    <row r="59" spans="1:12" ht="43.2" hidden="1" x14ac:dyDescent="0.3">
      <c r="A59" s="414"/>
      <c r="B59" s="438" t="s">
        <v>322</v>
      </c>
      <c r="C59" s="439">
        <f>+IF(E55="KO",C51,C55)</f>
        <v>119.87566335807644</v>
      </c>
      <c r="D59" s="440" t="s">
        <v>323</v>
      </c>
      <c r="E59" s="414"/>
      <c r="F59" s="414"/>
      <c r="G59" s="414"/>
      <c r="H59" s="414"/>
      <c r="I59" s="414"/>
      <c r="J59" s="414"/>
      <c r="K59" s="414"/>
      <c r="L59" s="414"/>
    </row>
    <row r="60" spans="1:12" ht="57.6" hidden="1" x14ac:dyDescent="0.3">
      <c r="A60" s="414"/>
      <c r="B60" s="438" t="s">
        <v>324</v>
      </c>
      <c r="C60" s="439">
        <f>+IF(E56="KO",C52,C56)</f>
        <v>328.73363148746614</v>
      </c>
      <c r="D60" s="440" t="s">
        <v>323</v>
      </c>
      <c r="E60" s="414"/>
      <c r="F60" s="414"/>
      <c r="G60" s="414"/>
      <c r="H60" s="414"/>
      <c r="I60" s="414"/>
      <c r="J60" s="414"/>
      <c r="K60" s="414"/>
      <c r="L60" s="414"/>
    </row>
    <row r="61" spans="1:12" hidden="1" x14ac:dyDescent="0.3">
      <c r="A61" s="414"/>
      <c r="B61" s="418"/>
      <c r="C61" s="416"/>
      <c r="D61" s="417"/>
      <c r="E61" s="414"/>
      <c r="F61" s="414"/>
      <c r="G61" s="414"/>
      <c r="H61" s="414"/>
      <c r="I61" s="414"/>
      <c r="J61" s="414"/>
      <c r="K61" s="414"/>
      <c r="L61" s="414"/>
    </row>
    <row r="62" spans="1:12" ht="57.6" hidden="1" x14ac:dyDescent="0.3">
      <c r="A62" s="414"/>
      <c r="B62" s="443" t="s">
        <v>404</v>
      </c>
      <c r="C62" s="444"/>
      <c r="D62" s="437"/>
      <c r="E62" s="414"/>
      <c r="F62" s="414"/>
      <c r="G62" s="414"/>
      <c r="H62" s="414"/>
      <c r="I62" s="414"/>
      <c r="J62" s="414"/>
      <c r="K62" s="414"/>
      <c r="L62" s="414"/>
    </row>
    <row r="63" spans="1:12" ht="100.8" hidden="1" x14ac:dyDescent="0.3">
      <c r="A63" s="414"/>
      <c r="B63" s="445" t="s">
        <v>405</v>
      </c>
      <c r="C63" s="446">
        <f>+C59-$D$4</f>
        <v>82.764322062612422</v>
      </c>
      <c r="D63" s="447" t="s">
        <v>323</v>
      </c>
      <c r="E63" s="414"/>
      <c r="F63" s="414"/>
      <c r="G63" s="414"/>
      <c r="H63" s="414"/>
      <c r="I63" s="414"/>
      <c r="J63" s="414"/>
      <c r="K63" s="414"/>
      <c r="L63" s="414"/>
    </row>
    <row r="64" spans="1:12" hidden="1" x14ac:dyDescent="0.3">
      <c r="A64" s="414"/>
      <c r="B64" s="445" t="s">
        <v>406</v>
      </c>
      <c r="C64" s="446">
        <f>+C60-$E$4</f>
        <v>279.86375870938218</v>
      </c>
      <c r="D64" s="447" t="s">
        <v>323</v>
      </c>
      <c r="E64" s="414"/>
      <c r="F64" s="414"/>
      <c r="G64" s="414"/>
      <c r="H64" s="414"/>
      <c r="I64" s="414"/>
      <c r="J64" s="414"/>
      <c r="K64" s="414"/>
      <c r="L64" s="414"/>
    </row>
    <row r="65" spans="1:12" hidden="1" x14ac:dyDescent="0.3">
      <c r="A65" s="414"/>
      <c r="B65" s="418"/>
      <c r="C65" s="416"/>
      <c r="D65" s="414"/>
      <c r="E65" s="414"/>
      <c r="F65" s="414"/>
      <c r="G65" s="414"/>
      <c r="H65" s="414"/>
      <c r="I65" s="414"/>
      <c r="J65" s="414"/>
      <c r="K65" s="414"/>
      <c r="L65" s="414"/>
    </row>
    <row r="66" spans="1:12" hidden="1" x14ac:dyDescent="0.3">
      <c r="A66" s="414"/>
      <c r="B66" s="418"/>
      <c r="C66" s="416"/>
      <c r="D66" s="414"/>
      <c r="E66" s="414"/>
      <c r="F66" s="414"/>
      <c r="G66" s="414"/>
      <c r="H66" s="414"/>
      <c r="I66" s="414"/>
      <c r="J66" s="414"/>
      <c r="K66" s="414"/>
      <c r="L66" s="414"/>
    </row>
    <row r="67" spans="1:12" ht="57.6" x14ac:dyDescent="0.3">
      <c r="A67" s="414"/>
      <c r="B67" s="429" t="s">
        <v>410</v>
      </c>
      <c r="C67" s="430" t="s">
        <v>320</v>
      </c>
      <c r="D67" s="430" t="s">
        <v>321</v>
      </c>
      <c r="E67" s="430" t="s">
        <v>412</v>
      </c>
      <c r="F67" s="430" t="s">
        <v>1447</v>
      </c>
      <c r="G67" s="430" t="s">
        <v>1448</v>
      </c>
      <c r="H67" s="414"/>
      <c r="I67" s="414"/>
      <c r="J67" s="414"/>
      <c r="K67" s="414"/>
      <c r="L67" s="414"/>
    </row>
    <row r="68" spans="1:12" ht="50.4" customHeight="1" x14ac:dyDescent="0.3">
      <c r="A68" s="431" t="s">
        <v>1225</v>
      </c>
      <c r="B68" s="432" t="s">
        <v>1552</v>
      </c>
      <c r="C68" s="433">
        <v>30</v>
      </c>
      <c r="D68" s="433" t="str">
        <f>+CONCATENATE(B68,C68,"_")</f>
        <v>Hêtre commun_F2_Entree 19-20m_GS Hêtraies et hêtraies sapinières des Pyrénées_30_</v>
      </c>
      <c r="E68" s="434">
        <f>+MIN(C83:C84)</f>
        <v>166.35846223336901</v>
      </c>
      <c r="F68" s="434">
        <f>+IF(ISNA(F75),F71,F75)</f>
        <v>0</v>
      </c>
      <c r="G68" s="434">
        <f>+IF(ISNA(G75),G71,G75)</f>
        <v>0</v>
      </c>
      <c r="H68" s="414"/>
      <c r="I68" s="414"/>
      <c r="J68" s="414"/>
      <c r="K68" s="414"/>
      <c r="L68" s="414"/>
    </row>
    <row r="69" spans="1:12" x14ac:dyDescent="0.3">
      <c r="A69" s="414"/>
      <c r="B69" s="418"/>
      <c r="C69" s="416"/>
      <c r="D69" s="414"/>
      <c r="E69" s="414"/>
      <c r="F69" s="414"/>
      <c r="G69" s="414"/>
      <c r="H69" s="414"/>
      <c r="I69" s="414"/>
      <c r="J69" s="414"/>
      <c r="K69" s="414"/>
      <c r="L69" s="414"/>
    </row>
    <row r="70" spans="1:12" ht="28.8" hidden="1" x14ac:dyDescent="0.3">
      <c r="A70" s="414"/>
      <c r="B70" s="435" t="s">
        <v>415</v>
      </c>
      <c r="C70" s="436"/>
      <c r="D70" s="437"/>
      <c r="E70" s="437"/>
      <c r="F70" s="437" t="s">
        <v>1447</v>
      </c>
      <c r="G70" s="437" t="s">
        <v>1448</v>
      </c>
      <c r="H70" s="414"/>
      <c r="I70" s="414"/>
      <c r="J70" s="414"/>
      <c r="K70" s="414"/>
      <c r="L70" s="414"/>
    </row>
    <row r="71" spans="1:12" ht="43.2" hidden="1" x14ac:dyDescent="0.3">
      <c r="A71" s="414"/>
      <c r="B71" s="438" t="s">
        <v>322</v>
      </c>
      <c r="C71" s="439">
        <v>407.75965962237683</v>
      </c>
      <c r="D71" s="440" t="s">
        <v>323</v>
      </c>
      <c r="E71" s="440"/>
      <c r="F71" s="440">
        <v>0</v>
      </c>
      <c r="G71" s="440">
        <v>0</v>
      </c>
      <c r="H71" s="414"/>
      <c r="I71" s="414"/>
      <c r="J71" s="414"/>
      <c r="K71" s="414"/>
      <c r="L71" s="414"/>
    </row>
    <row r="72" spans="1:12" ht="57.6" hidden="1" x14ac:dyDescent="0.3">
      <c r="A72" s="414"/>
      <c r="B72" s="438" t="s">
        <v>324</v>
      </c>
      <c r="C72" s="439">
        <v>388.66856558899315</v>
      </c>
      <c r="D72" s="440" t="s">
        <v>323</v>
      </c>
      <c r="E72" s="440"/>
      <c r="F72" s="440"/>
      <c r="G72" s="440"/>
      <c r="H72" s="414"/>
      <c r="I72" s="414"/>
      <c r="J72" s="414"/>
      <c r="K72" s="414"/>
      <c r="L72" s="414"/>
    </row>
    <row r="73" spans="1:12" hidden="1" x14ac:dyDescent="0.3">
      <c r="A73" s="414"/>
      <c r="B73" s="418"/>
      <c r="C73" s="441"/>
      <c r="D73" s="417"/>
      <c r="E73" s="414"/>
      <c r="F73" s="414"/>
      <c r="G73" s="414"/>
      <c r="H73" s="414"/>
      <c r="I73" s="414"/>
      <c r="J73" s="414"/>
      <c r="K73" s="414"/>
      <c r="L73" s="414"/>
    </row>
    <row r="74" spans="1:12" ht="43.2" hidden="1" x14ac:dyDescent="0.3">
      <c r="A74" s="414"/>
      <c r="B74" s="435" t="s">
        <v>413</v>
      </c>
      <c r="C74" s="442"/>
      <c r="D74" s="437"/>
      <c r="E74" s="437" t="s">
        <v>411</v>
      </c>
      <c r="F74" s="437" t="s">
        <v>1447</v>
      </c>
      <c r="G74" s="437" t="s">
        <v>1448</v>
      </c>
      <c r="H74" s="414"/>
      <c r="I74" s="414"/>
      <c r="J74" s="414"/>
      <c r="K74" s="414"/>
      <c r="L74" s="414"/>
    </row>
    <row r="75" spans="1:12" ht="43.2" hidden="1" x14ac:dyDescent="0.3">
      <c r="A75" s="414"/>
      <c r="B75" s="438" t="s">
        <v>322</v>
      </c>
      <c r="C75" s="439">
        <v>203.46980352883301</v>
      </c>
      <c r="D75" s="440" t="s">
        <v>323</v>
      </c>
      <c r="E75" s="440">
        <f>IF(ISNA(C75),"KO",C75)</f>
        <v>203.46980352883301</v>
      </c>
      <c r="F75" s="440">
        <v>0</v>
      </c>
      <c r="G75" s="440">
        <v>0</v>
      </c>
      <c r="H75" s="414"/>
      <c r="I75" s="414"/>
      <c r="J75" s="414"/>
      <c r="K75" s="414"/>
      <c r="L75" s="414"/>
    </row>
    <row r="76" spans="1:12" ht="57.6" hidden="1" x14ac:dyDescent="0.3">
      <c r="A76" s="414"/>
      <c r="B76" s="438" t="s">
        <v>324</v>
      </c>
      <c r="C76" s="439">
        <v>300.22307244627501</v>
      </c>
      <c r="D76" s="440" t="s">
        <v>323</v>
      </c>
      <c r="E76" s="440">
        <f>IF(ISNA(C76),"KO",C76)</f>
        <v>300.22307244627501</v>
      </c>
      <c r="F76" s="440"/>
      <c r="G76" s="440"/>
      <c r="H76" s="414"/>
      <c r="I76" s="414"/>
      <c r="J76" s="414"/>
      <c r="K76" s="414"/>
      <c r="L76" s="414"/>
    </row>
    <row r="77" spans="1:12" hidden="1" x14ac:dyDescent="0.3">
      <c r="A77" s="414"/>
      <c r="B77" s="418"/>
      <c r="C77" s="441"/>
      <c r="D77" s="417"/>
      <c r="E77" s="414"/>
      <c r="F77" s="414"/>
      <c r="G77" s="414"/>
      <c r="H77" s="414"/>
      <c r="I77" s="414"/>
      <c r="J77" s="414"/>
      <c r="K77" s="414"/>
      <c r="L77" s="414"/>
    </row>
    <row r="78" spans="1:12" ht="43.2" hidden="1" x14ac:dyDescent="0.3">
      <c r="A78" s="414"/>
      <c r="B78" s="435" t="s">
        <v>414</v>
      </c>
      <c r="C78" s="442"/>
      <c r="D78" s="437"/>
      <c r="E78" s="414"/>
      <c r="F78" s="414"/>
      <c r="G78" s="414"/>
      <c r="H78" s="414"/>
      <c r="I78" s="414"/>
      <c r="J78" s="414"/>
      <c r="K78" s="414"/>
      <c r="L78" s="414"/>
    </row>
    <row r="79" spans="1:12" ht="43.2" hidden="1" x14ac:dyDescent="0.3">
      <c r="A79" s="414"/>
      <c r="B79" s="438" t="s">
        <v>322</v>
      </c>
      <c r="C79" s="439">
        <f>+IF(E75="KO",C71,C75)</f>
        <v>203.46980352883301</v>
      </c>
      <c r="D79" s="440" t="s">
        <v>323</v>
      </c>
      <c r="E79" s="414"/>
      <c r="F79" s="414"/>
      <c r="G79" s="414"/>
      <c r="H79" s="414"/>
      <c r="I79" s="414"/>
      <c r="J79" s="414"/>
      <c r="K79" s="414"/>
      <c r="L79" s="414"/>
    </row>
    <row r="80" spans="1:12" ht="57.6" hidden="1" x14ac:dyDescent="0.3">
      <c r="A80" s="414"/>
      <c r="B80" s="438" t="s">
        <v>324</v>
      </c>
      <c r="C80" s="439">
        <f>+IF(E76="KO",C72,C76)</f>
        <v>300.22307244627501</v>
      </c>
      <c r="D80" s="440" t="s">
        <v>323</v>
      </c>
      <c r="E80" s="414"/>
      <c r="F80" s="414"/>
      <c r="G80" s="414"/>
      <c r="H80" s="414"/>
      <c r="I80" s="414"/>
      <c r="J80" s="414"/>
      <c r="K80" s="414"/>
      <c r="L80" s="414"/>
    </row>
    <row r="81" spans="1:12" hidden="1" x14ac:dyDescent="0.3">
      <c r="A81" s="414"/>
      <c r="B81" s="418"/>
      <c r="C81" s="416"/>
      <c r="D81" s="417"/>
      <c r="E81" s="414"/>
      <c r="F81" s="414"/>
      <c r="G81" s="414"/>
      <c r="H81" s="414"/>
      <c r="I81" s="414"/>
      <c r="J81" s="414"/>
      <c r="K81" s="414"/>
      <c r="L81" s="414"/>
    </row>
    <row r="82" spans="1:12" ht="57.6" hidden="1" x14ac:dyDescent="0.3">
      <c r="A82" s="414"/>
      <c r="B82" s="443" t="s">
        <v>404</v>
      </c>
      <c r="C82" s="444"/>
      <c r="D82" s="437"/>
      <c r="E82" s="414"/>
      <c r="F82" s="414"/>
      <c r="G82" s="414"/>
      <c r="H82" s="414"/>
      <c r="I82" s="414"/>
      <c r="J82" s="414"/>
      <c r="K82" s="414"/>
      <c r="L82" s="414"/>
    </row>
    <row r="83" spans="1:12" ht="100.8" hidden="1" x14ac:dyDescent="0.3">
      <c r="A83" s="414"/>
      <c r="B83" s="445" t="s">
        <v>405</v>
      </c>
      <c r="C83" s="446">
        <f>+C79-$D$4</f>
        <v>166.35846223336901</v>
      </c>
      <c r="D83" s="447" t="s">
        <v>323</v>
      </c>
      <c r="E83" s="414"/>
      <c r="F83" s="414"/>
      <c r="G83" s="414"/>
      <c r="H83" s="414"/>
      <c r="I83" s="414"/>
      <c r="J83" s="414"/>
      <c r="K83" s="414"/>
      <c r="L83" s="414"/>
    </row>
    <row r="84" spans="1:12" hidden="1" x14ac:dyDescent="0.3">
      <c r="A84" s="414"/>
      <c r="B84" s="445" t="s">
        <v>406</v>
      </c>
      <c r="C84" s="446">
        <f>+C80-$E$4</f>
        <v>251.35319966819105</v>
      </c>
      <c r="D84" s="447" t="s">
        <v>323</v>
      </c>
      <c r="E84" s="414"/>
      <c r="F84" s="414"/>
      <c r="G84" s="414"/>
      <c r="H84" s="414"/>
      <c r="I84" s="414"/>
      <c r="J84" s="414"/>
      <c r="K84" s="414"/>
      <c r="L84" s="414"/>
    </row>
    <row r="85" spans="1:12" ht="28.8" hidden="1" x14ac:dyDescent="0.3">
      <c r="A85" s="414"/>
      <c r="B85" s="435" t="s">
        <v>415</v>
      </c>
      <c r="C85" s="436"/>
      <c r="D85" s="437"/>
      <c r="E85" s="437"/>
      <c r="F85" s="437" t="s">
        <v>1447</v>
      </c>
      <c r="G85" s="437" t="s">
        <v>1448</v>
      </c>
      <c r="H85" s="414"/>
      <c r="I85" s="414"/>
      <c r="J85" s="414"/>
      <c r="K85" s="414"/>
      <c r="L85" s="414"/>
    </row>
    <row r="86" spans="1:12" ht="43.2" hidden="1" x14ac:dyDescent="0.3">
      <c r="A86" s="414"/>
      <c r="B86" s="438" t="s">
        <v>322</v>
      </c>
      <c r="C86" s="439" t="e">
        <v>#REF!</v>
      </c>
      <c r="D86" s="440" t="s">
        <v>323</v>
      </c>
      <c r="E86" s="440"/>
      <c r="F86" s="440">
        <v>0</v>
      </c>
      <c r="G86" s="440">
        <v>0</v>
      </c>
      <c r="H86" s="414"/>
      <c r="I86" s="414"/>
      <c r="J86" s="414"/>
      <c r="K86" s="414"/>
      <c r="L86" s="414"/>
    </row>
    <row r="87" spans="1:12" ht="57.6" hidden="1" x14ac:dyDescent="0.3">
      <c r="A87" s="414"/>
      <c r="B87" s="438" t="s">
        <v>324</v>
      </c>
      <c r="C87" s="439" t="e">
        <v>#REF!</v>
      </c>
      <c r="D87" s="440" t="s">
        <v>323</v>
      </c>
      <c r="E87" s="440"/>
      <c r="F87" s="440"/>
      <c r="G87" s="440"/>
      <c r="H87" s="414"/>
      <c r="I87" s="414"/>
      <c r="J87" s="414"/>
      <c r="K87" s="414"/>
      <c r="L87" s="414"/>
    </row>
    <row r="88" spans="1:12" hidden="1" x14ac:dyDescent="0.3">
      <c r="A88" s="414"/>
      <c r="B88" s="418"/>
      <c r="C88" s="441"/>
      <c r="D88" s="417"/>
      <c r="E88" s="414"/>
      <c r="F88" s="414"/>
      <c r="G88" s="414"/>
      <c r="H88" s="414"/>
      <c r="I88" s="414"/>
      <c r="J88" s="414"/>
      <c r="K88" s="414"/>
      <c r="L88" s="414"/>
    </row>
    <row r="89" spans="1:12" ht="43.2" hidden="1" x14ac:dyDescent="0.3">
      <c r="A89" s="414"/>
      <c r="B89" s="435" t="s">
        <v>413</v>
      </c>
      <c r="C89" s="442"/>
      <c r="D89" s="437"/>
      <c r="E89" s="437" t="s">
        <v>411</v>
      </c>
      <c r="F89" s="437" t="s">
        <v>1447</v>
      </c>
      <c r="G89" s="437" t="s">
        <v>1448</v>
      </c>
      <c r="H89" s="414"/>
      <c r="I89" s="414"/>
      <c r="J89" s="414"/>
      <c r="K89" s="414"/>
      <c r="L89" s="414"/>
    </row>
    <row r="90" spans="1:12" ht="43.2" hidden="1" x14ac:dyDescent="0.3">
      <c r="A90" s="414"/>
      <c r="B90" s="438" t="s">
        <v>322</v>
      </c>
      <c r="C90" s="439" t="e">
        <v>#REF!</v>
      </c>
      <c r="D90" s="440" t="s">
        <v>323</v>
      </c>
      <c r="E90" s="440" t="e">
        <f>IF(ISNA(C90),"KO",C90)</f>
        <v>#REF!</v>
      </c>
      <c r="F90" s="440" t="e">
        <v>#REF!</v>
      </c>
      <c r="G90" s="440" t="e">
        <v>#REF!</v>
      </c>
      <c r="H90" s="414"/>
      <c r="I90" s="414"/>
      <c r="J90" s="414"/>
      <c r="K90" s="414"/>
      <c r="L90" s="414"/>
    </row>
    <row r="91" spans="1:12" ht="57.6" hidden="1" x14ac:dyDescent="0.3">
      <c r="A91" s="414"/>
      <c r="B91" s="438" t="s">
        <v>324</v>
      </c>
      <c r="C91" s="439" t="e">
        <v>#REF!</v>
      </c>
      <c r="D91" s="440" t="s">
        <v>323</v>
      </c>
      <c r="E91" s="440" t="e">
        <f>IF(ISNA(C91),"KO",C91)</f>
        <v>#REF!</v>
      </c>
      <c r="F91" s="440"/>
      <c r="G91" s="440"/>
      <c r="H91" s="414"/>
      <c r="I91" s="414"/>
      <c r="J91" s="414"/>
      <c r="K91" s="414"/>
      <c r="L91" s="414"/>
    </row>
    <row r="92" spans="1:12" hidden="1" x14ac:dyDescent="0.3">
      <c r="A92" s="414"/>
      <c r="B92" s="418"/>
      <c r="C92" s="441"/>
      <c r="D92" s="417"/>
      <c r="E92" s="414"/>
      <c r="F92" s="414"/>
      <c r="G92" s="414"/>
      <c r="H92" s="414"/>
      <c r="I92" s="414"/>
      <c r="J92" s="414"/>
      <c r="K92" s="414"/>
      <c r="L92" s="414"/>
    </row>
    <row r="93" spans="1:12" ht="43.2" hidden="1" x14ac:dyDescent="0.3">
      <c r="A93" s="414"/>
      <c r="B93" s="435" t="s">
        <v>414</v>
      </c>
      <c r="C93" s="442"/>
      <c r="D93" s="437"/>
      <c r="E93" s="414"/>
      <c r="F93" s="414"/>
      <c r="G93" s="414"/>
      <c r="H93" s="414"/>
      <c r="I93" s="414"/>
      <c r="J93" s="414"/>
      <c r="K93" s="414"/>
      <c r="L93" s="414"/>
    </row>
    <row r="94" spans="1:12" ht="43.2" hidden="1" x14ac:dyDescent="0.3">
      <c r="A94" s="414"/>
      <c r="B94" s="438" t="s">
        <v>322</v>
      </c>
      <c r="C94" s="439" t="e">
        <f>+IF(E90="KO",C86,C90)</f>
        <v>#REF!</v>
      </c>
      <c r="D94" s="440" t="s">
        <v>323</v>
      </c>
      <c r="E94" s="414"/>
      <c r="F94" s="414"/>
      <c r="G94" s="414"/>
      <c r="H94" s="414"/>
      <c r="I94" s="414"/>
      <c r="J94" s="414"/>
      <c r="K94" s="414"/>
      <c r="L94" s="414"/>
    </row>
    <row r="95" spans="1:12" ht="57.6" hidden="1" x14ac:dyDescent="0.3">
      <c r="A95" s="414"/>
      <c r="B95" s="438" t="s">
        <v>324</v>
      </c>
      <c r="C95" s="439" t="e">
        <f>+IF(E91="KO",C87,C91)</f>
        <v>#REF!</v>
      </c>
      <c r="D95" s="440" t="s">
        <v>323</v>
      </c>
      <c r="E95" s="414"/>
      <c r="F95" s="414"/>
      <c r="G95" s="414"/>
      <c r="H95" s="414"/>
      <c r="I95" s="414"/>
      <c r="J95" s="414"/>
      <c r="K95" s="414"/>
      <c r="L95" s="414"/>
    </row>
    <row r="96" spans="1:12" hidden="1" x14ac:dyDescent="0.3">
      <c r="A96" s="414"/>
      <c r="B96" s="418"/>
      <c r="C96" s="416"/>
      <c r="D96" s="417"/>
      <c r="E96" s="414"/>
      <c r="F96" s="414"/>
      <c r="G96" s="414"/>
      <c r="H96" s="414"/>
      <c r="I96" s="414"/>
      <c r="J96" s="414"/>
      <c r="K96" s="414"/>
      <c r="L96" s="414"/>
    </row>
    <row r="97" spans="1:12" ht="57.6" hidden="1" x14ac:dyDescent="0.3">
      <c r="A97" s="414"/>
      <c r="B97" s="443" t="s">
        <v>404</v>
      </c>
      <c r="C97" s="444"/>
      <c r="D97" s="437"/>
      <c r="E97" s="414"/>
      <c r="F97" s="414"/>
      <c r="G97" s="414"/>
      <c r="H97" s="414"/>
      <c r="I97" s="414"/>
      <c r="J97" s="414"/>
      <c r="K97" s="414"/>
      <c r="L97" s="414"/>
    </row>
    <row r="98" spans="1:12" ht="100.8" hidden="1" x14ac:dyDescent="0.3">
      <c r="A98" s="414"/>
      <c r="B98" s="445" t="s">
        <v>405</v>
      </c>
      <c r="C98" s="446" t="e">
        <f>+C94-$D$4</f>
        <v>#REF!</v>
      </c>
      <c r="D98" s="447" t="s">
        <v>323</v>
      </c>
      <c r="E98" s="414"/>
      <c r="F98" s="414"/>
      <c r="G98" s="414"/>
      <c r="H98" s="414"/>
      <c r="I98" s="414"/>
      <c r="J98" s="414"/>
      <c r="K98" s="414"/>
      <c r="L98" s="414"/>
    </row>
    <row r="99" spans="1:12" hidden="1" x14ac:dyDescent="0.3">
      <c r="A99" s="414"/>
      <c r="B99" s="445" t="s">
        <v>406</v>
      </c>
      <c r="C99" s="446" t="e">
        <f>+C95-$E$4</f>
        <v>#REF!</v>
      </c>
      <c r="D99" s="447" t="s">
        <v>323</v>
      </c>
      <c r="E99" s="414"/>
      <c r="F99" s="414"/>
      <c r="G99" s="414"/>
      <c r="H99" s="414"/>
      <c r="I99" s="414"/>
      <c r="J99" s="414"/>
      <c r="K99" s="414"/>
      <c r="L99" s="414"/>
    </row>
    <row r="100" spans="1:12" hidden="1" x14ac:dyDescent="0.3">
      <c r="A100" s="414"/>
      <c r="B100" s="418"/>
      <c r="C100" s="416"/>
      <c r="D100" s="417"/>
      <c r="E100" s="414"/>
      <c r="F100" s="414"/>
      <c r="G100" s="414"/>
      <c r="H100" s="414"/>
      <c r="I100" s="414"/>
      <c r="J100" s="414"/>
      <c r="K100" s="414"/>
      <c r="L100" s="414"/>
    </row>
    <row r="101" spans="1:12" hidden="1" x14ac:dyDescent="0.3">
      <c r="A101" s="414"/>
      <c r="B101" s="418"/>
      <c r="C101" s="416"/>
      <c r="D101" s="417"/>
      <c r="E101" s="414"/>
      <c r="F101" s="414"/>
      <c r="G101" s="414"/>
      <c r="H101" s="414"/>
      <c r="I101" s="414"/>
      <c r="J101" s="414"/>
      <c r="K101" s="414"/>
      <c r="L101" s="414"/>
    </row>
    <row r="102" spans="1:12" hidden="1" x14ac:dyDescent="0.3">
      <c r="A102" s="414"/>
      <c r="B102" s="418"/>
      <c r="C102" s="416"/>
      <c r="D102" s="417"/>
      <c r="E102" s="414"/>
      <c r="F102" s="414"/>
      <c r="G102" s="414"/>
      <c r="H102" s="414"/>
      <c r="I102" s="414"/>
      <c r="J102" s="414"/>
      <c r="K102" s="414"/>
      <c r="L102" s="414"/>
    </row>
    <row r="103" spans="1:12" hidden="1" x14ac:dyDescent="0.3">
      <c r="A103" s="414"/>
      <c r="B103" s="418"/>
      <c r="C103" s="416"/>
      <c r="D103" s="417"/>
      <c r="E103" s="414"/>
      <c r="F103" s="414"/>
      <c r="G103" s="414"/>
      <c r="H103" s="414"/>
      <c r="I103" s="414"/>
      <c r="J103" s="414"/>
      <c r="K103" s="414"/>
      <c r="L103" s="414"/>
    </row>
    <row r="104" spans="1:12" hidden="1" x14ac:dyDescent="0.3">
      <c r="A104" s="414"/>
      <c r="B104" s="418"/>
      <c r="C104" s="416"/>
      <c r="D104" s="417"/>
      <c r="E104" s="414"/>
      <c r="F104" s="414"/>
      <c r="G104" s="414"/>
      <c r="H104" s="414"/>
      <c r="I104" s="414"/>
      <c r="J104" s="414"/>
      <c r="K104" s="414"/>
      <c r="L104" s="414"/>
    </row>
    <row r="105" spans="1:12" hidden="1" x14ac:dyDescent="0.3">
      <c r="A105" s="414"/>
      <c r="B105" s="418"/>
      <c r="C105" s="416"/>
      <c r="D105" s="417"/>
      <c r="E105" s="414"/>
      <c r="F105" s="414"/>
      <c r="G105" s="414"/>
      <c r="H105" s="414"/>
      <c r="I105" s="414"/>
      <c r="J105" s="414"/>
      <c r="K105" s="414"/>
      <c r="L105" s="414"/>
    </row>
    <row r="106" spans="1:12" hidden="1" x14ac:dyDescent="0.3">
      <c r="A106" s="414"/>
      <c r="B106" s="418"/>
      <c r="C106" s="416"/>
      <c r="D106" s="417"/>
      <c r="E106" s="414"/>
      <c r="F106" s="414"/>
      <c r="G106" s="414"/>
      <c r="H106" s="414"/>
      <c r="I106" s="414"/>
      <c r="J106" s="414"/>
      <c r="K106" s="414"/>
      <c r="L106" s="414"/>
    </row>
    <row r="107" spans="1:12" hidden="1" x14ac:dyDescent="0.3">
      <c r="A107" s="414"/>
      <c r="B107" s="418"/>
      <c r="C107" s="416"/>
      <c r="D107" s="417"/>
      <c r="E107" s="414"/>
      <c r="F107" s="414"/>
      <c r="G107" s="414"/>
      <c r="H107" s="414"/>
      <c r="I107" s="414"/>
      <c r="J107" s="414"/>
      <c r="K107" s="414"/>
      <c r="L107" s="414"/>
    </row>
    <row r="108" spans="1:12" hidden="1" x14ac:dyDescent="0.3">
      <c r="A108" s="414"/>
      <c r="B108" s="418"/>
      <c r="C108" s="416"/>
      <c r="D108" s="417"/>
      <c r="E108" s="414"/>
      <c r="F108" s="414"/>
      <c r="G108" s="414"/>
      <c r="H108" s="414"/>
      <c r="I108" s="414"/>
      <c r="J108" s="414"/>
      <c r="K108" s="414"/>
      <c r="L108" s="414"/>
    </row>
    <row r="109" spans="1:12" hidden="1" x14ac:dyDescent="0.3">
      <c r="A109" s="414"/>
      <c r="B109" s="418"/>
      <c r="C109" s="416"/>
      <c r="D109" s="417"/>
      <c r="E109" s="414"/>
      <c r="F109" s="414"/>
      <c r="G109" s="414"/>
      <c r="H109" s="414"/>
      <c r="I109" s="414"/>
      <c r="J109" s="414"/>
      <c r="K109" s="414"/>
      <c r="L109" s="414"/>
    </row>
    <row r="110" spans="1:12" hidden="1" x14ac:dyDescent="0.3">
      <c r="A110" s="414"/>
      <c r="B110" s="418"/>
      <c r="C110" s="416"/>
      <c r="D110" s="417"/>
      <c r="E110" s="414"/>
      <c r="F110" s="414"/>
      <c r="G110" s="414"/>
      <c r="H110" s="414"/>
      <c r="I110" s="414"/>
      <c r="J110" s="414"/>
      <c r="K110" s="414"/>
      <c r="L110" s="414"/>
    </row>
    <row r="111" spans="1:12" hidden="1" x14ac:dyDescent="0.3">
      <c r="A111" s="414"/>
      <c r="B111" s="418"/>
      <c r="C111" s="416"/>
      <c r="D111" s="417"/>
      <c r="E111" s="414"/>
      <c r="F111" s="414"/>
      <c r="G111" s="414"/>
      <c r="H111" s="414"/>
      <c r="I111" s="414"/>
      <c r="J111" s="414"/>
      <c r="K111" s="414"/>
      <c r="L111" s="414"/>
    </row>
    <row r="112" spans="1:12" hidden="1" x14ac:dyDescent="0.3">
      <c r="A112" s="414"/>
      <c r="B112" s="418"/>
      <c r="C112" s="416"/>
      <c r="D112" s="417"/>
      <c r="E112" s="414"/>
      <c r="F112" s="414"/>
      <c r="G112" s="414"/>
      <c r="H112" s="414"/>
      <c r="I112" s="414"/>
      <c r="J112" s="414"/>
      <c r="K112" s="414"/>
      <c r="L112" s="414"/>
    </row>
    <row r="113" spans="1:12" x14ac:dyDescent="0.3">
      <c r="A113" s="414"/>
      <c r="B113" s="418"/>
      <c r="C113" s="416"/>
      <c r="D113" s="417"/>
      <c r="E113" s="414"/>
      <c r="F113" s="414"/>
      <c r="G113" s="414"/>
      <c r="H113" s="414"/>
      <c r="I113" s="414"/>
      <c r="J113" s="414"/>
      <c r="K113" s="414"/>
      <c r="L113" s="414"/>
    </row>
    <row r="114" spans="1:12" ht="23.4" x14ac:dyDescent="0.45">
      <c r="A114" s="414"/>
      <c r="B114" s="415" t="s">
        <v>1440</v>
      </c>
      <c r="C114" s="416"/>
      <c r="D114" s="417"/>
      <c r="E114" s="414"/>
      <c r="F114" s="414"/>
      <c r="G114" s="414"/>
      <c r="H114" s="414"/>
      <c r="I114" s="414"/>
      <c r="J114" s="414"/>
      <c r="K114" s="414"/>
      <c r="L114" s="414"/>
    </row>
    <row r="115" spans="1:12" x14ac:dyDescent="0.3">
      <c r="A115" s="414"/>
      <c r="B115" s="418"/>
      <c r="C115" s="416"/>
      <c r="D115" s="417"/>
      <c r="E115" s="414"/>
      <c r="F115" s="414"/>
      <c r="G115" s="414"/>
      <c r="H115" s="414"/>
      <c r="I115" s="414"/>
      <c r="J115" s="414"/>
      <c r="K115" s="414"/>
      <c r="L115" s="414"/>
    </row>
    <row r="116" spans="1:12" x14ac:dyDescent="0.3">
      <c r="A116" s="414"/>
      <c r="B116" s="430" t="s">
        <v>200</v>
      </c>
      <c r="C116" s="430" t="s">
        <v>320</v>
      </c>
      <c r="D116" s="448" t="s">
        <v>321</v>
      </c>
      <c r="E116" s="430" t="s">
        <v>412</v>
      </c>
      <c r="F116" s="416"/>
      <c r="G116" s="416"/>
      <c r="H116" s="414"/>
      <c r="I116" s="414"/>
      <c r="J116" s="414"/>
      <c r="K116" s="414"/>
      <c r="L116" s="414"/>
    </row>
    <row r="117" spans="1:12" x14ac:dyDescent="0.3">
      <c r="A117" s="431" t="s">
        <v>200</v>
      </c>
      <c r="B117" s="449" t="s">
        <v>1338</v>
      </c>
      <c r="C117" s="433" t="s">
        <v>1407</v>
      </c>
      <c r="D117" s="450" t="str">
        <f>+CONCATENATE(B117,C117)</f>
        <v>Bouleau verruqueux30ap</v>
      </c>
      <c r="E117" s="426">
        <v>164.26248086399747</v>
      </c>
      <c r="F117" s="451"/>
      <c r="G117" s="451"/>
      <c r="H117" s="414"/>
      <c r="I117" s="414"/>
      <c r="J117" s="414"/>
      <c r="K117" s="414"/>
      <c r="L117" s="414"/>
    </row>
    <row r="118" spans="1:12" x14ac:dyDescent="0.3">
      <c r="A118" s="431"/>
      <c r="B118" s="418"/>
      <c r="C118" s="416"/>
      <c r="D118" s="417"/>
      <c r="E118" s="414"/>
      <c r="F118" s="414"/>
      <c r="G118" s="414"/>
      <c r="H118" s="414"/>
      <c r="I118" s="414"/>
      <c r="J118" s="414"/>
      <c r="K118" s="414"/>
      <c r="L118" s="414"/>
    </row>
    <row r="119" spans="1:12" x14ac:dyDescent="0.3">
      <c r="A119" s="431"/>
      <c r="B119" s="430" t="s">
        <v>200</v>
      </c>
      <c r="C119" s="430" t="s">
        <v>320</v>
      </c>
      <c r="D119" s="448" t="s">
        <v>321</v>
      </c>
      <c r="E119" s="430" t="s">
        <v>412</v>
      </c>
      <c r="F119" s="416"/>
      <c r="G119" s="416"/>
      <c r="H119" s="414"/>
      <c r="I119" s="414"/>
      <c r="J119" s="414"/>
      <c r="K119" s="414"/>
      <c r="L119" s="414"/>
    </row>
    <row r="120" spans="1:12" x14ac:dyDescent="0.3">
      <c r="A120" s="431" t="s">
        <v>200</v>
      </c>
      <c r="B120" s="449" t="s">
        <v>640</v>
      </c>
      <c r="C120" s="433" t="s">
        <v>1407</v>
      </c>
      <c r="D120" s="450" t="str">
        <f>+CONCATENATE(B120,C120)</f>
        <v>Châtaignier30ap</v>
      </c>
      <c r="E120" s="426">
        <v>162.87632370538651</v>
      </c>
      <c r="F120" s="451"/>
      <c r="G120" s="451"/>
      <c r="H120" s="414"/>
      <c r="I120" s="414"/>
      <c r="J120" s="414"/>
      <c r="K120" s="414"/>
      <c r="L120" s="414"/>
    </row>
    <row r="121" spans="1:12" x14ac:dyDescent="0.3">
      <c r="A121" s="414"/>
      <c r="B121" s="418"/>
      <c r="C121" s="416"/>
      <c r="D121" s="417"/>
      <c r="E121" s="414"/>
      <c r="F121" s="414"/>
      <c r="G121" s="414"/>
      <c r="H121" s="414"/>
      <c r="I121" s="414"/>
      <c r="J121" s="414"/>
      <c r="K121" s="414"/>
      <c r="L121" s="414"/>
    </row>
    <row r="122" spans="1:12" x14ac:dyDescent="0.3">
      <c r="A122" s="431"/>
      <c r="B122" s="430" t="s">
        <v>200</v>
      </c>
      <c r="C122" s="430" t="s">
        <v>320</v>
      </c>
      <c r="D122" s="448" t="s">
        <v>321</v>
      </c>
      <c r="E122" s="430" t="s">
        <v>412</v>
      </c>
      <c r="F122" s="416"/>
      <c r="G122" s="416"/>
      <c r="H122" s="414"/>
      <c r="I122" s="414"/>
      <c r="J122" s="414"/>
      <c r="K122" s="414"/>
      <c r="L122" s="414"/>
    </row>
    <row r="123" spans="1:12" x14ac:dyDescent="0.3">
      <c r="A123" s="431" t="s">
        <v>200</v>
      </c>
      <c r="B123" s="449" t="s">
        <v>1353</v>
      </c>
      <c r="C123" s="433" t="s">
        <v>1407</v>
      </c>
      <c r="D123" s="450" t="str">
        <f>+CONCATENATE(B123,C123)</f>
        <v>Aulne glutineux30ap</v>
      </c>
      <c r="E123" s="426">
        <v>147.02629840435824</v>
      </c>
      <c r="F123" s="451"/>
      <c r="G123" s="451"/>
      <c r="H123" s="414"/>
      <c r="I123" s="414"/>
      <c r="J123" s="414"/>
      <c r="K123" s="414"/>
      <c r="L123" s="414"/>
    </row>
    <row r="124" spans="1:12" x14ac:dyDescent="0.3">
      <c r="A124" s="414"/>
      <c r="B124" s="418"/>
      <c r="C124" s="416"/>
      <c r="D124" s="417"/>
      <c r="E124" s="414"/>
      <c r="F124" s="414"/>
      <c r="G124" s="414"/>
      <c r="H124" s="414"/>
      <c r="I124" s="414"/>
      <c r="J124" s="414"/>
      <c r="K124" s="414"/>
      <c r="L124" s="414"/>
    </row>
    <row r="125" spans="1:12" x14ac:dyDescent="0.3">
      <c r="A125" s="431"/>
      <c r="B125" s="430" t="s">
        <v>200</v>
      </c>
      <c r="C125" s="430" t="s">
        <v>320</v>
      </c>
      <c r="D125" s="448" t="s">
        <v>321</v>
      </c>
      <c r="E125" s="430" t="s">
        <v>412</v>
      </c>
      <c r="F125" s="416"/>
      <c r="G125" s="416"/>
      <c r="H125" s="414"/>
      <c r="I125" s="414"/>
      <c r="J125" s="414"/>
      <c r="K125" s="414"/>
      <c r="L125" s="414"/>
    </row>
    <row r="126" spans="1:12" x14ac:dyDescent="0.3">
      <c r="A126" s="431" t="s">
        <v>200</v>
      </c>
      <c r="B126" s="449" t="s">
        <v>625</v>
      </c>
      <c r="C126" s="433" t="s">
        <v>1407</v>
      </c>
      <c r="D126" s="450" t="str">
        <f>+CONCATENATE(B126,C126)</f>
        <v>Tilleul générique30ap</v>
      </c>
      <c r="E126" s="426">
        <v>144.27493077668342</v>
      </c>
      <c r="F126" s="451"/>
      <c r="G126" s="451"/>
      <c r="H126" s="414"/>
      <c r="I126" s="414"/>
      <c r="J126" s="414"/>
      <c r="K126" s="414"/>
      <c r="L126" s="414"/>
    </row>
    <row r="127" spans="1:12" x14ac:dyDescent="0.3">
      <c r="A127" s="414"/>
      <c r="B127" s="418"/>
      <c r="C127" s="416"/>
      <c r="D127" s="417"/>
      <c r="E127" s="414"/>
      <c r="F127" s="414"/>
      <c r="G127" s="414"/>
      <c r="H127" s="414"/>
      <c r="I127" s="414"/>
      <c r="J127" s="414"/>
      <c r="K127" s="414"/>
      <c r="L127" s="414"/>
    </row>
    <row r="128" spans="1:12" x14ac:dyDescent="0.3">
      <c r="A128" s="414"/>
      <c r="B128" s="418"/>
      <c r="C128" s="416"/>
      <c r="D128" s="417"/>
      <c r="E128" s="414"/>
      <c r="F128" s="414"/>
      <c r="G128" s="414"/>
      <c r="H128" s="414"/>
      <c r="I128" s="414"/>
      <c r="J128" s="414"/>
      <c r="K128" s="414"/>
      <c r="L128" s="414"/>
    </row>
    <row r="129" spans="1:12" x14ac:dyDescent="0.3">
      <c r="A129" s="414"/>
      <c r="B129" s="418"/>
      <c r="C129" s="416"/>
      <c r="D129" s="417"/>
      <c r="E129" s="414"/>
      <c r="F129" s="414"/>
      <c r="G129" s="414"/>
      <c r="H129" s="414"/>
      <c r="I129" s="414"/>
      <c r="J129" s="414"/>
      <c r="K129" s="414"/>
      <c r="L129" s="414"/>
    </row>
    <row r="130" spans="1:12" ht="23.4" x14ac:dyDescent="0.45">
      <c r="A130" s="414"/>
      <c r="B130" s="415" t="s">
        <v>1439</v>
      </c>
      <c r="C130" s="416"/>
      <c r="D130" s="417"/>
      <c r="E130" s="414"/>
      <c r="F130" s="414"/>
      <c r="G130" s="414"/>
      <c r="H130" s="414"/>
      <c r="I130" s="414"/>
      <c r="J130" s="414"/>
      <c r="K130" s="414"/>
      <c r="L130" s="414"/>
    </row>
    <row r="131" spans="1:12" x14ac:dyDescent="0.3">
      <c r="A131" s="414"/>
      <c r="B131" s="418"/>
      <c r="C131" s="416"/>
      <c r="D131" s="417"/>
      <c r="E131" s="414"/>
      <c r="F131" s="414"/>
      <c r="G131" s="414"/>
      <c r="H131" s="414"/>
      <c r="I131" s="414"/>
      <c r="J131" s="414"/>
      <c r="K131" s="414"/>
      <c r="L131" s="414"/>
    </row>
    <row r="132" spans="1:12" ht="28.8" x14ac:dyDescent="0.3">
      <c r="A132" s="414"/>
      <c r="B132" s="452" t="s">
        <v>1420</v>
      </c>
      <c r="C132" s="452" t="s">
        <v>1526</v>
      </c>
      <c r="D132" s="452" t="s">
        <v>1421</v>
      </c>
      <c r="E132" s="414"/>
      <c r="F132" s="414"/>
      <c r="G132" s="414"/>
      <c r="H132" s="414"/>
      <c r="I132" s="414"/>
      <c r="J132" s="414"/>
      <c r="K132" s="414"/>
      <c r="L132" s="414"/>
    </row>
    <row r="133" spans="1:12" ht="43.2" customHeight="1" x14ac:dyDescent="0.3">
      <c r="A133" s="414"/>
      <c r="B133" s="453" t="s">
        <v>1422</v>
      </c>
      <c r="C133" s="454" t="s">
        <v>1432</v>
      </c>
      <c r="D133" s="455">
        <f>+IF(C133="non",-20%,0%)</f>
        <v>0</v>
      </c>
      <c r="E133" s="414"/>
      <c r="F133" s="414"/>
      <c r="G133" s="414"/>
      <c r="H133" s="414"/>
      <c r="I133" s="414"/>
      <c r="J133" s="414"/>
      <c r="K133" s="414"/>
      <c r="L133" s="414"/>
    </row>
    <row r="134" spans="1:12" ht="28.2" customHeight="1" x14ac:dyDescent="0.3">
      <c r="A134" s="414"/>
      <c r="B134" s="453" t="s">
        <v>1527</v>
      </c>
      <c r="C134" s="454" t="s">
        <v>1432</v>
      </c>
      <c r="D134" s="455">
        <f>+IF(C134="non",-10%,0%)</f>
        <v>0</v>
      </c>
      <c r="E134" s="414"/>
      <c r="F134" s="414"/>
      <c r="G134" s="414"/>
      <c r="H134" s="414"/>
      <c r="I134" s="414"/>
      <c r="J134" s="414"/>
      <c r="K134" s="414"/>
      <c r="L134" s="414"/>
    </row>
    <row r="135" spans="1:12" ht="56.4" customHeight="1" x14ac:dyDescent="0.3">
      <c r="A135" s="414"/>
      <c r="B135" s="453" t="s">
        <v>1425</v>
      </c>
      <c r="C135" s="452"/>
      <c r="D135" s="455" t="s">
        <v>1426</v>
      </c>
      <c r="E135" s="414"/>
      <c r="F135" s="414"/>
      <c r="G135" s="414"/>
      <c r="H135" s="414"/>
      <c r="I135" s="414"/>
      <c r="J135" s="414"/>
      <c r="K135" s="414"/>
      <c r="L135" s="414"/>
    </row>
    <row r="136" spans="1:12" ht="28.8" x14ac:dyDescent="0.3">
      <c r="A136" s="414"/>
      <c r="B136" s="456" t="s">
        <v>1427</v>
      </c>
      <c r="C136" s="454" t="s">
        <v>1436</v>
      </c>
      <c r="D136" s="455">
        <f>IF(C136="Fort ou très fort",-15%,IF(C136="Moyen",-10%,IF(OR(C136="Très faible ou faible",C136="Classement non clair par commune"),-5%,0%)))</f>
        <v>-0.05</v>
      </c>
      <c r="E136" s="414"/>
      <c r="F136" s="414"/>
      <c r="G136" s="414"/>
      <c r="H136" s="414"/>
      <c r="I136" s="414"/>
      <c r="J136" s="414"/>
      <c r="K136" s="414"/>
      <c r="L136" s="414"/>
    </row>
    <row r="137" spans="1:12" ht="30" customHeight="1" x14ac:dyDescent="0.3">
      <c r="A137" s="414"/>
      <c r="B137" s="453" t="s">
        <v>1428</v>
      </c>
      <c r="C137" s="452" t="s">
        <v>1429</v>
      </c>
      <c r="D137" s="457">
        <v>-0.1</v>
      </c>
      <c r="E137" s="414"/>
      <c r="F137" s="414"/>
      <c r="G137" s="414"/>
      <c r="H137" s="414"/>
      <c r="I137" s="414"/>
      <c r="J137" s="414"/>
      <c r="K137" s="414"/>
      <c r="L137" s="414"/>
    </row>
    <row r="138" spans="1:12" ht="24" customHeight="1" x14ac:dyDescent="0.3">
      <c r="A138" s="414"/>
      <c r="B138" s="414"/>
      <c r="C138" s="458" t="s">
        <v>1528</v>
      </c>
      <c r="D138" s="459">
        <f>+(1+D133)*(D134+1)*(1+D136)*(1+D137)</f>
        <v>0.85499999999999998</v>
      </c>
      <c r="E138" s="414"/>
      <c r="F138" s="414"/>
      <c r="G138" s="414"/>
      <c r="H138" s="414"/>
      <c r="I138" s="414"/>
      <c r="J138" s="414"/>
      <c r="K138" s="414"/>
      <c r="L138" s="414"/>
    </row>
    <row r="139" spans="1:12" x14ac:dyDescent="0.3">
      <c r="A139" s="414"/>
      <c r="B139" s="418"/>
      <c r="C139" s="416"/>
      <c r="D139" s="417"/>
      <c r="E139" s="414"/>
      <c r="F139" s="414"/>
      <c r="G139" s="414"/>
      <c r="H139" s="414"/>
      <c r="I139" s="414"/>
      <c r="J139" s="414"/>
      <c r="K139" s="414"/>
      <c r="L139" s="414"/>
    </row>
    <row r="140" spans="1:12" x14ac:dyDescent="0.3">
      <c r="A140" s="414"/>
      <c r="B140" s="418"/>
      <c r="C140" s="416"/>
      <c r="D140" s="417"/>
      <c r="E140" s="414"/>
      <c r="F140" s="414"/>
      <c r="G140" s="414"/>
      <c r="H140" s="414"/>
      <c r="I140" s="414"/>
      <c r="J140" s="414"/>
      <c r="K140" s="414"/>
      <c r="L140" s="414"/>
    </row>
    <row r="141" spans="1:12" ht="23.4" x14ac:dyDescent="0.45">
      <c r="A141" s="414"/>
      <c r="B141" s="415" t="s">
        <v>1470</v>
      </c>
      <c r="C141" s="416"/>
      <c r="D141" s="417"/>
      <c r="E141" s="414"/>
      <c r="F141" s="414"/>
      <c r="G141" s="414"/>
      <c r="H141" s="414"/>
      <c r="I141" s="414"/>
      <c r="J141" s="414"/>
      <c r="K141" s="414"/>
      <c r="L141" s="414"/>
    </row>
    <row r="142" spans="1:12" ht="23.4" x14ac:dyDescent="0.45">
      <c r="A142" s="414"/>
      <c r="B142" s="415"/>
      <c r="C142" s="416"/>
      <c r="D142" s="417"/>
      <c r="E142" s="414"/>
      <c r="F142" s="414"/>
      <c r="G142" s="414"/>
      <c r="H142" s="414"/>
      <c r="I142" s="414"/>
      <c r="J142" s="414"/>
      <c r="K142" s="414"/>
      <c r="L142" s="414"/>
    </row>
    <row r="143" spans="1:12" ht="23.4" x14ac:dyDescent="0.3">
      <c r="A143" s="460"/>
      <c r="B143" s="461"/>
      <c r="C143" s="416"/>
      <c r="D143" s="416"/>
      <c r="E143" s="462" t="s">
        <v>1534</v>
      </c>
      <c r="F143" s="463" t="s">
        <v>1533</v>
      </c>
      <c r="G143" s="463"/>
      <c r="H143" s="463"/>
      <c r="I143" s="463"/>
      <c r="J143" s="464" t="s">
        <v>1537</v>
      </c>
      <c r="K143" s="465"/>
      <c r="L143" s="465"/>
    </row>
    <row r="144" spans="1:12" ht="57.6" x14ac:dyDescent="0.3">
      <c r="A144" s="418"/>
      <c r="B144" s="452" t="s">
        <v>1466</v>
      </c>
      <c r="C144" s="452" t="s">
        <v>1467</v>
      </c>
      <c r="D144" s="466" t="s">
        <v>1468</v>
      </c>
      <c r="E144" s="467" t="s">
        <v>1469</v>
      </c>
      <c r="F144" s="468" t="s">
        <v>1557</v>
      </c>
      <c r="G144" s="468" t="s">
        <v>1558</v>
      </c>
      <c r="H144" s="468" t="s">
        <v>1559</v>
      </c>
      <c r="I144" s="468" t="s">
        <v>1560</v>
      </c>
      <c r="J144" s="469" t="s">
        <v>1561</v>
      </c>
      <c r="K144" s="469" t="s">
        <v>1562</v>
      </c>
      <c r="L144" s="469" t="s">
        <v>1563</v>
      </c>
    </row>
    <row r="145" spans="1:12" x14ac:dyDescent="0.3">
      <c r="A145" s="431" t="s">
        <v>1543</v>
      </c>
      <c r="B145" s="470">
        <f>+E9+F9+G9</f>
        <v>184.84654740566609</v>
      </c>
      <c r="C145" s="471">
        <f>+B145*$D$138</f>
        <v>158.04379803184449</v>
      </c>
      <c r="D145" s="472">
        <v>2.62</v>
      </c>
      <c r="E145" s="473">
        <f>+C145*D145</f>
        <v>414.07475084343258</v>
      </c>
      <c r="F145" s="474">
        <f>+D145*B145</f>
        <v>484.29795420284518</v>
      </c>
      <c r="G145" s="474">
        <f>+E9*$D$145</f>
        <v>484.29795420284518</v>
      </c>
      <c r="H145" s="474">
        <f>+F9*$D$145</f>
        <v>0</v>
      </c>
      <c r="I145" s="474">
        <f>+G9*$D$145</f>
        <v>0</v>
      </c>
      <c r="J145" s="475">
        <f>+G145*$D$138</f>
        <v>414.07475084343264</v>
      </c>
      <c r="K145" s="475">
        <f>+H145*$D$138</f>
        <v>0</v>
      </c>
      <c r="L145" s="475">
        <f>+I145*$D$138</f>
        <v>0</v>
      </c>
    </row>
    <row r="146" spans="1:12" x14ac:dyDescent="0.3">
      <c r="A146" s="431" t="s">
        <v>131</v>
      </c>
      <c r="B146" s="470">
        <f>+E28+F28+G28</f>
        <v>285.71842516152009</v>
      </c>
      <c r="C146" s="471">
        <f>+B146*$D$138</f>
        <v>244.28925351309968</v>
      </c>
      <c r="D146" s="472">
        <v>5.6</v>
      </c>
      <c r="E146" s="473">
        <f t="shared" ref="E146:E148" si="0">+C146*D146</f>
        <v>1368.0198196733581</v>
      </c>
      <c r="F146" s="474">
        <f t="shared" ref="F146:F152" si="1">+D146*B146</f>
        <v>1600.0231809045124</v>
      </c>
      <c r="G146" s="474">
        <f>+E28*$D$146</f>
        <v>1273.6947602114008</v>
      </c>
      <c r="H146" s="474">
        <f>+F28*$D$146</f>
        <v>296.66768377467383</v>
      </c>
      <c r="I146" s="474">
        <f>+G28*$D$146</f>
        <v>29.660736918437806</v>
      </c>
      <c r="J146" s="475">
        <f t="shared" ref="J146:L152" si="2">+G146*$D$138</f>
        <v>1089.0090199807476</v>
      </c>
      <c r="K146" s="475">
        <f t="shared" si="2"/>
        <v>253.65086962734611</v>
      </c>
      <c r="L146" s="475">
        <f t="shared" si="2"/>
        <v>25.359930065264322</v>
      </c>
    </row>
    <row r="147" spans="1:12" x14ac:dyDescent="0.3">
      <c r="A147" s="431" t="s">
        <v>1553</v>
      </c>
      <c r="B147" s="470">
        <f>+E48+F48+G48</f>
        <v>82.764322062612422</v>
      </c>
      <c r="C147" s="471">
        <f>+B147*$D$138</f>
        <v>70.763495363533622</v>
      </c>
      <c r="D147" s="472">
        <v>3.8</v>
      </c>
      <c r="E147" s="473">
        <f t="shared" si="0"/>
        <v>268.90128238142773</v>
      </c>
      <c r="F147" s="474">
        <f t="shared" si="1"/>
        <v>314.50442383792716</v>
      </c>
      <c r="G147" s="474">
        <f>+E48*$D$147</f>
        <v>314.50442383792716</v>
      </c>
      <c r="H147" s="474">
        <f>+F48*$D$147</f>
        <v>0</v>
      </c>
      <c r="I147" s="474">
        <f>+G48*$D$147</f>
        <v>0</v>
      </c>
      <c r="J147" s="475">
        <f t="shared" si="2"/>
        <v>268.90128238142773</v>
      </c>
      <c r="K147" s="475">
        <f t="shared" si="2"/>
        <v>0</v>
      </c>
      <c r="L147" s="475">
        <f t="shared" si="2"/>
        <v>0</v>
      </c>
    </row>
    <row r="148" spans="1:12" x14ac:dyDescent="0.3">
      <c r="A148" s="431" t="s">
        <v>1225</v>
      </c>
      <c r="B148" s="470">
        <f>+E68+F68+G68</f>
        <v>166.35846223336901</v>
      </c>
      <c r="C148" s="471">
        <f>+B148*$D$138</f>
        <v>142.23648520953051</v>
      </c>
      <c r="D148" s="472">
        <v>0.08</v>
      </c>
      <c r="E148" s="473">
        <f t="shared" si="0"/>
        <v>11.378918816762441</v>
      </c>
      <c r="F148" s="474">
        <f t="shared" si="1"/>
        <v>13.308676978669521</v>
      </c>
      <c r="G148" s="474">
        <f>+E68*$D$148</f>
        <v>13.308676978669521</v>
      </c>
      <c r="H148" s="474">
        <f>+F68*$D$148</f>
        <v>0</v>
      </c>
      <c r="I148" s="474">
        <f>+G68*$D$148</f>
        <v>0</v>
      </c>
      <c r="J148" s="475">
        <f t="shared" si="2"/>
        <v>11.37891881676244</v>
      </c>
      <c r="K148" s="475">
        <f t="shared" si="2"/>
        <v>0</v>
      </c>
      <c r="L148" s="475">
        <f t="shared" si="2"/>
        <v>0</v>
      </c>
    </row>
    <row r="149" spans="1:12" x14ac:dyDescent="0.3">
      <c r="A149" s="431" t="s">
        <v>1554</v>
      </c>
      <c r="B149" s="470">
        <f>+E117</f>
        <v>164.26248086399747</v>
      </c>
      <c r="C149" s="471">
        <f t="shared" ref="C149:C152" si="3">+B149*$D$138</f>
        <v>140.44442113871784</v>
      </c>
      <c r="D149" s="472">
        <v>0.9</v>
      </c>
      <c r="E149" s="473">
        <f>+C149*D149</f>
        <v>126.39997902484606</v>
      </c>
      <c r="F149" s="474">
        <f>+D149*B149</f>
        <v>147.83623277759773</v>
      </c>
      <c r="G149" s="474">
        <f>+F149</f>
        <v>147.83623277759773</v>
      </c>
      <c r="H149" s="474">
        <v>0</v>
      </c>
      <c r="I149" s="474">
        <v>0</v>
      </c>
      <c r="J149" s="475">
        <f t="shared" si="2"/>
        <v>126.39997902484606</v>
      </c>
      <c r="K149" s="475">
        <f t="shared" si="2"/>
        <v>0</v>
      </c>
      <c r="L149" s="475">
        <f t="shared" si="2"/>
        <v>0</v>
      </c>
    </row>
    <row r="150" spans="1:12" x14ac:dyDescent="0.3">
      <c r="A150" s="431" t="s">
        <v>1555</v>
      </c>
      <c r="B150" s="470">
        <f>+E120</f>
        <v>162.87632370538651</v>
      </c>
      <c r="C150" s="471">
        <f t="shared" si="3"/>
        <v>139.25925676810547</v>
      </c>
      <c r="D150" s="472">
        <v>0.19</v>
      </c>
      <c r="E150" s="473">
        <f>+C150*D150</f>
        <v>26.45925878594004</v>
      </c>
      <c r="F150" s="474">
        <f>+D150*B150</f>
        <v>30.946501504023438</v>
      </c>
      <c r="G150" s="474">
        <f t="shared" ref="G150:G152" si="4">+F150</f>
        <v>30.946501504023438</v>
      </c>
      <c r="H150" s="474">
        <v>0</v>
      </c>
      <c r="I150" s="474">
        <v>0</v>
      </c>
      <c r="J150" s="475">
        <f t="shared" si="2"/>
        <v>26.45925878594004</v>
      </c>
      <c r="K150" s="475">
        <f t="shared" si="2"/>
        <v>0</v>
      </c>
      <c r="L150" s="475">
        <f t="shared" si="2"/>
        <v>0</v>
      </c>
    </row>
    <row r="151" spans="1:12" x14ac:dyDescent="0.3">
      <c r="A151" s="431" t="s">
        <v>1556</v>
      </c>
      <c r="B151" s="470">
        <f>+E123</f>
        <v>147.02629840435824</v>
      </c>
      <c r="C151" s="471">
        <f t="shared" si="3"/>
        <v>125.7074851357263</v>
      </c>
      <c r="D151" s="472">
        <v>0.93</v>
      </c>
      <c r="E151" s="473">
        <f>+C151*D151</f>
        <v>116.90796117622547</v>
      </c>
      <c r="F151" s="474">
        <f>+D151*B151</f>
        <v>136.73445751605317</v>
      </c>
      <c r="G151" s="474">
        <f t="shared" si="4"/>
        <v>136.73445751605317</v>
      </c>
      <c r="H151" s="474">
        <v>0</v>
      </c>
      <c r="I151" s="474">
        <v>0</v>
      </c>
      <c r="J151" s="475">
        <f t="shared" si="2"/>
        <v>116.90796117622546</v>
      </c>
      <c r="K151" s="475">
        <f t="shared" si="2"/>
        <v>0</v>
      </c>
      <c r="L151" s="475">
        <f t="shared" si="2"/>
        <v>0</v>
      </c>
    </row>
    <row r="152" spans="1:12" x14ac:dyDescent="0.3">
      <c r="A152" s="431" t="s">
        <v>1549</v>
      </c>
      <c r="B152" s="470">
        <f>+E126</f>
        <v>144.27493077668342</v>
      </c>
      <c r="C152" s="471">
        <f t="shared" si="3"/>
        <v>123.35506581406432</v>
      </c>
      <c r="D152" s="472">
        <v>0.18</v>
      </c>
      <c r="E152" s="473">
        <f>+C152*D152</f>
        <v>22.203911846531575</v>
      </c>
      <c r="F152" s="474">
        <f t="shared" si="1"/>
        <v>25.969487539803016</v>
      </c>
      <c r="G152" s="474">
        <f t="shared" si="4"/>
        <v>25.969487539803016</v>
      </c>
      <c r="H152" s="474">
        <v>0</v>
      </c>
      <c r="I152" s="474">
        <v>0</v>
      </c>
      <c r="J152" s="475">
        <f t="shared" si="2"/>
        <v>22.203911846531579</v>
      </c>
      <c r="K152" s="475">
        <f t="shared" si="2"/>
        <v>0</v>
      </c>
      <c r="L152" s="475">
        <f t="shared" si="2"/>
        <v>0</v>
      </c>
    </row>
    <row r="153" spans="1:12" x14ac:dyDescent="0.3">
      <c r="A153" s="431"/>
      <c r="B153" s="476"/>
      <c r="C153" s="477"/>
      <c r="D153" s="478" t="s">
        <v>1510</v>
      </c>
      <c r="E153" s="479">
        <f t="shared" ref="E153:L153" si="5">+SUM(E145:E152)</f>
        <v>2354.3458825485241</v>
      </c>
      <c r="F153" s="479">
        <f t="shared" si="5"/>
        <v>2753.6209152614319</v>
      </c>
      <c r="G153" s="479">
        <f t="shared" si="5"/>
        <v>2427.2924945683199</v>
      </c>
      <c r="H153" s="479">
        <f t="shared" si="5"/>
        <v>296.66768377467383</v>
      </c>
      <c r="I153" s="479">
        <f t="shared" si="5"/>
        <v>29.660736918437806</v>
      </c>
      <c r="J153" s="479">
        <f t="shared" si="5"/>
        <v>2075.3350828559132</v>
      </c>
      <c r="K153" s="479">
        <f t="shared" si="5"/>
        <v>253.65086962734611</v>
      </c>
      <c r="L153" s="479">
        <f t="shared" si="5"/>
        <v>25.359930065264322</v>
      </c>
    </row>
    <row r="154" spans="1:12" x14ac:dyDescent="0.3">
      <c r="A154" s="414"/>
      <c r="B154" s="418"/>
      <c r="C154" s="416"/>
      <c r="D154" s="480" t="s">
        <v>1511</v>
      </c>
      <c r="E154" s="473">
        <f>+SUM(E145:E152)/SUM(D145:D152)</f>
        <v>164.63957220619051</v>
      </c>
      <c r="F154" s="481"/>
      <c r="G154" s="481"/>
      <c r="H154" s="481"/>
      <c r="I154" s="481"/>
      <c r="J154" s="414"/>
      <c r="K154" s="414"/>
      <c r="L154" s="414"/>
    </row>
    <row r="155" spans="1:12" x14ac:dyDescent="0.3">
      <c r="A155" s="414"/>
      <c r="B155" s="418"/>
      <c r="C155" s="416"/>
      <c r="D155" s="417"/>
      <c r="E155" s="414"/>
      <c r="F155" s="414"/>
      <c r="G155" s="414"/>
      <c r="H155" s="414"/>
      <c r="I155" s="414"/>
      <c r="J155" s="414"/>
      <c r="K155" s="414"/>
      <c r="L155" s="414"/>
    </row>
  </sheetData>
  <mergeCells count="4">
    <mergeCell ref="B3:C3"/>
    <mergeCell ref="B4:C4"/>
    <mergeCell ref="F143:I143"/>
    <mergeCell ref="J143:L143"/>
  </mergeCells>
  <conditionalFormatting sqref="D8">
    <cfRule type="duplicateValues" dxfId="47" priority="46"/>
  </conditionalFormatting>
  <conditionalFormatting sqref="B3 D3">
    <cfRule type="duplicateValues" dxfId="46" priority="45"/>
  </conditionalFormatting>
  <conditionalFormatting sqref="E3">
    <cfRule type="duplicateValues" dxfId="45" priority="44"/>
  </conditionalFormatting>
  <conditionalFormatting sqref="B8:C8">
    <cfRule type="duplicateValues" dxfId="44" priority="47"/>
  </conditionalFormatting>
  <conditionalFormatting sqref="E8">
    <cfRule type="duplicateValues" dxfId="43" priority="43"/>
  </conditionalFormatting>
  <conditionalFormatting sqref="D116">
    <cfRule type="duplicateValues" dxfId="42" priority="42"/>
  </conditionalFormatting>
  <conditionalFormatting sqref="E116">
    <cfRule type="duplicateValues" dxfId="41" priority="41"/>
  </conditionalFormatting>
  <conditionalFormatting sqref="C116">
    <cfRule type="duplicateValues" dxfId="40" priority="40"/>
  </conditionalFormatting>
  <conditionalFormatting sqref="B116">
    <cfRule type="duplicateValues" dxfId="39" priority="48"/>
  </conditionalFormatting>
  <conditionalFormatting sqref="D119">
    <cfRule type="duplicateValues" dxfId="38" priority="38"/>
  </conditionalFormatting>
  <conditionalFormatting sqref="E119">
    <cfRule type="duplicateValues" dxfId="37" priority="37"/>
  </conditionalFormatting>
  <conditionalFormatting sqref="C119">
    <cfRule type="duplicateValues" dxfId="36" priority="36"/>
  </conditionalFormatting>
  <conditionalFormatting sqref="B119">
    <cfRule type="duplicateValues" dxfId="35" priority="39"/>
  </conditionalFormatting>
  <conditionalFormatting sqref="D122">
    <cfRule type="duplicateValues" dxfId="34" priority="34"/>
  </conditionalFormatting>
  <conditionalFormatting sqref="E122">
    <cfRule type="duplicateValues" dxfId="33" priority="33"/>
  </conditionalFormatting>
  <conditionalFormatting sqref="C122">
    <cfRule type="duplicateValues" dxfId="32" priority="32"/>
  </conditionalFormatting>
  <conditionalFormatting sqref="B122">
    <cfRule type="duplicateValues" dxfId="31" priority="35"/>
  </conditionalFormatting>
  <conditionalFormatting sqref="F3">
    <cfRule type="duplicateValues" dxfId="30" priority="31"/>
  </conditionalFormatting>
  <conditionalFormatting sqref="F8">
    <cfRule type="duplicateValues" dxfId="29" priority="30"/>
  </conditionalFormatting>
  <conditionalFormatting sqref="F116">
    <cfRule type="duplicateValues" dxfId="28" priority="29"/>
  </conditionalFormatting>
  <conditionalFormatting sqref="F119">
    <cfRule type="duplicateValues" dxfId="27" priority="28"/>
  </conditionalFormatting>
  <conditionalFormatting sqref="F122">
    <cfRule type="duplicateValues" dxfId="26" priority="27"/>
  </conditionalFormatting>
  <conditionalFormatting sqref="G3">
    <cfRule type="duplicateValues" dxfId="25" priority="26"/>
  </conditionalFormatting>
  <conditionalFormatting sqref="G8">
    <cfRule type="duplicateValues" dxfId="24" priority="25"/>
  </conditionalFormatting>
  <conditionalFormatting sqref="G116">
    <cfRule type="duplicateValues" dxfId="23" priority="24"/>
  </conditionalFormatting>
  <conditionalFormatting sqref="G119">
    <cfRule type="duplicateValues" dxfId="22" priority="23"/>
  </conditionalFormatting>
  <conditionalFormatting sqref="G122">
    <cfRule type="duplicateValues" dxfId="21" priority="22"/>
  </conditionalFormatting>
  <conditionalFormatting sqref="D27">
    <cfRule type="duplicateValues" dxfId="20" priority="20"/>
  </conditionalFormatting>
  <conditionalFormatting sqref="B27:C27">
    <cfRule type="duplicateValues" dxfId="19" priority="21"/>
  </conditionalFormatting>
  <conditionalFormatting sqref="E27">
    <cfRule type="duplicateValues" dxfId="18" priority="19"/>
  </conditionalFormatting>
  <conditionalFormatting sqref="F27">
    <cfRule type="duplicateValues" dxfId="17" priority="18"/>
  </conditionalFormatting>
  <conditionalFormatting sqref="G27">
    <cfRule type="duplicateValues" dxfId="16" priority="17"/>
  </conditionalFormatting>
  <conditionalFormatting sqref="D125">
    <cfRule type="duplicateValues" dxfId="15" priority="15"/>
  </conditionalFormatting>
  <conditionalFormatting sqref="E125">
    <cfRule type="duplicateValues" dxfId="14" priority="14"/>
  </conditionalFormatting>
  <conditionalFormatting sqref="C125">
    <cfRule type="duplicateValues" dxfId="13" priority="13"/>
  </conditionalFormatting>
  <conditionalFormatting sqref="B125">
    <cfRule type="duplicateValues" dxfId="12" priority="16"/>
  </conditionalFormatting>
  <conditionalFormatting sqref="F125">
    <cfRule type="duplicateValues" dxfId="11" priority="12"/>
  </conditionalFormatting>
  <conditionalFormatting sqref="G125">
    <cfRule type="duplicateValues" dxfId="10" priority="11"/>
  </conditionalFormatting>
  <conditionalFormatting sqref="D47">
    <cfRule type="duplicateValues" dxfId="9" priority="9"/>
  </conditionalFormatting>
  <conditionalFormatting sqref="B47:C47">
    <cfRule type="duplicateValues" dxfId="8" priority="10"/>
  </conditionalFormatting>
  <conditionalFormatting sqref="E47">
    <cfRule type="duplicateValues" dxfId="7" priority="8"/>
  </conditionalFormatting>
  <conditionalFormatting sqref="F47">
    <cfRule type="duplicateValues" dxfId="6" priority="7"/>
  </conditionalFormatting>
  <conditionalFormatting sqref="G47">
    <cfRule type="duplicateValues" dxfId="5" priority="6"/>
  </conditionalFormatting>
  <conditionalFormatting sqref="D67">
    <cfRule type="duplicateValues" dxfId="4" priority="4"/>
  </conditionalFormatting>
  <conditionalFormatting sqref="B67:C67">
    <cfRule type="duplicateValues" dxfId="3" priority="5"/>
  </conditionalFormatting>
  <conditionalFormatting sqref="E67">
    <cfRule type="duplicateValues" dxfId="2" priority="3"/>
  </conditionalFormatting>
  <conditionalFormatting sqref="F67">
    <cfRule type="duplicateValues" dxfId="1" priority="2"/>
  </conditionalFormatting>
  <conditionalFormatting sqref="G67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zoomScale="70" zoomScaleNormal="70" workbookViewId="0">
      <pane ySplit="2" topLeftCell="A310" activePane="bottomLeft" state="frozen"/>
      <selection activeCell="C1" sqref="C1"/>
      <selection pane="bottomLeft" activeCell="I1048" sqref="I1048"/>
    </sheetView>
  </sheetViews>
  <sheetFormatPr baseColWidth="10" defaultRowHeight="14.4" x14ac:dyDescent="0.3"/>
  <cols>
    <col min="1" max="2" width="10.77734375" style="4"/>
    <col min="3" max="3" width="26.77734375" style="4" bestFit="1" customWidth="1"/>
    <col min="4" max="4" width="29" style="4" bestFit="1" customWidth="1"/>
    <col min="5" max="5" width="65.5546875" style="4" bestFit="1" customWidth="1"/>
    <col min="6" max="6" width="10.77734375" style="4"/>
    <col min="7" max="8" width="10.77734375" style="5"/>
    <col min="9" max="9" width="27.44140625" style="5" bestFit="1" customWidth="1"/>
    <col min="10" max="14" width="10.77734375" style="5"/>
    <col min="15" max="15" width="20.21875" style="6" bestFit="1" customWidth="1"/>
    <col min="16" max="16" width="30.77734375" style="6" bestFit="1" customWidth="1"/>
    <col min="17" max="17" width="10.77734375" style="6"/>
    <col min="18" max="18" width="22.5546875" style="6" customWidth="1"/>
    <col min="19" max="28" width="10.77734375" style="6"/>
    <col min="29" max="29" width="10.77734375" style="7" customWidth="1"/>
    <col min="30" max="30" width="10.77734375" style="7"/>
    <col min="31" max="31" width="15.5546875" style="7" bestFit="1" customWidth="1"/>
    <col min="32" max="32" width="12.77734375" style="7" bestFit="1" customWidth="1"/>
    <col min="33" max="35" width="12.77734375" style="7" customWidth="1"/>
    <col min="36" max="36" width="15.77734375" style="7" bestFit="1" customWidth="1"/>
    <col min="37" max="38" width="16" style="7" bestFit="1" customWidth="1"/>
    <col min="39" max="44" width="16" style="7" customWidth="1"/>
    <col min="45" max="45" width="9.5546875" style="8" customWidth="1"/>
    <col min="46" max="46" width="10.77734375" style="8"/>
    <col min="47" max="47" width="14.21875" style="8" bestFit="1" customWidth="1"/>
    <col min="48" max="48" width="12.5546875" style="8" bestFit="1" customWidth="1"/>
    <col min="49" max="49" width="15.44140625" style="8" bestFit="1" customWidth="1"/>
    <col min="50" max="57" width="12.5546875" style="8" customWidth="1"/>
    <col min="58" max="58" width="17.5546875" style="12" bestFit="1" customWidth="1"/>
    <col min="59" max="59" width="12.5546875" style="12" customWidth="1"/>
    <col min="60" max="61" width="10.77734375" style="96"/>
    <col min="62" max="62" width="9.5546875" style="96" customWidth="1"/>
    <col min="63" max="63" width="62.21875" style="96" customWidth="1"/>
    <col min="64" max="64" width="4.44140625" style="4" customWidth="1"/>
    <col min="65" max="65" width="12.5546875" style="12" customWidth="1"/>
    <col min="66" max="67" width="14.44140625" style="12" bestFit="1" customWidth="1"/>
    <col min="68" max="68" width="18" style="12" bestFit="1" customWidth="1"/>
    <col min="69" max="70" width="15.77734375" style="12" bestFit="1" customWidth="1"/>
    <col min="71" max="71" width="15.77734375" style="12" customWidth="1"/>
    <col min="72" max="72" width="10.77734375" style="295" customWidth="1"/>
    <col min="73" max="73" width="12.21875" style="295" customWidth="1"/>
    <col min="74" max="74" width="11.5546875" style="297" bestFit="1" customWidth="1"/>
    <col min="75" max="75" width="12.44140625" style="295" bestFit="1" customWidth="1"/>
    <col min="76" max="76" width="25.44140625" style="295" customWidth="1"/>
    <col min="78" max="78" width="10.77734375" style="301"/>
  </cols>
  <sheetData>
    <row r="1" spans="1:93" x14ac:dyDescent="0.3">
      <c r="AV1" s="8">
        <v>0</v>
      </c>
      <c r="CI1" t="s">
        <v>1459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2" x14ac:dyDescent="0.3">
      <c r="A2" s="4" t="s">
        <v>54</v>
      </c>
      <c r="B2" s="4" t="s">
        <v>1473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1474</v>
      </c>
      <c r="AO2" s="7" t="s">
        <v>1475</v>
      </c>
      <c r="AP2" s="7" t="s">
        <v>1476</v>
      </c>
      <c r="AQ2" s="7" t="s">
        <v>1477</v>
      </c>
      <c r="AR2" s="7" t="s">
        <v>1478</v>
      </c>
      <c r="AS2" s="8" t="s">
        <v>168</v>
      </c>
      <c r="AT2" s="8" t="s">
        <v>13</v>
      </c>
      <c r="AU2" s="8" t="s">
        <v>1479</v>
      </c>
      <c r="AV2" s="8" t="s">
        <v>23</v>
      </c>
      <c r="AW2" s="8" t="s">
        <v>14</v>
      </c>
      <c r="AX2" s="8" t="s">
        <v>167</v>
      </c>
      <c r="AY2" s="8" t="s">
        <v>1480</v>
      </c>
      <c r="AZ2" s="8" t="s">
        <v>1481</v>
      </c>
      <c r="BA2" s="8" t="s">
        <v>1482</v>
      </c>
      <c r="BB2" s="8" t="s">
        <v>1483</v>
      </c>
      <c r="BC2" s="8" t="s">
        <v>1484</v>
      </c>
      <c r="BD2" s="8" t="s">
        <v>1485</v>
      </c>
      <c r="BE2" s="8" t="s">
        <v>1486</v>
      </c>
      <c r="BF2" s="12" t="s">
        <v>161</v>
      </c>
      <c r="BG2" s="12" t="s">
        <v>155</v>
      </c>
      <c r="BH2" s="298" t="s">
        <v>420</v>
      </c>
      <c r="BI2" s="298" t="s">
        <v>408</v>
      </c>
      <c r="BJ2" s="298" t="s">
        <v>320</v>
      </c>
      <c r="BK2" s="298" t="s">
        <v>1501</v>
      </c>
      <c r="BL2" s="11" t="s">
        <v>1506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1487</v>
      </c>
      <c r="BR2" s="12" t="s">
        <v>43</v>
      </c>
      <c r="BS2" s="12" t="s">
        <v>44</v>
      </c>
      <c r="BT2" s="298" t="s">
        <v>1441</v>
      </c>
      <c r="BU2" s="298" t="s">
        <v>1442</v>
      </c>
      <c r="BV2" s="299" t="s">
        <v>1443</v>
      </c>
      <c r="BW2" s="298" t="s">
        <v>1444</v>
      </c>
      <c r="BX2" s="298" t="s">
        <v>1445</v>
      </c>
      <c r="BY2" s="112" t="s">
        <v>1452</v>
      </c>
      <c r="BZ2" s="300" t="s">
        <v>1446</v>
      </c>
      <c r="CA2" s="112" t="s">
        <v>1449</v>
      </c>
      <c r="CB2" s="112" t="s">
        <v>1450</v>
      </c>
      <c r="CC2" s="112" t="s">
        <v>1451</v>
      </c>
      <c r="CD2" s="112" t="s">
        <v>1453</v>
      </c>
      <c r="CE2" s="112" t="s">
        <v>1455</v>
      </c>
      <c r="CF2" s="112" t="s">
        <v>1454</v>
      </c>
      <c r="CG2" s="112" t="s">
        <v>1456</v>
      </c>
      <c r="CH2" s="112" t="s">
        <v>1457</v>
      </c>
      <c r="CI2" s="112" t="s">
        <v>1458</v>
      </c>
      <c r="CJ2" s="112" t="s">
        <v>1460</v>
      </c>
      <c r="CK2" s="112" t="s">
        <v>1461</v>
      </c>
      <c r="CL2" s="112" t="s">
        <v>1462</v>
      </c>
      <c r="CM2" s="112" t="s">
        <v>1463</v>
      </c>
      <c r="CN2" s="112" t="s">
        <v>1464</v>
      </c>
      <c r="CO2" s="112" t="s">
        <v>1465</v>
      </c>
    </row>
    <row r="3" spans="1:93" ht="14.55" hidden="1" customHeight="1" x14ac:dyDescent="0.3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3">
        <f t="shared" ref="BJ3:BJ66" si="0">+AC3</f>
        <v>17</v>
      </c>
      <c r="BK3" s="133" t="str">
        <f>+_xlfn.CONCAT(BH3,"_",J3,"_",I3,"_",BI3,"_",BJ3,"_")</f>
        <v>Douglas_F1_Entree 17-18m, densité haute_National_17_</v>
      </c>
      <c r="BL3" s="317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5" t="str">
        <f>+VLOOKUP(G3,Liste!$A$7:$H$69,8,FALSE)</f>
        <v>Résineux</v>
      </c>
      <c r="BU3" s="295">
        <f>IF(BT3="Résineux",0%,100%)</f>
        <v>0</v>
      </c>
      <c r="BV3" s="297">
        <f>+IF(BT3="Résineux",100%,0%)</f>
        <v>1</v>
      </c>
      <c r="BW3" s="316">
        <v>0</v>
      </c>
      <c r="BX3" s="295">
        <f>+IF(BV3&lt;&gt;0,0.43,0.25)</f>
        <v>0.43</v>
      </c>
      <c r="BY3">
        <f>+IF(BJ3&lt;=30,AV3*BX3,0)</f>
        <v>0</v>
      </c>
      <c r="BZ3" s="301">
        <v>0</v>
      </c>
      <c r="CB3" s="296">
        <v>0.6</v>
      </c>
      <c r="CC3" s="296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55" hidden="1" customHeight="1" x14ac:dyDescent="0.3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3">
        <f t="shared" si="0"/>
        <v>18</v>
      </c>
      <c r="BK4" s="133" t="str">
        <f t="shared" ref="BK4:BK67" si="2">+_xlfn.CONCAT(BH4,"_",J4,"_",I4,"_",BI4,"_",BJ4,"_")</f>
        <v>Douglas_F1_Entree 17-18m, densité haute_National_18_</v>
      </c>
      <c r="BL4" s="317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5" t="str">
        <f>+VLOOKUP(G4,Liste!$A$7:$H$69,8,FALSE)</f>
        <v>Résineux</v>
      </c>
      <c r="BU4" s="295">
        <f t="shared" ref="BU4:BU67" si="3">IF(BT4="Résineux",0%,100%)</f>
        <v>0</v>
      </c>
      <c r="BV4" s="297">
        <f t="shared" ref="BV4:BV67" si="4">+IF(BT4="Résineux",100%,0%)</f>
        <v>1</v>
      </c>
      <c r="BW4" s="316">
        <v>0</v>
      </c>
      <c r="BX4" s="295">
        <f t="shared" ref="BX4:BX67" si="5">+IF(BV4&lt;&gt;0,0.43,0.25)</f>
        <v>0.43</v>
      </c>
      <c r="BY4">
        <f t="shared" ref="BY4:BY67" si="6">+IF(BJ4&lt;=30,AV4*BX4,0)</f>
        <v>0</v>
      </c>
      <c r="BZ4" s="301">
        <f t="shared" ref="BZ4:BZ67" si="7">+IF(BJ4&gt;=31,0,BY4+BZ3)</f>
        <v>0</v>
      </c>
      <c r="CB4" s="296">
        <v>0.6</v>
      </c>
      <c r="CC4" s="296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55" hidden="1" customHeight="1" x14ac:dyDescent="0.3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09">
        <f t="shared" ref="AY5:AY47" si="19">IF(AD5="ap",IF(AU5&lt;=45,0,1.80306-(53.52431/AU5)-(1182.78539/(AU5^2))),"")</f>
        <v>0</v>
      </c>
      <c r="AZ5" s="309">
        <f t="shared" ref="AZ5:AZ47" si="20">IF(AD5="ap",IF(AU5&lt;=20,0,(0.76104+(25.23841/AU5)-(764.19392/AU5^2))-AY5),"")</f>
        <v>0</v>
      </c>
      <c r="BA5" s="310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3">
        <f t="shared" si="0"/>
        <v>18</v>
      </c>
      <c r="BK5" s="133" t="str">
        <f t="shared" si="2"/>
        <v>Douglas_F1_Entree 17-18m, densité haute_National_18_</v>
      </c>
      <c r="BL5" s="317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5" t="str">
        <f>+VLOOKUP(G5,Liste!$A$7:$H$69,8,FALSE)</f>
        <v>Résineux</v>
      </c>
      <c r="BU5" s="295">
        <f t="shared" si="3"/>
        <v>0</v>
      </c>
      <c r="BV5" s="297">
        <f t="shared" si="4"/>
        <v>1</v>
      </c>
      <c r="BW5" s="316">
        <v>0</v>
      </c>
      <c r="BX5" s="295">
        <f t="shared" si="5"/>
        <v>0.43</v>
      </c>
      <c r="BY5">
        <f t="shared" si="6"/>
        <v>29.786130756665038</v>
      </c>
      <c r="BZ5" s="301">
        <f t="shared" si="7"/>
        <v>29.786130756665038</v>
      </c>
      <c r="CB5" s="296">
        <v>0.6</v>
      </c>
      <c r="CC5" s="296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55" hidden="1" customHeight="1" x14ac:dyDescent="0.3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09" t="str">
        <f t="shared" si="19"/>
        <v/>
      </c>
      <c r="AZ6" s="309" t="str">
        <f t="shared" si="20"/>
        <v/>
      </c>
      <c r="BA6" s="310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3">
        <f t="shared" si="0"/>
        <v>19</v>
      </c>
      <c r="BK6" s="133" t="str">
        <f t="shared" si="2"/>
        <v>Douglas_F1_Entree 17-18m, densité haute_National_19_</v>
      </c>
      <c r="BL6" s="317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5" t="str">
        <f>+VLOOKUP(G6,Liste!$A$7:$H$69,8,FALSE)</f>
        <v>Résineux</v>
      </c>
      <c r="BU6" s="295">
        <f t="shared" si="3"/>
        <v>0</v>
      </c>
      <c r="BV6" s="297">
        <f t="shared" si="4"/>
        <v>1</v>
      </c>
      <c r="BW6" s="316">
        <v>0</v>
      </c>
      <c r="BX6" s="295">
        <f t="shared" si="5"/>
        <v>0.43</v>
      </c>
      <c r="BY6">
        <f t="shared" si="6"/>
        <v>0</v>
      </c>
      <c r="BZ6" s="301">
        <f t="shared" si="7"/>
        <v>29.786130756665038</v>
      </c>
      <c r="CB6" s="296">
        <v>0.6</v>
      </c>
      <c r="CC6" s="296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55" hidden="1" customHeight="1" x14ac:dyDescent="0.3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09" t="str">
        <f t="shared" si="19"/>
        <v/>
      </c>
      <c r="AZ7" s="309" t="str">
        <f t="shared" si="20"/>
        <v/>
      </c>
      <c r="BA7" s="310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3">
        <f t="shared" si="0"/>
        <v>20</v>
      </c>
      <c r="BK7" s="133" t="str">
        <f t="shared" si="2"/>
        <v>Douglas_F1_Entree 17-18m, densité haute_National_20_</v>
      </c>
      <c r="BL7" s="317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5" t="str">
        <f>+VLOOKUP(G7,Liste!$A$7:$H$69,8,FALSE)</f>
        <v>Résineux</v>
      </c>
      <c r="BU7" s="295">
        <f t="shared" si="3"/>
        <v>0</v>
      </c>
      <c r="BV7" s="297">
        <f t="shared" si="4"/>
        <v>1</v>
      </c>
      <c r="BW7" s="316">
        <v>0</v>
      </c>
      <c r="BX7" s="295">
        <f t="shared" si="5"/>
        <v>0.43</v>
      </c>
      <c r="BY7">
        <f t="shared" si="6"/>
        <v>0</v>
      </c>
      <c r="BZ7" s="301">
        <f t="shared" si="7"/>
        <v>29.786130756665038</v>
      </c>
      <c r="CB7" s="296">
        <v>0.6</v>
      </c>
      <c r="CC7" s="296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55" hidden="1" customHeight="1" x14ac:dyDescent="0.3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09" t="str">
        <f t="shared" si="19"/>
        <v/>
      </c>
      <c r="AZ8" s="309" t="str">
        <f t="shared" si="20"/>
        <v/>
      </c>
      <c r="BA8" s="310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3">
        <f t="shared" si="0"/>
        <v>21</v>
      </c>
      <c r="BK8" s="133" t="str">
        <f t="shared" si="2"/>
        <v>Douglas_F1_Entree 17-18m, densité haute_National_21_</v>
      </c>
      <c r="BL8" s="317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5" t="str">
        <f>+VLOOKUP(G8,Liste!$A$7:$H$69,8,FALSE)</f>
        <v>Résineux</v>
      </c>
      <c r="BU8" s="295">
        <f t="shared" si="3"/>
        <v>0</v>
      </c>
      <c r="BV8" s="297">
        <f t="shared" si="4"/>
        <v>1</v>
      </c>
      <c r="BW8" s="316">
        <v>0</v>
      </c>
      <c r="BX8" s="295">
        <f t="shared" si="5"/>
        <v>0.43</v>
      </c>
      <c r="BY8">
        <f t="shared" si="6"/>
        <v>0</v>
      </c>
      <c r="BZ8" s="301">
        <f t="shared" si="7"/>
        <v>29.786130756665038</v>
      </c>
      <c r="CB8" s="296">
        <v>0.6</v>
      </c>
      <c r="CC8" s="296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55" hidden="1" customHeight="1" x14ac:dyDescent="0.3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09" t="str">
        <f t="shared" si="19"/>
        <v/>
      </c>
      <c r="AZ9" s="309" t="str">
        <f t="shared" si="20"/>
        <v/>
      </c>
      <c r="BA9" s="310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3">
        <f t="shared" si="0"/>
        <v>22</v>
      </c>
      <c r="BK9" s="133" t="str">
        <f t="shared" si="2"/>
        <v>Douglas_F1_Entree 17-18m, densité haute_National_22_</v>
      </c>
      <c r="BL9" s="317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5" t="str">
        <f>+VLOOKUP(G9,Liste!$A$7:$H$69,8,FALSE)</f>
        <v>Résineux</v>
      </c>
      <c r="BU9" s="295">
        <f t="shared" si="3"/>
        <v>0</v>
      </c>
      <c r="BV9" s="297">
        <f t="shared" si="4"/>
        <v>1</v>
      </c>
      <c r="BW9" s="316">
        <v>0</v>
      </c>
      <c r="BX9" s="295">
        <f t="shared" si="5"/>
        <v>0.43</v>
      </c>
      <c r="BY9">
        <f t="shared" si="6"/>
        <v>0</v>
      </c>
      <c r="BZ9" s="301">
        <f t="shared" si="7"/>
        <v>29.786130756665038</v>
      </c>
      <c r="CB9" s="296">
        <v>0.6</v>
      </c>
      <c r="CC9" s="296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55" hidden="1" customHeight="1" x14ac:dyDescent="0.3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09" t="str">
        <f t="shared" si="19"/>
        <v/>
      </c>
      <c r="AZ10" s="309" t="str">
        <f t="shared" si="20"/>
        <v/>
      </c>
      <c r="BA10" s="310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3">
        <f t="shared" si="0"/>
        <v>23</v>
      </c>
      <c r="BK10" s="133" t="str">
        <f t="shared" si="2"/>
        <v>Douglas_F1_Entree 17-18m, densité haute_National_23_</v>
      </c>
      <c r="BL10" s="317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5" t="str">
        <f>+VLOOKUP(G10,Liste!$A$7:$H$69,8,FALSE)</f>
        <v>Résineux</v>
      </c>
      <c r="BU10" s="295">
        <f t="shared" si="3"/>
        <v>0</v>
      </c>
      <c r="BV10" s="297">
        <f t="shared" si="4"/>
        <v>1</v>
      </c>
      <c r="BW10" s="316">
        <v>0</v>
      </c>
      <c r="BX10" s="295">
        <f t="shared" si="5"/>
        <v>0.43</v>
      </c>
      <c r="BY10">
        <f t="shared" si="6"/>
        <v>0</v>
      </c>
      <c r="BZ10" s="301">
        <f t="shared" si="7"/>
        <v>29.786130756665038</v>
      </c>
      <c r="CB10" s="296">
        <v>0.6</v>
      </c>
      <c r="CC10" s="296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55" hidden="1" customHeight="1" x14ac:dyDescent="0.3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09" t="str">
        <f t="shared" si="19"/>
        <v/>
      </c>
      <c r="AZ11" s="309" t="str">
        <f t="shared" si="20"/>
        <v/>
      </c>
      <c r="BA11" s="310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3">
        <f t="shared" si="0"/>
        <v>24</v>
      </c>
      <c r="BK11" s="133" t="str">
        <f t="shared" si="2"/>
        <v>Douglas_F1_Entree 17-18m, densité haute_National_24_</v>
      </c>
      <c r="BL11" s="317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5" t="str">
        <f>+VLOOKUP(G11,Liste!$A$7:$H$69,8,FALSE)</f>
        <v>Résineux</v>
      </c>
      <c r="BU11" s="295">
        <f t="shared" si="3"/>
        <v>0</v>
      </c>
      <c r="BV11" s="297">
        <f t="shared" si="4"/>
        <v>1</v>
      </c>
      <c r="BW11" s="316">
        <v>0</v>
      </c>
      <c r="BX11" s="295">
        <f t="shared" si="5"/>
        <v>0.43</v>
      </c>
      <c r="BY11">
        <f t="shared" si="6"/>
        <v>0</v>
      </c>
      <c r="BZ11" s="301">
        <f t="shared" si="7"/>
        <v>29.786130756665038</v>
      </c>
      <c r="CB11" s="296">
        <v>0.6</v>
      </c>
      <c r="CC11" s="296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55" hidden="1" customHeight="1" x14ac:dyDescent="0.3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09">
        <f t="shared" si="19"/>
        <v>0</v>
      </c>
      <c r="AZ12" s="309">
        <f t="shared" si="20"/>
        <v>0.15287668880541894</v>
      </c>
      <c r="BA12" s="310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3">
        <f t="shared" si="0"/>
        <v>24</v>
      </c>
      <c r="BK12" s="133" t="str">
        <f t="shared" si="2"/>
        <v>Douglas_F1_Entree 17-18m, densité haute_National_24_</v>
      </c>
      <c r="BL12" s="317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5" t="str">
        <f>+VLOOKUP(G12,Liste!$A$7:$H$69,8,FALSE)</f>
        <v>Résineux</v>
      </c>
      <c r="BU12" s="295">
        <f t="shared" si="3"/>
        <v>0</v>
      </c>
      <c r="BV12" s="297">
        <f t="shared" si="4"/>
        <v>1</v>
      </c>
      <c r="BW12" s="316">
        <v>0</v>
      </c>
      <c r="BX12" s="295">
        <f t="shared" si="5"/>
        <v>0.43</v>
      </c>
      <c r="BY12">
        <f t="shared" si="6"/>
        <v>18.730373338304574</v>
      </c>
      <c r="BZ12" s="301">
        <f t="shared" si="7"/>
        <v>48.516504094969612</v>
      </c>
      <c r="CB12" s="296">
        <v>0.6</v>
      </c>
      <c r="CC12" s="296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55" hidden="1" customHeight="1" x14ac:dyDescent="0.3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09" t="str">
        <f t="shared" si="19"/>
        <v/>
      </c>
      <c r="AZ13" s="309" t="str">
        <f t="shared" si="20"/>
        <v/>
      </c>
      <c r="BA13" s="310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3">
        <f t="shared" si="0"/>
        <v>25</v>
      </c>
      <c r="BK13" s="133" t="str">
        <f t="shared" si="2"/>
        <v>Douglas_F1_Entree 17-18m, densité haute_National_25_</v>
      </c>
      <c r="BL13" s="317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5" t="str">
        <f>+VLOOKUP(G13,Liste!$A$7:$H$69,8,FALSE)</f>
        <v>Résineux</v>
      </c>
      <c r="BU13" s="295">
        <f t="shared" si="3"/>
        <v>0</v>
      </c>
      <c r="BV13" s="297">
        <f t="shared" si="4"/>
        <v>1</v>
      </c>
      <c r="BW13" s="316">
        <v>0</v>
      </c>
      <c r="BX13" s="295">
        <f t="shared" si="5"/>
        <v>0.43</v>
      </c>
      <c r="BY13">
        <f t="shared" si="6"/>
        <v>0</v>
      </c>
      <c r="BZ13" s="301">
        <f t="shared" si="7"/>
        <v>48.516504094969612</v>
      </c>
      <c r="CB13" s="296">
        <v>0.6</v>
      </c>
      <c r="CC13" s="296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55" hidden="1" customHeight="1" x14ac:dyDescent="0.3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09" t="str">
        <f t="shared" si="19"/>
        <v/>
      </c>
      <c r="AZ14" s="309" t="str">
        <f t="shared" si="20"/>
        <v/>
      </c>
      <c r="BA14" s="310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3">
        <f t="shared" si="0"/>
        <v>26</v>
      </c>
      <c r="BK14" s="133" t="str">
        <f t="shared" si="2"/>
        <v>Douglas_F1_Entree 17-18m, densité haute_National_26_</v>
      </c>
      <c r="BL14" s="317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5" t="str">
        <f>+VLOOKUP(G14,Liste!$A$7:$H$69,8,FALSE)</f>
        <v>Résineux</v>
      </c>
      <c r="BU14" s="295">
        <f t="shared" si="3"/>
        <v>0</v>
      </c>
      <c r="BV14" s="297">
        <f t="shared" si="4"/>
        <v>1</v>
      </c>
      <c r="BW14" s="316">
        <v>0</v>
      </c>
      <c r="BX14" s="295">
        <f t="shared" si="5"/>
        <v>0.43</v>
      </c>
      <c r="BY14">
        <f t="shared" si="6"/>
        <v>0</v>
      </c>
      <c r="BZ14" s="301">
        <f t="shared" si="7"/>
        <v>48.516504094969612</v>
      </c>
      <c r="CB14" s="296">
        <v>0.6</v>
      </c>
      <c r="CC14" s="296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55" hidden="1" customHeight="1" x14ac:dyDescent="0.3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09" t="str">
        <f t="shared" si="19"/>
        <v/>
      </c>
      <c r="AZ15" s="309" t="str">
        <f t="shared" si="20"/>
        <v/>
      </c>
      <c r="BA15" s="310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3">
        <f t="shared" si="0"/>
        <v>27</v>
      </c>
      <c r="BK15" s="133" t="str">
        <f t="shared" si="2"/>
        <v>Douglas_F1_Entree 17-18m, densité haute_National_27_</v>
      </c>
      <c r="BL15" s="317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5" t="str">
        <f>+VLOOKUP(G15,Liste!$A$7:$H$69,8,FALSE)</f>
        <v>Résineux</v>
      </c>
      <c r="BU15" s="295">
        <f t="shared" si="3"/>
        <v>0</v>
      </c>
      <c r="BV15" s="297">
        <f t="shared" si="4"/>
        <v>1</v>
      </c>
      <c r="BW15" s="316">
        <v>0</v>
      </c>
      <c r="BX15" s="295">
        <f t="shared" si="5"/>
        <v>0.43</v>
      </c>
      <c r="BY15">
        <f t="shared" si="6"/>
        <v>0</v>
      </c>
      <c r="BZ15" s="301">
        <f t="shared" si="7"/>
        <v>48.516504094969612</v>
      </c>
      <c r="CB15" s="296">
        <v>0.6</v>
      </c>
      <c r="CC15" s="296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55" hidden="1" customHeight="1" x14ac:dyDescent="0.3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09" t="str">
        <f t="shared" si="19"/>
        <v/>
      </c>
      <c r="AZ16" s="309" t="str">
        <f t="shared" si="20"/>
        <v/>
      </c>
      <c r="BA16" s="310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3">
        <f t="shared" si="0"/>
        <v>28</v>
      </c>
      <c r="BK16" s="133" t="str">
        <f t="shared" si="2"/>
        <v>Douglas_F1_Entree 17-18m, densité haute_National_28_</v>
      </c>
      <c r="BL16" s="317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5" t="str">
        <f>+VLOOKUP(G16,Liste!$A$7:$H$69,8,FALSE)</f>
        <v>Résineux</v>
      </c>
      <c r="BU16" s="295">
        <f t="shared" si="3"/>
        <v>0</v>
      </c>
      <c r="BV16" s="297">
        <f t="shared" si="4"/>
        <v>1</v>
      </c>
      <c r="BW16" s="316">
        <v>0</v>
      </c>
      <c r="BX16" s="295">
        <f t="shared" si="5"/>
        <v>0.43</v>
      </c>
      <c r="BY16">
        <f t="shared" si="6"/>
        <v>0</v>
      </c>
      <c r="BZ16" s="301">
        <f t="shared" si="7"/>
        <v>48.516504094969612</v>
      </c>
      <c r="CB16" s="296">
        <v>0.6</v>
      </c>
      <c r="CC16" s="296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55" hidden="1" customHeight="1" x14ac:dyDescent="0.3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09" t="str">
        <f t="shared" si="19"/>
        <v/>
      </c>
      <c r="AZ17" s="309" t="str">
        <f t="shared" si="20"/>
        <v/>
      </c>
      <c r="BA17" s="310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3">
        <f t="shared" si="0"/>
        <v>29</v>
      </c>
      <c r="BK17" s="133" t="str">
        <f t="shared" si="2"/>
        <v>Douglas_F1_Entree 17-18m, densité haute_National_29_</v>
      </c>
      <c r="BL17" s="317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5" t="str">
        <f>+VLOOKUP(G17,Liste!$A$7:$H$69,8,FALSE)</f>
        <v>Résineux</v>
      </c>
      <c r="BU17" s="295">
        <f t="shared" si="3"/>
        <v>0</v>
      </c>
      <c r="BV17" s="297">
        <f t="shared" si="4"/>
        <v>1</v>
      </c>
      <c r="BW17" s="316">
        <v>0</v>
      </c>
      <c r="BX17" s="295">
        <f t="shared" si="5"/>
        <v>0.43</v>
      </c>
      <c r="BY17">
        <f t="shared" si="6"/>
        <v>0</v>
      </c>
      <c r="BZ17" s="301">
        <f t="shared" si="7"/>
        <v>48.516504094969612</v>
      </c>
      <c r="CB17" s="296">
        <v>0.6</v>
      </c>
      <c r="CC17" s="296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55" hidden="1" customHeight="1" x14ac:dyDescent="0.3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09" t="str">
        <f t="shared" si="19"/>
        <v/>
      </c>
      <c r="AZ18" s="309" t="str">
        <f t="shared" si="20"/>
        <v/>
      </c>
      <c r="BA18" s="310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3">
        <f t="shared" si="0"/>
        <v>30</v>
      </c>
      <c r="BK18" s="133" t="str">
        <f t="shared" si="2"/>
        <v>Douglas_F1_Entree 17-18m, densité haute_National_30_</v>
      </c>
      <c r="BL18" s="317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5" t="str">
        <f>+VLOOKUP(G18,Liste!$A$7:$H$69,8,FALSE)</f>
        <v>Résineux</v>
      </c>
      <c r="BU18" s="295">
        <f t="shared" si="3"/>
        <v>0</v>
      </c>
      <c r="BV18" s="297">
        <f t="shared" si="4"/>
        <v>1</v>
      </c>
      <c r="BW18" s="316">
        <v>0</v>
      </c>
      <c r="BX18" s="295">
        <f t="shared" si="5"/>
        <v>0.43</v>
      </c>
      <c r="BY18">
        <f t="shared" si="6"/>
        <v>0</v>
      </c>
      <c r="BZ18" s="301">
        <f t="shared" si="7"/>
        <v>48.516504094969612</v>
      </c>
      <c r="CB18" s="296">
        <v>0.6</v>
      </c>
      <c r="CC18" s="296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55" hidden="1" customHeight="1" x14ac:dyDescent="0.3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09">
        <f t="shared" si="19"/>
        <v>0</v>
      </c>
      <c r="AZ19" s="309">
        <f t="shared" si="20"/>
        <v>0.66212530919026324</v>
      </c>
      <c r="BA19" s="310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3">
        <f t="shared" si="0"/>
        <v>30</v>
      </c>
      <c r="BK19" s="133" t="str">
        <f t="shared" si="2"/>
        <v>Douglas_F1_Entree 17-18m, densité haute_National_30_</v>
      </c>
      <c r="BL19" s="317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5" t="str">
        <f>+VLOOKUP(G19,Liste!$A$7:$H$69,8,FALSE)</f>
        <v>Résineux</v>
      </c>
      <c r="BU19" s="295">
        <f t="shared" si="3"/>
        <v>0</v>
      </c>
      <c r="BV19" s="297">
        <f t="shared" si="4"/>
        <v>1</v>
      </c>
      <c r="BW19" s="316">
        <v>0</v>
      </c>
      <c r="BX19" s="295">
        <f t="shared" si="5"/>
        <v>0.43</v>
      </c>
      <c r="BY19">
        <f t="shared" si="6"/>
        <v>28.923445667690075</v>
      </c>
      <c r="BZ19" s="301">
        <f t="shared" si="7"/>
        <v>77.439949762659694</v>
      </c>
      <c r="CB19" s="296">
        <v>0.6</v>
      </c>
      <c r="CC19" s="296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55" hidden="1" customHeight="1" x14ac:dyDescent="0.3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09" t="str">
        <f t="shared" si="19"/>
        <v/>
      </c>
      <c r="AZ20" s="309" t="str">
        <f t="shared" si="20"/>
        <v/>
      </c>
      <c r="BA20" s="310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3">
        <f t="shared" si="0"/>
        <v>31</v>
      </c>
      <c r="BK20" s="133" t="str">
        <f t="shared" si="2"/>
        <v>Douglas_F1_Entree 17-18m, densité haute_National_31_</v>
      </c>
      <c r="BL20" s="317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5" t="str">
        <f>+VLOOKUP(G20,Liste!$A$7:$H$69,8,FALSE)</f>
        <v>Résineux</v>
      </c>
      <c r="BU20" s="295">
        <f t="shared" si="3"/>
        <v>0</v>
      </c>
      <c r="BV20" s="297">
        <f t="shared" si="4"/>
        <v>1</v>
      </c>
      <c r="BW20" s="316">
        <v>0</v>
      </c>
      <c r="BX20" s="295">
        <f t="shared" si="5"/>
        <v>0.43</v>
      </c>
      <c r="BY20">
        <f t="shared" si="6"/>
        <v>0</v>
      </c>
      <c r="BZ20" s="301">
        <f t="shared" si="7"/>
        <v>0</v>
      </c>
      <c r="CB20" s="296">
        <v>0.6</v>
      </c>
      <c r="CC20" s="296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55" hidden="1" customHeight="1" x14ac:dyDescent="0.3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09" t="str">
        <f t="shared" si="19"/>
        <v/>
      </c>
      <c r="AZ21" s="309" t="str">
        <f t="shared" si="20"/>
        <v/>
      </c>
      <c r="BA21" s="310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3">
        <f t="shared" si="0"/>
        <v>32</v>
      </c>
      <c r="BK21" s="133" t="str">
        <f t="shared" si="2"/>
        <v>Douglas_F1_Entree 17-18m, densité haute_National_32_</v>
      </c>
      <c r="BL21" s="317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5" t="str">
        <f>+VLOOKUP(G21,Liste!$A$7:$H$69,8,FALSE)</f>
        <v>Résineux</v>
      </c>
      <c r="BU21" s="295">
        <f t="shared" si="3"/>
        <v>0</v>
      </c>
      <c r="BV21" s="297">
        <f t="shared" si="4"/>
        <v>1</v>
      </c>
      <c r="BW21" s="316">
        <v>0</v>
      </c>
      <c r="BX21" s="295">
        <f t="shared" si="5"/>
        <v>0.43</v>
      </c>
      <c r="BY21">
        <f t="shared" si="6"/>
        <v>0</v>
      </c>
      <c r="BZ21" s="301">
        <f t="shared" si="7"/>
        <v>0</v>
      </c>
      <c r="CB21" s="296">
        <v>0.6</v>
      </c>
      <c r="CC21" s="296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55" hidden="1" customHeight="1" x14ac:dyDescent="0.3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09" t="str">
        <f t="shared" si="19"/>
        <v/>
      </c>
      <c r="AZ22" s="309" t="str">
        <f t="shared" si="20"/>
        <v/>
      </c>
      <c r="BA22" s="310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3">
        <f t="shared" si="0"/>
        <v>33</v>
      </c>
      <c r="BK22" s="133" t="str">
        <f t="shared" si="2"/>
        <v>Douglas_F1_Entree 17-18m, densité haute_National_33_</v>
      </c>
      <c r="BL22" s="317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5" t="str">
        <f>+VLOOKUP(G22,Liste!$A$7:$H$69,8,FALSE)</f>
        <v>Résineux</v>
      </c>
      <c r="BU22" s="295">
        <f t="shared" si="3"/>
        <v>0</v>
      </c>
      <c r="BV22" s="297">
        <f t="shared" si="4"/>
        <v>1</v>
      </c>
      <c r="BW22" s="316">
        <v>0</v>
      </c>
      <c r="BX22" s="295">
        <f t="shared" si="5"/>
        <v>0.43</v>
      </c>
      <c r="BY22">
        <f t="shared" si="6"/>
        <v>0</v>
      </c>
      <c r="BZ22" s="301">
        <f t="shared" si="7"/>
        <v>0</v>
      </c>
      <c r="CB22" s="296">
        <v>0.6</v>
      </c>
      <c r="CC22" s="296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55" hidden="1" customHeight="1" x14ac:dyDescent="0.3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09" t="str">
        <f t="shared" si="19"/>
        <v/>
      </c>
      <c r="AZ23" s="309" t="str">
        <f t="shared" si="20"/>
        <v/>
      </c>
      <c r="BA23" s="310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3">
        <f t="shared" si="0"/>
        <v>34</v>
      </c>
      <c r="BK23" s="133" t="str">
        <f t="shared" si="2"/>
        <v>Douglas_F1_Entree 17-18m, densité haute_National_34_</v>
      </c>
      <c r="BL23" s="317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5" t="str">
        <f>+VLOOKUP(G23,Liste!$A$7:$H$69,8,FALSE)</f>
        <v>Résineux</v>
      </c>
      <c r="BU23" s="295">
        <f t="shared" si="3"/>
        <v>0</v>
      </c>
      <c r="BV23" s="297">
        <f t="shared" si="4"/>
        <v>1</v>
      </c>
      <c r="BW23" s="316">
        <v>0</v>
      </c>
      <c r="BX23" s="295">
        <f t="shared" si="5"/>
        <v>0.43</v>
      </c>
      <c r="BY23">
        <f t="shared" si="6"/>
        <v>0</v>
      </c>
      <c r="BZ23" s="301">
        <f t="shared" si="7"/>
        <v>0</v>
      </c>
      <c r="CB23" s="296">
        <v>0.6</v>
      </c>
      <c r="CC23" s="296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55" hidden="1" customHeight="1" x14ac:dyDescent="0.3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09" t="str">
        <f t="shared" si="19"/>
        <v/>
      </c>
      <c r="AZ24" s="309" t="str">
        <f t="shared" si="20"/>
        <v/>
      </c>
      <c r="BA24" s="310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3">
        <f t="shared" si="0"/>
        <v>35</v>
      </c>
      <c r="BK24" s="133" t="str">
        <f t="shared" si="2"/>
        <v>Douglas_F1_Entree 17-18m, densité haute_National_35_</v>
      </c>
      <c r="BL24" s="317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5" t="str">
        <f>+VLOOKUP(G24,Liste!$A$7:$H$69,8,FALSE)</f>
        <v>Résineux</v>
      </c>
      <c r="BU24" s="295">
        <f t="shared" si="3"/>
        <v>0</v>
      </c>
      <c r="BV24" s="297">
        <f t="shared" si="4"/>
        <v>1</v>
      </c>
      <c r="BW24" s="316">
        <v>0</v>
      </c>
      <c r="BX24" s="295">
        <f t="shared" si="5"/>
        <v>0.43</v>
      </c>
      <c r="BY24">
        <f t="shared" si="6"/>
        <v>0</v>
      </c>
      <c r="BZ24" s="301">
        <f t="shared" si="7"/>
        <v>0</v>
      </c>
      <c r="CB24" s="296">
        <v>0.6</v>
      </c>
      <c r="CC24" s="296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55" hidden="1" customHeight="1" x14ac:dyDescent="0.3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09" t="str">
        <f t="shared" si="19"/>
        <v/>
      </c>
      <c r="AZ25" s="309" t="str">
        <f t="shared" si="20"/>
        <v/>
      </c>
      <c r="BA25" s="310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3">
        <f t="shared" si="0"/>
        <v>36</v>
      </c>
      <c r="BK25" s="133" t="str">
        <f t="shared" si="2"/>
        <v>Douglas_F1_Entree 17-18m, densité haute_National_36_</v>
      </c>
      <c r="BL25" s="317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5" t="str">
        <f>+VLOOKUP(G25,Liste!$A$7:$H$69,8,FALSE)</f>
        <v>Résineux</v>
      </c>
      <c r="BU25" s="295">
        <f t="shared" si="3"/>
        <v>0</v>
      </c>
      <c r="BV25" s="297">
        <f t="shared" si="4"/>
        <v>1</v>
      </c>
      <c r="BW25" s="316">
        <v>0</v>
      </c>
      <c r="BX25" s="295">
        <f t="shared" si="5"/>
        <v>0.43</v>
      </c>
      <c r="BY25">
        <f t="shared" si="6"/>
        <v>0</v>
      </c>
      <c r="BZ25" s="301">
        <f t="shared" si="7"/>
        <v>0</v>
      </c>
      <c r="CB25" s="296">
        <v>0.6</v>
      </c>
      <c r="CC25" s="296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55" hidden="1" customHeight="1" x14ac:dyDescent="0.3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09">
        <f t="shared" si="19"/>
        <v>0</v>
      </c>
      <c r="AZ26" s="309">
        <f t="shared" si="20"/>
        <v>0.78597461227368504</v>
      </c>
      <c r="BA26" s="310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3">
        <f t="shared" si="0"/>
        <v>36</v>
      </c>
      <c r="BK26" s="133" t="str">
        <f t="shared" si="2"/>
        <v>Douglas_F1_Entree 17-18m, densité haute_National_36_</v>
      </c>
      <c r="BL26" s="317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5" t="str">
        <f>+VLOOKUP(G26,Liste!$A$7:$H$69,8,FALSE)</f>
        <v>Résineux</v>
      </c>
      <c r="BU26" s="295">
        <f t="shared" si="3"/>
        <v>0</v>
      </c>
      <c r="BV26" s="297">
        <f t="shared" si="4"/>
        <v>1</v>
      </c>
      <c r="BW26" s="316">
        <v>0</v>
      </c>
      <c r="BX26" s="295">
        <f t="shared" si="5"/>
        <v>0.43</v>
      </c>
      <c r="BY26">
        <f t="shared" si="6"/>
        <v>0</v>
      </c>
      <c r="BZ26" s="301">
        <f t="shared" si="7"/>
        <v>0</v>
      </c>
      <c r="CB26" s="296">
        <v>0.6</v>
      </c>
      <c r="CC26" s="296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55" hidden="1" customHeight="1" x14ac:dyDescent="0.3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09" t="str">
        <f t="shared" si="19"/>
        <v/>
      </c>
      <c r="AZ27" s="309" t="str">
        <f t="shared" si="20"/>
        <v/>
      </c>
      <c r="BA27" s="310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3">
        <f t="shared" si="0"/>
        <v>37</v>
      </c>
      <c r="BK27" s="133" t="str">
        <f t="shared" si="2"/>
        <v>Douglas_F1_Entree 17-18m, densité haute_National_37_</v>
      </c>
      <c r="BL27" s="317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5" t="str">
        <f>+VLOOKUP(G27,Liste!$A$7:$H$69,8,FALSE)</f>
        <v>Résineux</v>
      </c>
      <c r="BU27" s="295">
        <f t="shared" si="3"/>
        <v>0</v>
      </c>
      <c r="BV27" s="297">
        <f t="shared" si="4"/>
        <v>1</v>
      </c>
      <c r="BW27" s="316">
        <v>0</v>
      </c>
      <c r="BX27" s="295">
        <f t="shared" si="5"/>
        <v>0.43</v>
      </c>
      <c r="BY27">
        <f t="shared" si="6"/>
        <v>0</v>
      </c>
      <c r="BZ27" s="301">
        <f t="shared" si="7"/>
        <v>0</v>
      </c>
      <c r="CB27" s="296">
        <v>0.6</v>
      </c>
      <c r="CC27" s="296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55" hidden="1" customHeight="1" x14ac:dyDescent="0.3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09" t="str">
        <f t="shared" si="19"/>
        <v/>
      </c>
      <c r="AZ28" s="309" t="str">
        <f t="shared" si="20"/>
        <v/>
      </c>
      <c r="BA28" s="310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3">
        <f t="shared" si="0"/>
        <v>38</v>
      </c>
      <c r="BK28" s="133" t="str">
        <f t="shared" si="2"/>
        <v>Douglas_F1_Entree 17-18m, densité haute_National_38_</v>
      </c>
      <c r="BL28" s="317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5" t="str">
        <f>+VLOOKUP(G28,Liste!$A$7:$H$69,8,FALSE)</f>
        <v>Résineux</v>
      </c>
      <c r="BU28" s="295">
        <f t="shared" si="3"/>
        <v>0</v>
      </c>
      <c r="BV28" s="297">
        <f t="shared" si="4"/>
        <v>1</v>
      </c>
      <c r="BW28" s="316">
        <v>0</v>
      </c>
      <c r="BX28" s="295">
        <f t="shared" si="5"/>
        <v>0.43</v>
      </c>
      <c r="BY28">
        <f t="shared" si="6"/>
        <v>0</v>
      </c>
      <c r="BZ28" s="301">
        <f t="shared" si="7"/>
        <v>0</v>
      </c>
      <c r="CB28" s="296">
        <v>0.6</v>
      </c>
      <c r="CC28" s="296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55" hidden="1" customHeight="1" x14ac:dyDescent="0.3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09" t="str">
        <f t="shared" si="19"/>
        <v/>
      </c>
      <c r="AZ29" s="309" t="str">
        <f t="shared" si="20"/>
        <v/>
      </c>
      <c r="BA29" s="310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3">
        <f t="shared" si="0"/>
        <v>39</v>
      </c>
      <c r="BK29" s="133" t="str">
        <f t="shared" si="2"/>
        <v>Douglas_F1_Entree 17-18m, densité haute_National_39_</v>
      </c>
      <c r="BL29" s="317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5" t="str">
        <f>+VLOOKUP(G29,Liste!$A$7:$H$69,8,FALSE)</f>
        <v>Résineux</v>
      </c>
      <c r="BU29" s="295">
        <f t="shared" si="3"/>
        <v>0</v>
      </c>
      <c r="BV29" s="297">
        <f t="shared" si="4"/>
        <v>1</v>
      </c>
      <c r="BW29" s="316">
        <v>0</v>
      </c>
      <c r="BX29" s="295">
        <f t="shared" si="5"/>
        <v>0.43</v>
      </c>
      <c r="BY29">
        <f t="shared" si="6"/>
        <v>0</v>
      </c>
      <c r="BZ29" s="301">
        <f t="shared" si="7"/>
        <v>0</v>
      </c>
      <c r="CB29" s="296">
        <v>0.6</v>
      </c>
      <c r="CC29" s="296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55" hidden="1" customHeight="1" x14ac:dyDescent="0.3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09" t="str">
        <f t="shared" si="19"/>
        <v/>
      </c>
      <c r="AZ30" s="309" t="str">
        <f t="shared" si="20"/>
        <v/>
      </c>
      <c r="BA30" s="310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3">
        <f t="shared" si="0"/>
        <v>40</v>
      </c>
      <c r="BK30" s="133" t="str">
        <f t="shared" si="2"/>
        <v>Douglas_F1_Entree 17-18m, densité haute_National_40_</v>
      </c>
      <c r="BL30" s="317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5" t="str">
        <f>+VLOOKUP(G30,Liste!$A$7:$H$69,8,FALSE)</f>
        <v>Résineux</v>
      </c>
      <c r="BU30" s="295">
        <f t="shared" si="3"/>
        <v>0</v>
      </c>
      <c r="BV30" s="297">
        <f t="shared" si="4"/>
        <v>1</v>
      </c>
      <c r="BW30" s="316">
        <v>0</v>
      </c>
      <c r="BX30" s="295">
        <f t="shared" si="5"/>
        <v>0.43</v>
      </c>
      <c r="BY30">
        <f t="shared" si="6"/>
        <v>0</v>
      </c>
      <c r="BZ30" s="301">
        <f t="shared" si="7"/>
        <v>0</v>
      </c>
      <c r="CB30" s="296">
        <v>0.6</v>
      </c>
      <c r="CC30" s="296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55" hidden="1" customHeight="1" x14ac:dyDescent="0.3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09" t="str">
        <f t="shared" si="19"/>
        <v/>
      </c>
      <c r="AZ31" s="309" t="str">
        <f t="shared" si="20"/>
        <v/>
      </c>
      <c r="BA31" s="310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3">
        <f t="shared" si="0"/>
        <v>41</v>
      </c>
      <c r="BK31" s="133" t="str">
        <f t="shared" si="2"/>
        <v>Douglas_F1_Entree 17-18m, densité haute_National_41_</v>
      </c>
      <c r="BL31" s="317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5" t="str">
        <f>+VLOOKUP(G31,Liste!$A$7:$H$69,8,FALSE)</f>
        <v>Résineux</v>
      </c>
      <c r="BU31" s="295">
        <f t="shared" si="3"/>
        <v>0</v>
      </c>
      <c r="BV31" s="297">
        <f t="shared" si="4"/>
        <v>1</v>
      </c>
      <c r="BW31" s="316">
        <v>0</v>
      </c>
      <c r="BX31" s="295">
        <f t="shared" si="5"/>
        <v>0.43</v>
      </c>
      <c r="BY31">
        <f t="shared" si="6"/>
        <v>0</v>
      </c>
      <c r="BZ31" s="301">
        <f t="shared" si="7"/>
        <v>0</v>
      </c>
      <c r="CB31" s="296">
        <v>0.6</v>
      </c>
      <c r="CC31" s="296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55" hidden="1" customHeight="1" x14ac:dyDescent="0.3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09" t="str">
        <f t="shared" si="19"/>
        <v/>
      </c>
      <c r="AZ32" s="309" t="str">
        <f t="shared" si="20"/>
        <v/>
      </c>
      <c r="BA32" s="310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3">
        <f t="shared" si="0"/>
        <v>42</v>
      </c>
      <c r="BK32" s="133" t="str">
        <f t="shared" si="2"/>
        <v>Douglas_F1_Entree 17-18m, densité haute_National_42_</v>
      </c>
      <c r="BL32" s="317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5" t="str">
        <f>+VLOOKUP(G32,Liste!$A$7:$H$69,8,FALSE)</f>
        <v>Résineux</v>
      </c>
      <c r="BU32" s="295">
        <f t="shared" si="3"/>
        <v>0</v>
      </c>
      <c r="BV32" s="297">
        <f t="shared" si="4"/>
        <v>1</v>
      </c>
      <c r="BW32" s="316">
        <v>0</v>
      </c>
      <c r="BX32" s="295">
        <f t="shared" si="5"/>
        <v>0.43</v>
      </c>
      <c r="BY32">
        <f t="shared" si="6"/>
        <v>0</v>
      </c>
      <c r="BZ32" s="301">
        <f t="shared" si="7"/>
        <v>0</v>
      </c>
      <c r="CB32" s="296">
        <v>0.6</v>
      </c>
      <c r="CC32" s="296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55" hidden="1" customHeight="1" x14ac:dyDescent="0.3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09">
        <f t="shared" si="19"/>
        <v>0</v>
      </c>
      <c r="AZ33" s="309">
        <f t="shared" si="20"/>
        <v>0.87265621923334813</v>
      </c>
      <c r="BA33" s="310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3">
        <f t="shared" si="0"/>
        <v>42</v>
      </c>
      <c r="BK33" s="133" t="str">
        <f t="shared" si="2"/>
        <v>Douglas_F1_Entree 17-18m, densité haute_National_42_</v>
      </c>
      <c r="BL33" s="317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5" t="str">
        <f>+VLOOKUP(G33,Liste!$A$7:$H$69,8,FALSE)</f>
        <v>Résineux</v>
      </c>
      <c r="BU33" s="295">
        <f t="shared" si="3"/>
        <v>0</v>
      </c>
      <c r="BV33" s="297">
        <f t="shared" si="4"/>
        <v>1</v>
      </c>
      <c r="BW33" s="316">
        <v>0</v>
      </c>
      <c r="BX33" s="295">
        <f t="shared" si="5"/>
        <v>0.43</v>
      </c>
      <c r="BY33">
        <f t="shared" si="6"/>
        <v>0</v>
      </c>
      <c r="BZ33" s="301">
        <f t="shared" si="7"/>
        <v>0</v>
      </c>
      <c r="CB33" s="296">
        <v>0.6</v>
      </c>
      <c r="CC33" s="296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55" hidden="1" customHeight="1" x14ac:dyDescent="0.3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09" t="str">
        <f t="shared" si="19"/>
        <v/>
      </c>
      <c r="AZ34" s="309" t="str">
        <f t="shared" si="20"/>
        <v/>
      </c>
      <c r="BA34" s="310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3">
        <f t="shared" si="0"/>
        <v>43</v>
      </c>
      <c r="BK34" s="133" t="str">
        <f t="shared" si="2"/>
        <v>Douglas_F1_Entree 17-18m, densité haute_National_43_</v>
      </c>
      <c r="BL34" s="317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5" t="str">
        <f>+VLOOKUP(G34,Liste!$A$7:$H$69,8,FALSE)</f>
        <v>Résineux</v>
      </c>
      <c r="BU34" s="295">
        <f t="shared" si="3"/>
        <v>0</v>
      </c>
      <c r="BV34" s="297">
        <f t="shared" si="4"/>
        <v>1</v>
      </c>
      <c r="BW34" s="316">
        <v>0</v>
      </c>
      <c r="BX34" s="295">
        <f t="shared" si="5"/>
        <v>0.43</v>
      </c>
      <c r="BY34">
        <f t="shared" si="6"/>
        <v>0</v>
      </c>
      <c r="BZ34" s="301">
        <f t="shared" si="7"/>
        <v>0</v>
      </c>
      <c r="CB34" s="296">
        <v>0.6</v>
      </c>
      <c r="CC34" s="296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55" hidden="1" customHeight="1" x14ac:dyDescent="0.3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09" t="str">
        <f t="shared" si="19"/>
        <v/>
      </c>
      <c r="AZ35" s="309" t="str">
        <f t="shared" si="20"/>
        <v/>
      </c>
      <c r="BA35" s="310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3">
        <f t="shared" si="0"/>
        <v>44</v>
      </c>
      <c r="BK35" s="133" t="str">
        <f t="shared" si="2"/>
        <v>Douglas_F1_Entree 17-18m, densité haute_National_44_</v>
      </c>
      <c r="BL35" s="317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5" t="str">
        <f>+VLOOKUP(G35,Liste!$A$7:$H$69,8,FALSE)</f>
        <v>Résineux</v>
      </c>
      <c r="BU35" s="295">
        <f t="shared" si="3"/>
        <v>0</v>
      </c>
      <c r="BV35" s="297">
        <f t="shared" si="4"/>
        <v>1</v>
      </c>
      <c r="BW35" s="316">
        <v>0</v>
      </c>
      <c r="BX35" s="295">
        <f t="shared" si="5"/>
        <v>0.43</v>
      </c>
      <c r="BY35">
        <f t="shared" si="6"/>
        <v>0</v>
      </c>
      <c r="BZ35" s="301">
        <f t="shared" si="7"/>
        <v>0</v>
      </c>
      <c r="CB35" s="296">
        <v>0.6</v>
      </c>
      <c r="CC35" s="296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55" hidden="1" customHeight="1" x14ac:dyDescent="0.3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09" t="str">
        <f t="shared" si="19"/>
        <v/>
      </c>
      <c r="AZ36" s="309" t="str">
        <f t="shared" si="20"/>
        <v/>
      </c>
      <c r="BA36" s="310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3">
        <f t="shared" si="0"/>
        <v>45</v>
      </c>
      <c r="BK36" s="133" t="str">
        <f t="shared" si="2"/>
        <v>Douglas_F1_Entree 17-18m, densité haute_National_45_</v>
      </c>
      <c r="BL36" s="317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5" t="str">
        <f>+VLOOKUP(G36,Liste!$A$7:$H$69,8,FALSE)</f>
        <v>Résineux</v>
      </c>
      <c r="BU36" s="295">
        <f t="shared" si="3"/>
        <v>0</v>
      </c>
      <c r="BV36" s="297">
        <f t="shared" si="4"/>
        <v>1</v>
      </c>
      <c r="BW36" s="316">
        <v>0</v>
      </c>
      <c r="BX36" s="295">
        <f t="shared" si="5"/>
        <v>0.43</v>
      </c>
      <c r="BY36">
        <f t="shared" si="6"/>
        <v>0</v>
      </c>
      <c r="BZ36" s="301">
        <f t="shared" si="7"/>
        <v>0</v>
      </c>
      <c r="CB36" s="296">
        <v>0.6</v>
      </c>
      <c r="CC36" s="296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55" hidden="1" customHeight="1" x14ac:dyDescent="0.3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09" t="str">
        <f t="shared" si="19"/>
        <v/>
      </c>
      <c r="AZ37" s="309" t="str">
        <f t="shared" si="20"/>
        <v/>
      </c>
      <c r="BA37" s="310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3">
        <f t="shared" si="0"/>
        <v>46</v>
      </c>
      <c r="BK37" s="133" t="str">
        <f t="shared" si="2"/>
        <v>Douglas_F1_Entree 17-18m, densité haute_National_46_</v>
      </c>
      <c r="BL37" s="317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5" t="str">
        <f>+VLOOKUP(G37,Liste!$A$7:$H$69,8,FALSE)</f>
        <v>Résineux</v>
      </c>
      <c r="BU37" s="295">
        <f t="shared" si="3"/>
        <v>0</v>
      </c>
      <c r="BV37" s="297">
        <f t="shared" si="4"/>
        <v>1</v>
      </c>
      <c r="BW37" s="316">
        <v>0</v>
      </c>
      <c r="BX37" s="295">
        <f t="shared" si="5"/>
        <v>0.43</v>
      </c>
      <c r="BY37">
        <f t="shared" si="6"/>
        <v>0</v>
      </c>
      <c r="BZ37" s="301">
        <f t="shared" si="7"/>
        <v>0</v>
      </c>
      <c r="CB37" s="296">
        <v>0.6</v>
      </c>
      <c r="CC37" s="296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55" hidden="1" customHeight="1" x14ac:dyDescent="0.3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09" t="str">
        <f t="shared" si="19"/>
        <v/>
      </c>
      <c r="AZ38" s="309" t="str">
        <f t="shared" si="20"/>
        <v/>
      </c>
      <c r="BA38" s="310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3">
        <f t="shared" si="0"/>
        <v>47</v>
      </c>
      <c r="BK38" s="133" t="str">
        <f t="shared" si="2"/>
        <v>Douglas_F1_Entree 17-18m, densité haute_National_47_</v>
      </c>
      <c r="BL38" s="317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5" t="str">
        <f>+VLOOKUP(G38,Liste!$A$7:$H$69,8,FALSE)</f>
        <v>Résineux</v>
      </c>
      <c r="BU38" s="295">
        <f t="shared" si="3"/>
        <v>0</v>
      </c>
      <c r="BV38" s="297">
        <f t="shared" si="4"/>
        <v>1</v>
      </c>
      <c r="BW38" s="316">
        <v>0</v>
      </c>
      <c r="BX38" s="295">
        <f t="shared" si="5"/>
        <v>0.43</v>
      </c>
      <c r="BY38">
        <f t="shared" si="6"/>
        <v>0</v>
      </c>
      <c r="BZ38" s="301">
        <f t="shared" si="7"/>
        <v>0</v>
      </c>
      <c r="CB38" s="296">
        <v>0.6</v>
      </c>
      <c r="CC38" s="296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55" hidden="1" customHeight="1" x14ac:dyDescent="0.3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09" t="str">
        <f t="shared" si="19"/>
        <v/>
      </c>
      <c r="AZ39" s="309" t="str">
        <f t="shared" si="20"/>
        <v/>
      </c>
      <c r="BA39" s="310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3">
        <f t="shared" si="0"/>
        <v>48</v>
      </c>
      <c r="BK39" s="133" t="str">
        <f t="shared" si="2"/>
        <v>Douglas_F1_Entree 17-18m, densité haute_National_48_</v>
      </c>
      <c r="BL39" s="317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5" t="str">
        <f>+VLOOKUP(G39,Liste!$A$7:$H$69,8,FALSE)</f>
        <v>Résineux</v>
      </c>
      <c r="BU39" s="295">
        <f t="shared" si="3"/>
        <v>0</v>
      </c>
      <c r="BV39" s="297">
        <f t="shared" si="4"/>
        <v>1</v>
      </c>
      <c r="BW39" s="316">
        <v>0</v>
      </c>
      <c r="BX39" s="295">
        <f t="shared" si="5"/>
        <v>0.43</v>
      </c>
      <c r="BY39">
        <f t="shared" si="6"/>
        <v>0</v>
      </c>
      <c r="BZ39" s="301">
        <f t="shared" si="7"/>
        <v>0</v>
      </c>
      <c r="CB39" s="296">
        <v>0.6</v>
      </c>
      <c r="CC39" s="296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55" hidden="1" customHeight="1" x14ac:dyDescent="0.3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09">
        <f t="shared" si="19"/>
        <v>0</v>
      </c>
      <c r="AZ40" s="309">
        <f t="shared" si="20"/>
        <v>0.91900789075703981</v>
      </c>
      <c r="BA40" s="310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3">
        <f t="shared" si="0"/>
        <v>48</v>
      </c>
      <c r="BK40" s="133" t="str">
        <f t="shared" si="2"/>
        <v>Douglas_F1_Entree 17-18m, densité haute_National_48_</v>
      </c>
      <c r="BL40" s="317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5" t="str">
        <f>+VLOOKUP(G40,Liste!$A$7:$H$69,8,FALSE)</f>
        <v>Résineux</v>
      </c>
      <c r="BU40" s="295">
        <f t="shared" si="3"/>
        <v>0</v>
      </c>
      <c r="BV40" s="297">
        <f t="shared" si="4"/>
        <v>1</v>
      </c>
      <c r="BW40" s="316">
        <v>0</v>
      </c>
      <c r="BX40" s="295">
        <f t="shared" si="5"/>
        <v>0.43</v>
      </c>
      <c r="BY40">
        <f t="shared" si="6"/>
        <v>0</v>
      </c>
      <c r="BZ40" s="301">
        <f t="shared" si="7"/>
        <v>0</v>
      </c>
      <c r="CB40" s="296">
        <v>0.6</v>
      </c>
      <c r="CC40" s="296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55" hidden="1" customHeight="1" x14ac:dyDescent="0.3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09" t="str">
        <f t="shared" si="19"/>
        <v/>
      </c>
      <c r="AZ41" s="309" t="str">
        <f t="shared" si="20"/>
        <v/>
      </c>
      <c r="BA41" s="310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3">
        <f t="shared" si="0"/>
        <v>49</v>
      </c>
      <c r="BK41" s="133" t="str">
        <f t="shared" si="2"/>
        <v>Douglas_F1_Entree 17-18m, densité haute_National_49_</v>
      </c>
      <c r="BL41" s="317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5" t="str">
        <f>+VLOOKUP(G41,Liste!$A$7:$H$69,8,FALSE)</f>
        <v>Résineux</v>
      </c>
      <c r="BU41" s="295">
        <f t="shared" si="3"/>
        <v>0</v>
      </c>
      <c r="BV41" s="297">
        <f t="shared" si="4"/>
        <v>1</v>
      </c>
      <c r="BW41" s="316">
        <v>0</v>
      </c>
      <c r="BX41" s="295">
        <f t="shared" si="5"/>
        <v>0.43</v>
      </c>
      <c r="BY41">
        <f t="shared" si="6"/>
        <v>0</v>
      </c>
      <c r="BZ41" s="301">
        <f t="shared" si="7"/>
        <v>0</v>
      </c>
      <c r="CB41" s="296">
        <v>0.6</v>
      </c>
      <c r="CC41" s="296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55" hidden="1" customHeight="1" x14ac:dyDescent="0.3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09" t="str">
        <f t="shared" si="19"/>
        <v/>
      </c>
      <c r="AZ42" s="309" t="str">
        <f t="shared" si="20"/>
        <v/>
      </c>
      <c r="BA42" s="310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3">
        <f t="shared" si="0"/>
        <v>50</v>
      </c>
      <c r="BK42" s="133" t="str">
        <f t="shared" si="2"/>
        <v>Douglas_F1_Entree 17-18m, densité haute_National_50_</v>
      </c>
      <c r="BL42" s="317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5" t="str">
        <f>+VLOOKUP(G42,Liste!$A$7:$H$69,8,FALSE)</f>
        <v>Résineux</v>
      </c>
      <c r="BU42" s="295">
        <f t="shared" si="3"/>
        <v>0</v>
      </c>
      <c r="BV42" s="297">
        <f t="shared" si="4"/>
        <v>1</v>
      </c>
      <c r="BW42" s="316">
        <v>0</v>
      </c>
      <c r="BX42" s="295">
        <f t="shared" si="5"/>
        <v>0.43</v>
      </c>
      <c r="BY42">
        <f t="shared" si="6"/>
        <v>0</v>
      </c>
      <c r="BZ42" s="301">
        <f t="shared" si="7"/>
        <v>0</v>
      </c>
      <c r="CB42" s="296">
        <v>0.6</v>
      </c>
      <c r="CC42" s="296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55" hidden="1" customHeight="1" x14ac:dyDescent="0.3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09" t="str">
        <f t="shared" si="19"/>
        <v/>
      </c>
      <c r="AZ43" s="309" t="str">
        <f t="shared" si="20"/>
        <v/>
      </c>
      <c r="BA43" s="310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3">
        <f t="shared" si="0"/>
        <v>51</v>
      </c>
      <c r="BK43" s="133" t="str">
        <f t="shared" si="2"/>
        <v>Douglas_F1_Entree 17-18m, densité haute_National_51_</v>
      </c>
      <c r="BL43" s="317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5" t="str">
        <f>+VLOOKUP(G43,Liste!$A$7:$H$69,8,FALSE)</f>
        <v>Résineux</v>
      </c>
      <c r="BU43" s="295">
        <f t="shared" si="3"/>
        <v>0</v>
      </c>
      <c r="BV43" s="297">
        <f t="shared" si="4"/>
        <v>1</v>
      </c>
      <c r="BW43" s="316">
        <v>0</v>
      </c>
      <c r="BX43" s="295">
        <f t="shared" si="5"/>
        <v>0.43</v>
      </c>
      <c r="BY43">
        <f t="shared" si="6"/>
        <v>0</v>
      </c>
      <c r="BZ43" s="301">
        <f t="shared" si="7"/>
        <v>0</v>
      </c>
      <c r="CB43" s="296">
        <v>0.6</v>
      </c>
      <c r="CC43" s="296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55" hidden="1" customHeight="1" x14ac:dyDescent="0.3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09" t="str">
        <f t="shared" si="19"/>
        <v/>
      </c>
      <c r="AZ44" s="309" t="str">
        <f t="shared" si="20"/>
        <v/>
      </c>
      <c r="BA44" s="310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3">
        <f t="shared" si="0"/>
        <v>52</v>
      </c>
      <c r="BK44" s="133" t="str">
        <f t="shared" si="2"/>
        <v>Douglas_F1_Entree 17-18m, densité haute_National_52_</v>
      </c>
      <c r="BL44" s="317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5" t="str">
        <f>+VLOOKUP(G44,Liste!$A$7:$H$69,8,FALSE)</f>
        <v>Résineux</v>
      </c>
      <c r="BU44" s="295">
        <f t="shared" si="3"/>
        <v>0</v>
      </c>
      <c r="BV44" s="297">
        <f t="shared" si="4"/>
        <v>1</v>
      </c>
      <c r="BW44" s="316">
        <v>0</v>
      </c>
      <c r="BX44" s="295">
        <f t="shared" si="5"/>
        <v>0.43</v>
      </c>
      <c r="BY44">
        <f t="shared" si="6"/>
        <v>0</v>
      </c>
      <c r="BZ44" s="301">
        <f t="shared" si="7"/>
        <v>0</v>
      </c>
      <c r="CB44" s="296">
        <v>0.6</v>
      </c>
      <c r="CC44" s="296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55" hidden="1" customHeight="1" x14ac:dyDescent="0.3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09" t="str">
        <f t="shared" si="19"/>
        <v/>
      </c>
      <c r="AZ45" s="309" t="str">
        <f t="shared" si="20"/>
        <v/>
      </c>
      <c r="BA45" s="310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3">
        <f t="shared" si="0"/>
        <v>53</v>
      </c>
      <c r="BK45" s="133" t="str">
        <f t="shared" si="2"/>
        <v>Douglas_F1_Entree 17-18m, densité haute_National_53_</v>
      </c>
      <c r="BL45" s="317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5" t="str">
        <f>+VLOOKUP(G45,Liste!$A$7:$H$69,8,FALSE)</f>
        <v>Résineux</v>
      </c>
      <c r="BU45" s="295">
        <f t="shared" si="3"/>
        <v>0</v>
      </c>
      <c r="BV45" s="297">
        <f t="shared" si="4"/>
        <v>1</v>
      </c>
      <c r="BW45" s="316">
        <v>0</v>
      </c>
      <c r="BX45" s="295">
        <f t="shared" si="5"/>
        <v>0.43</v>
      </c>
      <c r="BY45">
        <f t="shared" si="6"/>
        <v>0</v>
      </c>
      <c r="BZ45" s="301">
        <f t="shared" si="7"/>
        <v>0</v>
      </c>
      <c r="CB45" s="296">
        <v>0.6</v>
      </c>
      <c r="CC45" s="296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55" hidden="1" customHeight="1" x14ac:dyDescent="0.3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09" t="str">
        <f t="shared" si="19"/>
        <v/>
      </c>
      <c r="AZ46" s="309" t="str">
        <f t="shared" si="20"/>
        <v/>
      </c>
      <c r="BA46" s="310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3">
        <f t="shared" si="0"/>
        <v>54</v>
      </c>
      <c r="BK46" s="133" t="str">
        <f t="shared" si="2"/>
        <v>Douglas_F1_Entree 17-18m, densité haute_National_54_</v>
      </c>
      <c r="BL46" s="317"/>
      <c r="BM46" s="13">
        <v>130.09512196666674</v>
      </c>
      <c r="BN46" s="13">
        <v>681.92720354675032</v>
      </c>
      <c r="BP46" s="13">
        <v>323.23</v>
      </c>
      <c r="BQ46" s="13"/>
      <c r="BT46" s="295" t="str">
        <f>+VLOOKUP(G46,Liste!$A$7:$H$69,8,FALSE)</f>
        <v>Résineux</v>
      </c>
      <c r="BU46" s="295">
        <f t="shared" si="3"/>
        <v>0</v>
      </c>
      <c r="BV46" s="297">
        <f t="shared" si="4"/>
        <v>1</v>
      </c>
      <c r="BW46" s="316">
        <v>0</v>
      </c>
      <c r="BX46" s="295">
        <f t="shared" si="5"/>
        <v>0.43</v>
      </c>
      <c r="BY46">
        <f t="shared" si="6"/>
        <v>0</v>
      </c>
      <c r="BZ46" s="301">
        <f t="shared" si="7"/>
        <v>0</v>
      </c>
      <c r="CB46" s="296">
        <v>0.6</v>
      </c>
      <c r="CC46" s="296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55" hidden="1" customHeight="1" x14ac:dyDescent="0.3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09">
        <f t="shared" si="19"/>
        <v>0.24649664870468208</v>
      </c>
      <c r="AZ47" s="309">
        <f t="shared" si="20"/>
        <v>0.71293730449516746</v>
      </c>
      <c r="BA47" s="310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3">
        <f t="shared" si="0"/>
        <v>54</v>
      </c>
      <c r="BK47" s="133" t="str">
        <f t="shared" si="2"/>
        <v>Douglas_F1_Entree 17-18m, densité haute_National_54_</v>
      </c>
      <c r="BL47" s="317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5" t="str">
        <f>+VLOOKUP(G47,Liste!$A$7:$H$69,8,FALSE)</f>
        <v>Résineux</v>
      </c>
      <c r="BU47" s="295">
        <f t="shared" si="3"/>
        <v>0</v>
      </c>
      <c r="BV47" s="297">
        <f t="shared" si="4"/>
        <v>1</v>
      </c>
      <c r="BW47" s="316">
        <v>0</v>
      </c>
      <c r="BX47" s="295">
        <f t="shared" si="5"/>
        <v>0.43</v>
      </c>
      <c r="BY47">
        <f t="shared" si="6"/>
        <v>0</v>
      </c>
      <c r="BZ47" s="301">
        <f t="shared" si="7"/>
        <v>0</v>
      </c>
      <c r="CB47" s="296">
        <v>0.6</v>
      </c>
      <c r="CC47" s="296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55" hidden="1" customHeight="1" x14ac:dyDescent="0.3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3">
        <f t="shared" si="0"/>
        <v>24</v>
      </c>
      <c r="BK48" s="133" t="str">
        <f t="shared" si="2"/>
        <v>Pin sylvestre_F2_Eclaircie précoce_GS Pineraies des plaines du Centre et du Nord Ouest_24_</v>
      </c>
      <c r="BL48" s="317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5" t="str">
        <f>+VLOOKUP(G48,Liste!$A$7:$H$69,8,FALSE)</f>
        <v>Résineux</v>
      </c>
      <c r="BU48" s="295">
        <f t="shared" si="3"/>
        <v>0</v>
      </c>
      <c r="BV48" s="297">
        <f t="shared" si="4"/>
        <v>1</v>
      </c>
      <c r="BW48" s="316">
        <v>0</v>
      </c>
      <c r="BX48" s="295">
        <f t="shared" si="5"/>
        <v>0.43</v>
      </c>
      <c r="BY48">
        <f t="shared" si="6"/>
        <v>0</v>
      </c>
      <c r="BZ48" s="301">
        <f t="shared" si="7"/>
        <v>0</v>
      </c>
      <c r="CB48" s="296">
        <v>0.6</v>
      </c>
      <c r="CC48" s="296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55" hidden="1" customHeight="1" x14ac:dyDescent="0.3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3">
        <f t="shared" si="0"/>
        <v>24</v>
      </c>
      <c r="BK49" s="133" t="str">
        <f t="shared" si="2"/>
        <v>Pin sylvestre_F2_Eclaircie précoce_GS Pineraies des plaines du Centre et du Nord Ouest_24_</v>
      </c>
      <c r="BL49" s="317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5" t="str">
        <f>+VLOOKUP(G49,Liste!$A$7:$H$69,8,FALSE)</f>
        <v>Résineux</v>
      </c>
      <c r="BU49" s="295">
        <f t="shared" si="3"/>
        <v>0</v>
      </c>
      <c r="BV49" s="297">
        <f t="shared" si="4"/>
        <v>1</v>
      </c>
      <c r="BW49" s="316">
        <v>0</v>
      </c>
      <c r="BX49" s="295">
        <f t="shared" si="5"/>
        <v>0.43</v>
      </c>
      <c r="BY49">
        <f t="shared" si="6"/>
        <v>53.26416562814839</v>
      </c>
      <c r="BZ49" s="301">
        <f t="shared" si="7"/>
        <v>53.26416562814839</v>
      </c>
      <c r="CB49" s="296">
        <v>0.6</v>
      </c>
      <c r="CC49" s="296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55" hidden="1" customHeight="1" x14ac:dyDescent="0.3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3">
        <f t="shared" si="0"/>
        <v>25</v>
      </c>
      <c r="BK50" s="133" t="str">
        <f t="shared" si="2"/>
        <v>Pin sylvestre_F2_Eclaircie précoce_GS Pineraies des plaines du Centre et du Nord Ouest_25_</v>
      </c>
      <c r="BL50" s="317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5" t="str">
        <f>+VLOOKUP(G50,Liste!$A$7:$H$69,8,FALSE)</f>
        <v>Résineux</v>
      </c>
      <c r="BU50" s="295">
        <f t="shared" si="3"/>
        <v>0</v>
      </c>
      <c r="BV50" s="297">
        <f t="shared" si="4"/>
        <v>1</v>
      </c>
      <c r="BW50" s="316">
        <v>0</v>
      </c>
      <c r="BX50" s="295">
        <f t="shared" si="5"/>
        <v>0.43</v>
      </c>
      <c r="BY50">
        <f t="shared" si="6"/>
        <v>0</v>
      </c>
      <c r="BZ50" s="301">
        <f t="shared" si="7"/>
        <v>53.26416562814839</v>
      </c>
      <c r="CB50" s="296">
        <v>0.6</v>
      </c>
      <c r="CC50" s="296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55" hidden="1" customHeight="1" x14ac:dyDescent="0.3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3">
        <f t="shared" si="0"/>
        <v>26</v>
      </c>
      <c r="BK51" s="133" t="str">
        <f t="shared" si="2"/>
        <v>Pin sylvestre_F2_Eclaircie précoce_GS Pineraies des plaines du Centre et du Nord Ouest_26_</v>
      </c>
      <c r="BL51" s="317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5" t="str">
        <f>+VLOOKUP(G51,Liste!$A$7:$H$69,8,FALSE)</f>
        <v>Résineux</v>
      </c>
      <c r="BU51" s="295">
        <f t="shared" si="3"/>
        <v>0</v>
      </c>
      <c r="BV51" s="297">
        <f t="shared" si="4"/>
        <v>1</v>
      </c>
      <c r="BW51" s="316">
        <v>0</v>
      </c>
      <c r="BX51" s="295">
        <f t="shared" si="5"/>
        <v>0.43</v>
      </c>
      <c r="BY51">
        <f t="shared" si="6"/>
        <v>0</v>
      </c>
      <c r="BZ51" s="301">
        <f t="shared" si="7"/>
        <v>53.26416562814839</v>
      </c>
      <c r="CB51" s="296">
        <v>0.6</v>
      </c>
      <c r="CC51" s="296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55" hidden="1" customHeight="1" x14ac:dyDescent="0.3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3">
        <f t="shared" si="0"/>
        <v>27</v>
      </c>
      <c r="BK52" s="133" t="str">
        <f t="shared" si="2"/>
        <v>Pin sylvestre_F2_Eclaircie précoce_GS Pineraies des plaines du Centre et du Nord Ouest_27_</v>
      </c>
      <c r="BL52" s="317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5" t="str">
        <f>+VLOOKUP(G52,Liste!$A$7:$H$69,8,FALSE)</f>
        <v>Résineux</v>
      </c>
      <c r="BU52" s="295">
        <f t="shared" si="3"/>
        <v>0</v>
      </c>
      <c r="BV52" s="297">
        <f t="shared" si="4"/>
        <v>1</v>
      </c>
      <c r="BW52" s="316">
        <v>0</v>
      </c>
      <c r="BX52" s="295">
        <f t="shared" si="5"/>
        <v>0.43</v>
      </c>
      <c r="BY52">
        <f t="shared" si="6"/>
        <v>0</v>
      </c>
      <c r="BZ52" s="301">
        <f t="shared" si="7"/>
        <v>53.26416562814839</v>
      </c>
      <c r="CB52" s="296">
        <v>0.6</v>
      </c>
      <c r="CC52" s="296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55" hidden="1" customHeight="1" x14ac:dyDescent="0.3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3">
        <f t="shared" si="0"/>
        <v>28</v>
      </c>
      <c r="BK53" s="133" t="str">
        <f t="shared" si="2"/>
        <v>Pin sylvestre_F2_Eclaircie précoce_GS Pineraies des plaines du Centre et du Nord Ouest_28_</v>
      </c>
      <c r="BL53" s="317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5" t="str">
        <f>+VLOOKUP(G53,Liste!$A$7:$H$69,8,FALSE)</f>
        <v>Résineux</v>
      </c>
      <c r="BU53" s="295">
        <f t="shared" si="3"/>
        <v>0</v>
      </c>
      <c r="BV53" s="297">
        <f t="shared" si="4"/>
        <v>1</v>
      </c>
      <c r="BW53" s="316">
        <v>0</v>
      </c>
      <c r="BX53" s="295">
        <f t="shared" si="5"/>
        <v>0.43</v>
      </c>
      <c r="BY53">
        <f t="shared" si="6"/>
        <v>0</v>
      </c>
      <c r="BZ53" s="301">
        <f t="shared" si="7"/>
        <v>53.26416562814839</v>
      </c>
      <c r="CB53" s="296">
        <v>0.6</v>
      </c>
      <c r="CC53" s="296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55" hidden="1" customHeight="1" x14ac:dyDescent="0.3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3">
        <f t="shared" si="0"/>
        <v>29</v>
      </c>
      <c r="BK54" s="133" t="str">
        <f t="shared" si="2"/>
        <v>Pin sylvestre_F2_Eclaircie précoce_GS Pineraies des plaines du Centre et du Nord Ouest_29_</v>
      </c>
      <c r="BL54" s="317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5" t="str">
        <f>+VLOOKUP(G54,Liste!$A$7:$H$69,8,FALSE)</f>
        <v>Résineux</v>
      </c>
      <c r="BU54" s="295">
        <f t="shared" si="3"/>
        <v>0</v>
      </c>
      <c r="BV54" s="297">
        <f t="shared" si="4"/>
        <v>1</v>
      </c>
      <c r="BW54" s="316">
        <v>0</v>
      </c>
      <c r="BX54" s="295">
        <f t="shared" si="5"/>
        <v>0.43</v>
      </c>
      <c r="BY54">
        <f t="shared" si="6"/>
        <v>0</v>
      </c>
      <c r="BZ54" s="301">
        <f t="shared" si="7"/>
        <v>53.26416562814839</v>
      </c>
      <c r="CB54" s="296">
        <v>0.6</v>
      </c>
      <c r="CC54" s="296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55" hidden="1" customHeight="1" x14ac:dyDescent="0.3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3">
        <f t="shared" si="0"/>
        <v>30</v>
      </c>
      <c r="BK55" s="133" t="str">
        <f t="shared" si="2"/>
        <v>Pin sylvestre_F2_Eclaircie précoce_GS Pineraies des plaines du Centre et du Nord Ouest_30_</v>
      </c>
      <c r="BL55" s="317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5" t="str">
        <f>+VLOOKUP(G55,Liste!$A$7:$H$69,8,FALSE)</f>
        <v>Résineux</v>
      </c>
      <c r="BU55" s="295">
        <f t="shared" si="3"/>
        <v>0</v>
      </c>
      <c r="BV55" s="297">
        <f t="shared" si="4"/>
        <v>1</v>
      </c>
      <c r="BW55" s="316">
        <v>0</v>
      </c>
      <c r="BX55" s="295">
        <f t="shared" si="5"/>
        <v>0.43</v>
      </c>
      <c r="BY55">
        <f t="shared" si="6"/>
        <v>0</v>
      </c>
      <c r="BZ55" s="301">
        <f t="shared" si="7"/>
        <v>53.26416562814839</v>
      </c>
      <c r="CB55" s="296">
        <v>0.6</v>
      </c>
      <c r="CC55" s="296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55" hidden="1" customHeight="1" x14ac:dyDescent="0.3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3">
        <f t="shared" si="0"/>
        <v>30</v>
      </c>
      <c r="BK56" s="133" t="str">
        <f t="shared" si="2"/>
        <v>Pin sylvestre_F2_Eclaircie précoce_GS Pineraies des plaines du Centre et du Nord Ouest_30_</v>
      </c>
      <c r="BL56" s="317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5" t="str">
        <f>+VLOOKUP(G56,Liste!$A$7:$H$69,8,FALSE)</f>
        <v>Résineux</v>
      </c>
      <c r="BU56" s="295">
        <f t="shared" si="3"/>
        <v>0</v>
      </c>
      <c r="BV56" s="297">
        <f t="shared" si="4"/>
        <v>1</v>
      </c>
      <c r="BW56" s="316">
        <v>0</v>
      </c>
      <c r="BX56" s="295">
        <f t="shared" si="5"/>
        <v>0.43</v>
      </c>
      <c r="BY56">
        <f t="shared" si="6"/>
        <v>13.809572879373125</v>
      </c>
      <c r="BZ56" s="301">
        <f t="shared" si="7"/>
        <v>67.073738507521512</v>
      </c>
      <c r="CB56" s="296">
        <v>0.6</v>
      </c>
      <c r="CC56" s="296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55" hidden="1" customHeight="1" x14ac:dyDescent="0.3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3">
        <f t="shared" si="0"/>
        <v>31</v>
      </c>
      <c r="BK57" s="133" t="str">
        <f t="shared" si="2"/>
        <v>Pin sylvestre_F2_Eclaircie précoce_GS Pineraies des plaines du Centre et du Nord Ouest_31_</v>
      </c>
      <c r="BL57" s="317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5" t="str">
        <f>+VLOOKUP(G57,Liste!$A$7:$H$69,8,FALSE)</f>
        <v>Résineux</v>
      </c>
      <c r="BU57" s="295">
        <f t="shared" si="3"/>
        <v>0</v>
      </c>
      <c r="BV57" s="297">
        <f t="shared" si="4"/>
        <v>1</v>
      </c>
      <c r="BW57" s="316">
        <v>0</v>
      </c>
      <c r="BX57" s="295">
        <f t="shared" si="5"/>
        <v>0.43</v>
      </c>
      <c r="BY57">
        <f t="shared" si="6"/>
        <v>0</v>
      </c>
      <c r="BZ57" s="301">
        <f t="shared" si="7"/>
        <v>0</v>
      </c>
      <c r="CB57" s="296">
        <v>0.6</v>
      </c>
      <c r="CC57" s="296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55" hidden="1" customHeight="1" x14ac:dyDescent="0.3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3">
        <f t="shared" si="0"/>
        <v>32</v>
      </c>
      <c r="BK58" s="133" t="str">
        <f t="shared" si="2"/>
        <v>Pin sylvestre_F2_Eclaircie précoce_GS Pineraies des plaines du Centre et du Nord Ouest_32_</v>
      </c>
      <c r="BL58" s="317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5" t="str">
        <f>+VLOOKUP(G58,Liste!$A$7:$H$69,8,FALSE)</f>
        <v>Résineux</v>
      </c>
      <c r="BU58" s="295">
        <f t="shared" si="3"/>
        <v>0</v>
      </c>
      <c r="BV58" s="297">
        <f t="shared" si="4"/>
        <v>1</v>
      </c>
      <c r="BW58" s="316">
        <v>0</v>
      </c>
      <c r="BX58" s="295">
        <f t="shared" si="5"/>
        <v>0.43</v>
      </c>
      <c r="BY58">
        <f t="shared" si="6"/>
        <v>0</v>
      </c>
      <c r="BZ58" s="301">
        <f t="shared" si="7"/>
        <v>0</v>
      </c>
      <c r="CB58" s="296">
        <v>0.6</v>
      </c>
      <c r="CC58" s="296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55" hidden="1" customHeight="1" x14ac:dyDescent="0.3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3">
        <f t="shared" si="0"/>
        <v>33</v>
      </c>
      <c r="BK59" s="133" t="str">
        <f t="shared" si="2"/>
        <v>Pin sylvestre_F2_Eclaircie précoce_GS Pineraies des plaines du Centre et du Nord Ouest_33_</v>
      </c>
      <c r="BL59" s="317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5" t="str">
        <f>+VLOOKUP(G59,Liste!$A$7:$H$69,8,FALSE)</f>
        <v>Résineux</v>
      </c>
      <c r="BU59" s="295">
        <f t="shared" si="3"/>
        <v>0</v>
      </c>
      <c r="BV59" s="297">
        <f t="shared" si="4"/>
        <v>1</v>
      </c>
      <c r="BW59" s="316">
        <v>0</v>
      </c>
      <c r="BX59" s="295">
        <f t="shared" si="5"/>
        <v>0.43</v>
      </c>
      <c r="BY59">
        <f t="shared" si="6"/>
        <v>0</v>
      </c>
      <c r="BZ59" s="301">
        <f t="shared" si="7"/>
        <v>0</v>
      </c>
      <c r="CB59" s="296">
        <v>0.6</v>
      </c>
      <c r="CC59" s="296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55" hidden="1" customHeight="1" x14ac:dyDescent="0.3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3">
        <f t="shared" si="0"/>
        <v>34</v>
      </c>
      <c r="BK60" s="133" t="str">
        <f t="shared" si="2"/>
        <v>Pin sylvestre_F2_Eclaircie précoce_GS Pineraies des plaines du Centre et du Nord Ouest_34_</v>
      </c>
      <c r="BL60" s="317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5" t="str">
        <f>+VLOOKUP(G60,Liste!$A$7:$H$69,8,FALSE)</f>
        <v>Résineux</v>
      </c>
      <c r="BU60" s="295">
        <f t="shared" si="3"/>
        <v>0</v>
      </c>
      <c r="BV60" s="297">
        <f t="shared" si="4"/>
        <v>1</v>
      </c>
      <c r="BW60" s="316">
        <v>0</v>
      </c>
      <c r="BX60" s="295">
        <f t="shared" si="5"/>
        <v>0.43</v>
      </c>
      <c r="BY60">
        <f t="shared" si="6"/>
        <v>0</v>
      </c>
      <c r="BZ60" s="301">
        <f t="shared" si="7"/>
        <v>0</v>
      </c>
      <c r="CB60" s="296">
        <v>0.6</v>
      </c>
      <c r="CC60" s="296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55" hidden="1" customHeight="1" x14ac:dyDescent="0.3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3">
        <f t="shared" si="0"/>
        <v>35</v>
      </c>
      <c r="BK61" s="133" t="str">
        <f t="shared" si="2"/>
        <v>Pin sylvestre_F2_Eclaircie précoce_GS Pineraies des plaines du Centre et du Nord Ouest_35_</v>
      </c>
      <c r="BL61" s="317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5" t="str">
        <f>+VLOOKUP(G61,Liste!$A$7:$H$69,8,FALSE)</f>
        <v>Résineux</v>
      </c>
      <c r="BU61" s="295">
        <f t="shared" si="3"/>
        <v>0</v>
      </c>
      <c r="BV61" s="297">
        <f t="shared" si="4"/>
        <v>1</v>
      </c>
      <c r="BW61" s="316">
        <v>0</v>
      </c>
      <c r="BX61" s="295">
        <f t="shared" si="5"/>
        <v>0.43</v>
      </c>
      <c r="BY61">
        <f t="shared" si="6"/>
        <v>0</v>
      </c>
      <c r="BZ61" s="301">
        <f t="shared" si="7"/>
        <v>0</v>
      </c>
      <c r="CB61" s="296">
        <v>0.6</v>
      </c>
      <c r="CC61" s="296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55" hidden="1" customHeight="1" x14ac:dyDescent="0.3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3">
        <f t="shared" si="0"/>
        <v>36</v>
      </c>
      <c r="BK62" s="133" t="str">
        <f t="shared" si="2"/>
        <v>Pin sylvestre_F2_Eclaircie précoce_GS Pineraies des plaines du Centre et du Nord Ouest_36_</v>
      </c>
      <c r="BL62" s="317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5" t="str">
        <f>+VLOOKUP(G62,Liste!$A$7:$H$69,8,FALSE)</f>
        <v>Résineux</v>
      </c>
      <c r="BU62" s="295">
        <f t="shared" si="3"/>
        <v>0</v>
      </c>
      <c r="BV62" s="297">
        <f t="shared" si="4"/>
        <v>1</v>
      </c>
      <c r="BW62" s="316">
        <v>0</v>
      </c>
      <c r="BX62" s="295">
        <f t="shared" si="5"/>
        <v>0.43</v>
      </c>
      <c r="BY62">
        <f t="shared" si="6"/>
        <v>0</v>
      </c>
      <c r="BZ62" s="301">
        <f t="shared" si="7"/>
        <v>0</v>
      </c>
      <c r="CB62" s="296">
        <v>0.6</v>
      </c>
      <c r="CC62" s="296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55" hidden="1" customHeight="1" x14ac:dyDescent="0.3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3">
        <f t="shared" si="0"/>
        <v>37</v>
      </c>
      <c r="BK63" s="133" t="str">
        <f t="shared" si="2"/>
        <v>Pin sylvestre_F2_Eclaircie précoce_GS Pineraies des plaines du Centre et du Nord Ouest_37_</v>
      </c>
      <c r="BL63" s="317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5" t="str">
        <f>+VLOOKUP(G63,Liste!$A$7:$H$69,8,FALSE)</f>
        <v>Résineux</v>
      </c>
      <c r="BU63" s="295">
        <f t="shared" si="3"/>
        <v>0</v>
      </c>
      <c r="BV63" s="297">
        <f t="shared" si="4"/>
        <v>1</v>
      </c>
      <c r="BW63" s="316">
        <v>0</v>
      </c>
      <c r="BX63" s="295">
        <f t="shared" si="5"/>
        <v>0.43</v>
      </c>
      <c r="BY63">
        <f t="shared" si="6"/>
        <v>0</v>
      </c>
      <c r="BZ63" s="301">
        <f t="shared" si="7"/>
        <v>0</v>
      </c>
      <c r="CB63" s="296">
        <v>0.6</v>
      </c>
      <c r="CC63" s="296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55" hidden="1" customHeight="1" x14ac:dyDescent="0.3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3">
        <f t="shared" si="0"/>
        <v>38</v>
      </c>
      <c r="BK64" s="133" t="str">
        <f t="shared" si="2"/>
        <v>Pin sylvestre_F2_Eclaircie précoce_GS Pineraies des plaines du Centre et du Nord Ouest_38_</v>
      </c>
      <c r="BL64" s="317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5" t="str">
        <f>+VLOOKUP(G64,Liste!$A$7:$H$69,8,FALSE)</f>
        <v>Résineux</v>
      </c>
      <c r="BU64" s="295">
        <f t="shared" si="3"/>
        <v>0</v>
      </c>
      <c r="BV64" s="297">
        <f t="shared" si="4"/>
        <v>1</v>
      </c>
      <c r="BW64" s="316">
        <v>0</v>
      </c>
      <c r="BX64" s="295">
        <f t="shared" si="5"/>
        <v>0.43</v>
      </c>
      <c r="BY64">
        <f t="shared" si="6"/>
        <v>0</v>
      </c>
      <c r="BZ64" s="301">
        <f t="shared" si="7"/>
        <v>0</v>
      </c>
      <c r="CB64" s="296">
        <v>0.6</v>
      </c>
      <c r="CC64" s="296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55" hidden="1" customHeight="1" x14ac:dyDescent="0.3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3">
        <f t="shared" si="0"/>
        <v>38</v>
      </c>
      <c r="BK65" s="133" t="str">
        <f t="shared" si="2"/>
        <v>Pin sylvestre_F2_Eclaircie précoce_GS Pineraies des plaines du Centre et du Nord Ouest_38_</v>
      </c>
      <c r="BL65" s="317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5" t="str">
        <f>+VLOOKUP(G65,Liste!$A$7:$H$69,8,FALSE)</f>
        <v>Résineux</v>
      </c>
      <c r="BU65" s="295">
        <f t="shared" si="3"/>
        <v>0</v>
      </c>
      <c r="BV65" s="297">
        <f t="shared" si="4"/>
        <v>1</v>
      </c>
      <c r="BW65" s="316">
        <v>0</v>
      </c>
      <c r="BX65" s="295">
        <f t="shared" si="5"/>
        <v>0.43</v>
      </c>
      <c r="BY65">
        <f t="shared" si="6"/>
        <v>0</v>
      </c>
      <c r="BZ65" s="301">
        <f t="shared" si="7"/>
        <v>0</v>
      </c>
      <c r="CB65" s="296">
        <v>0.6</v>
      </c>
      <c r="CC65" s="296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55" hidden="1" customHeight="1" x14ac:dyDescent="0.3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3">
        <f t="shared" si="0"/>
        <v>39</v>
      </c>
      <c r="BK66" s="133" t="str">
        <f t="shared" si="2"/>
        <v>Pin sylvestre_F2_Eclaircie précoce_GS Pineraies des plaines du Centre et du Nord Ouest_39_</v>
      </c>
      <c r="BL66" s="317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5" t="str">
        <f>+VLOOKUP(G66,Liste!$A$7:$H$69,8,FALSE)</f>
        <v>Résineux</v>
      </c>
      <c r="BU66" s="295">
        <f t="shared" si="3"/>
        <v>0</v>
      </c>
      <c r="BV66" s="297">
        <f t="shared" si="4"/>
        <v>1</v>
      </c>
      <c r="BW66" s="316">
        <v>0</v>
      </c>
      <c r="BX66" s="295">
        <f t="shared" si="5"/>
        <v>0.43</v>
      </c>
      <c r="BY66">
        <f t="shared" si="6"/>
        <v>0</v>
      </c>
      <c r="BZ66" s="301">
        <f t="shared" si="7"/>
        <v>0</v>
      </c>
      <c r="CB66" s="296">
        <v>0.6</v>
      </c>
      <c r="CC66" s="296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55" hidden="1" customHeight="1" x14ac:dyDescent="0.3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3">
        <f t="shared" ref="BJ67:BJ130" si="27">+AC67</f>
        <v>40</v>
      </c>
      <c r="BK67" s="133" t="str">
        <f t="shared" si="2"/>
        <v>Pin sylvestre_F2_Eclaircie précoce_GS Pineraies des plaines du Centre et du Nord Ouest_40_</v>
      </c>
      <c r="BL67" s="317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5" t="str">
        <f>+VLOOKUP(G67,Liste!$A$7:$H$69,8,FALSE)</f>
        <v>Résineux</v>
      </c>
      <c r="BU67" s="295">
        <f t="shared" si="3"/>
        <v>0</v>
      </c>
      <c r="BV67" s="297">
        <f t="shared" si="4"/>
        <v>1</v>
      </c>
      <c r="BW67" s="316">
        <v>0</v>
      </c>
      <c r="BX67" s="295">
        <f t="shared" si="5"/>
        <v>0.43</v>
      </c>
      <c r="BY67">
        <f t="shared" si="6"/>
        <v>0</v>
      </c>
      <c r="BZ67" s="301">
        <f t="shared" si="7"/>
        <v>0</v>
      </c>
      <c r="CB67" s="296">
        <v>0.6</v>
      </c>
      <c r="CC67" s="296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55" hidden="1" customHeight="1" x14ac:dyDescent="0.3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3">
        <f t="shared" si="27"/>
        <v>41</v>
      </c>
      <c r="BK68" s="133" t="str">
        <f t="shared" ref="BK68:BK131" si="29">+_xlfn.CONCAT(BH68,"_",J68,"_",I68,"_",BI68,"_",BJ68,"_")</f>
        <v>Pin sylvestre_F2_Eclaircie précoce_GS Pineraies des plaines du Centre et du Nord Ouest_41_</v>
      </c>
      <c r="BL68" s="317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5" t="str">
        <f>+VLOOKUP(G68,Liste!$A$7:$H$69,8,FALSE)</f>
        <v>Résineux</v>
      </c>
      <c r="BU68" s="295">
        <f t="shared" ref="BU68:BU131" si="30">IF(BT68="Résineux",0%,100%)</f>
        <v>0</v>
      </c>
      <c r="BV68" s="297">
        <f t="shared" ref="BV68:BV131" si="31">+IF(BT68="Résineux",100%,0%)</f>
        <v>1</v>
      </c>
      <c r="BW68" s="316">
        <v>0</v>
      </c>
      <c r="BX68" s="295">
        <f t="shared" ref="BX68:BX131" si="32">+IF(BV68&lt;&gt;0,0.43,0.25)</f>
        <v>0.43</v>
      </c>
      <c r="BY68">
        <f t="shared" ref="BY68:BY131" si="33">+IF(BJ68&lt;=30,AV68*BX68,0)</f>
        <v>0</v>
      </c>
      <c r="BZ68" s="301">
        <f t="shared" ref="BZ68:BZ131" si="34">+IF(BJ68&gt;=31,0,BY68+BZ67)</f>
        <v>0</v>
      </c>
      <c r="CB68" s="296">
        <v>0.6</v>
      </c>
      <c r="CC68" s="296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55" hidden="1" customHeight="1" x14ac:dyDescent="0.3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3">
        <f t="shared" si="27"/>
        <v>42</v>
      </c>
      <c r="BK69" s="133" t="str">
        <f t="shared" si="29"/>
        <v>Pin sylvestre_F2_Eclaircie précoce_GS Pineraies des plaines du Centre et du Nord Ouest_42_</v>
      </c>
      <c r="BL69" s="317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5" t="str">
        <f>+VLOOKUP(G69,Liste!$A$7:$H$69,8,FALSE)</f>
        <v>Résineux</v>
      </c>
      <c r="BU69" s="295">
        <f t="shared" si="30"/>
        <v>0</v>
      </c>
      <c r="BV69" s="297">
        <f t="shared" si="31"/>
        <v>1</v>
      </c>
      <c r="BW69" s="316">
        <v>0</v>
      </c>
      <c r="BX69" s="295">
        <f t="shared" si="32"/>
        <v>0.43</v>
      </c>
      <c r="BY69">
        <f t="shared" si="33"/>
        <v>0</v>
      </c>
      <c r="BZ69" s="301">
        <f t="shared" si="34"/>
        <v>0</v>
      </c>
      <c r="CB69" s="296">
        <v>0.6</v>
      </c>
      <c r="CC69" s="296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55" hidden="1" customHeight="1" x14ac:dyDescent="0.3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3">
        <f t="shared" si="27"/>
        <v>43</v>
      </c>
      <c r="BK70" s="133" t="str">
        <f t="shared" si="29"/>
        <v>Pin sylvestre_F2_Eclaircie précoce_GS Pineraies des plaines du Centre et du Nord Ouest_43_</v>
      </c>
      <c r="BL70" s="317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5" t="str">
        <f>+VLOOKUP(G70,Liste!$A$7:$H$69,8,FALSE)</f>
        <v>Résineux</v>
      </c>
      <c r="BU70" s="295">
        <f t="shared" si="30"/>
        <v>0</v>
      </c>
      <c r="BV70" s="297">
        <f t="shared" si="31"/>
        <v>1</v>
      </c>
      <c r="BW70" s="316">
        <v>0</v>
      </c>
      <c r="BX70" s="295">
        <f t="shared" si="32"/>
        <v>0.43</v>
      </c>
      <c r="BY70">
        <f t="shared" si="33"/>
        <v>0</v>
      </c>
      <c r="BZ70" s="301">
        <f t="shared" si="34"/>
        <v>0</v>
      </c>
      <c r="CB70" s="296">
        <v>0.6</v>
      </c>
      <c r="CC70" s="296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55" hidden="1" customHeight="1" x14ac:dyDescent="0.3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3">
        <f t="shared" si="27"/>
        <v>44</v>
      </c>
      <c r="BK71" s="133" t="str">
        <f t="shared" si="29"/>
        <v>Pin sylvestre_F2_Eclaircie précoce_GS Pineraies des plaines du Centre et du Nord Ouest_44_</v>
      </c>
      <c r="BL71" s="317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5" t="str">
        <f>+VLOOKUP(G71,Liste!$A$7:$H$69,8,FALSE)</f>
        <v>Résineux</v>
      </c>
      <c r="BU71" s="295">
        <f t="shared" si="30"/>
        <v>0</v>
      </c>
      <c r="BV71" s="297">
        <f t="shared" si="31"/>
        <v>1</v>
      </c>
      <c r="BW71" s="316">
        <v>0</v>
      </c>
      <c r="BX71" s="295">
        <f t="shared" si="32"/>
        <v>0.43</v>
      </c>
      <c r="BY71">
        <f t="shared" si="33"/>
        <v>0</v>
      </c>
      <c r="BZ71" s="301">
        <f t="shared" si="34"/>
        <v>0</v>
      </c>
      <c r="CB71" s="296">
        <v>0.6</v>
      </c>
      <c r="CC71" s="296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55" hidden="1" customHeight="1" x14ac:dyDescent="0.3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3">
        <f t="shared" si="27"/>
        <v>45</v>
      </c>
      <c r="BK72" s="133" t="str">
        <f t="shared" si="29"/>
        <v>Pin sylvestre_F2_Eclaircie précoce_GS Pineraies des plaines du Centre et du Nord Ouest_45_</v>
      </c>
      <c r="BL72" s="317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5" t="str">
        <f>+VLOOKUP(G72,Liste!$A$7:$H$69,8,FALSE)</f>
        <v>Résineux</v>
      </c>
      <c r="BU72" s="295">
        <f t="shared" si="30"/>
        <v>0</v>
      </c>
      <c r="BV72" s="297">
        <f t="shared" si="31"/>
        <v>1</v>
      </c>
      <c r="BW72" s="316">
        <v>0</v>
      </c>
      <c r="BX72" s="295">
        <f t="shared" si="32"/>
        <v>0.43</v>
      </c>
      <c r="BY72">
        <f t="shared" si="33"/>
        <v>0</v>
      </c>
      <c r="BZ72" s="301">
        <f t="shared" si="34"/>
        <v>0</v>
      </c>
      <c r="CB72" s="296">
        <v>0.6</v>
      </c>
      <c r="CC72" s="296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55" hidden="1" customHeight="1" x14ac:dyDescent="0.3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3">
        <f t="shared" si="27"/>
        <v>46</v>
      </c>
      <c r="BK73" s="133" t="str">
        <f t="shared" si="29"/>
        <v>Pin sylvestre_F2_Eclaircie précoce_GS Pineraies des plaines du Centre et du Nord Ouest_46_</v>
      </c>
      <c r="BL73" s="317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5" t="str">
        <f>+VLOOKUP(G73,Liste!$A$7:$H$69,8,FALSE)</f>
        <v>Résineux</v>
      </c>
      <c r="BU73" s="295">
        <f t="shared" si="30"/>
        <v>0</v>
      </c>
      <c r="BV73" s="297">
        <f t="shared" si="31"/>
        <v>1</v>
      </c>
      <c r="BW73" s="316">
        <v>0</v>
      </c>
      <c r="BX73" s="295">
        <f t="shared" si="32"/>
        <v>0.43</v>
      </c>
      <c r="BY73">
        <f t="shared" si="33"/>
        <v>0</v>
      </c>
      <c r="BZ73" s="301">
        <f t="shared" si="34"/>
        <v>0</v>
      </c>
      <c r="CB73" s="296">
        <v>0.6</v>
      </c>
      <c r="CC73" s="296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55" hidden="1" customHeight="1" x14ac:dyDescent="0.3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3">
        <f t="shared" si="27"/>
        <v>47</v>
      </c>
      <c r="BK74" s="133" t="str">
        <f t="shared" si="29"/>
        <v>Pin sylvestre_F2_Eclaircie précoce_GS Pineraies des plaines du Centre et du Nord Ouest_47_</v>
      </c>
      <c r="BL74" s="317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5" t="str">
        <f>+VLOOKUP(G74,Liste!$A$7:$H$69,8,FALSE)</f>
        <v>Résineux</v>
      </c>
      <c r="BU74" s="295">
        <f t="shared" si="30"/>
        <v>0</v>
      </c>
      <c r="BV74" s="297">
        <f t="shared" si="31"/>
        <v>1</v>
      </c>
      <c r="BW74" s="316">
        <v>0</v>
      </c>
      <c r="BX74" s="295">
        <f t="shared" si="32"/>
        <v>0.43</v>
      </c>
      <c r="BY74">
        <f t="shared" si="33"/>
        <v>0</v>
      </c>
      <c r="BZ74" s="301">
        <f t="shared" si="34"/>
        <v>0</v>
      </c>
      <c r="CB74" s="296">
        <v>0.6</v>
      </c>
      <c r="CC74" s="296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55" hidden="1" customHeight="1" x14ac:dyDescent="0.3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3">
        <f t="shared" si="27"/>
        <v>47</v>
      </c>
      <c r="BK75" s="133" t="str">
        <f t="shared" si="29"/>
        <v>Pin sylvestre_F2_Eclaircie précoce_GS Pineraies des plaines du Centre et du Nord Ouest_47_</v>
      </c>
      <c r="BL75" s="317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5" t="str">
        <f>+VLOOKUP(G75,Liste!$A$7:$H$69,8,FALSE)</f>
        <v>Résineux</v>
      </c>
      <c r="BU75" s="295">
        <f t="shared" si="30"/>
        <v>0</v>
      </c>
      <c r="BV75" s="297">
        <f t="shared" si="31"/>
        <v>1</v>
      </c>
      <c r="BW75" s="316">
        <v>0</v>
      </c>
      <c r="BX75" s="295">
        <f t="shared" si="32"/>
        <v>0.43</v>
      </c>
      <c r="BY75">
        <f t="shared" si="33"/>
        <v>0</v>
      </c>
      <c r="BZ75" s="301">
        <f t="shared" si="34"/>
        <v>0</v>
      </c>
      <c r="CB75" s="296">
        <v>0.6</v>
      </c>
      <c r="CC75" s="296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55" hidden="1" customHeight="1" x14ac:dyDescent="0.3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3">
        <f t="shared" si="27"/>
        <v>48</v>
      </c>
      <c r="BK76" s="133" t="str">
        <f t="shared" si="29"/>
        <v>Pin sylvestre_F2_Eclaircie précoce_GS Pineraies des plaines du Centre et du Nord Ouest_48_</v>
      </c>
      <c r="BL76" s="317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5" t="str">
        <f>+VLOOKUP(G76,Liste!$A$7:$H$69,8,FALSE)</f>
        <v>Résineux</v>
      </c>
      <c r="BU76" s="295">
        <f t="shared" si="30"/>
        <v>0</v>
      </c>
      <c r="BV76" s="297">
        <f t="shared" si="31"/>
        <v>1</v>
      </c>
      <c r="BW76" s="316">
        <v>0</v>
      </c>
      <c r="BX76" s="295">
        <f t="shared" si="32"/>
        <v>0.43</v>
      </c>
      <c r="BY76">
        <f t="shared" si="33"/>
        <v>0</v>
      </c>
      <c r="BZ76" s="301">
        <f t="shared" si="34"/>
        <v>0</v>
      </c>
      <c r="CB76" s="296">
        <v>0.6</v>
      </c>
      <c r="CC76" s="296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55" hidden="1" customHeight="1" x14ac:dyDescent="0.3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3">
        <f t="shared" si="27"/>
        <v>49</v>
      </c>
      <c r="BK77" s="133" t="str">
        <f t="shared" si="29"/>
        <v>Pin sylvestre_F2_Eclaircie précoce_GS Pineraies des plaines du Centre et du Nord Ouest_49_</v>
      </c>
      <c r="BL77" s="317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5" t="str">
        <f>+VLOOKUP(G77,Liste!$A$7:$H$69,8,FALSE)</f>
        <v>Résineux</v>
      </c>
      <c r="BU77" s="295">
        <f t="shared" si="30"/>
        <v>0</v>
      </c>
      <c r="BV77" s="297">
        <f t="shared" si="31"/>
        <v>1</v>
      </c>
      <c r="BW77" s="316">
        <v>0</v>
      </c>
      <c r="BX77" s="295">
        <f t="shared" si="32"/>
        <v>0.43</v>
      </c>
      <c r="BY77">
        <f t="shared" si="33"/>
        <v>0</v>
      </c>
      <c r="BZ77" s="301">
        <f t="shared" si="34"/>
        <v>0</v>
      </c>
      <c r="CB77" s="296">
        <v>0.6</v>
      </c>
      <c r="CC77" s="296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55" hidden="1" customHeight="1" x14ac:dyDescent="0.3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3">
        <f t="shared" si="27"/>
        <v>50</v>
      </c>
      <c r="BK78" s="133" t="str">
        <f t="shared" si="29"/>
        <v>Pin sylvestre_F2_Eclaircie précoce_GS Pineraies des plaines du Centre et du Nord Ouest_50_</v>
      </c>
      <c r="BL78" s="317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5" t="str">
        <f>+VLOOKUP(G78,Liste!$A$7:$H$69,8,FALSE)</f>
        <v>Résineux</v>
      </c>
      <c r="BU78" s="295">
        <f t="shared" si="30"/>
        <v>0</v>
      </c>
      <c r="BV78" s="297">
        <f t="shared" si="31"/>
        <v>1</v>
      </c>
      <c r="BW78" s="316">
        <v>0</v>
      </c>
      <c r="BX78" s="295">
        <f t="shared" si="32"/>
        <v>0.43</v>
      </c>
      <c r="BY78">
        <f t="shared" si="33"/>
        <v>0</v>
      </c>
      <c r="BZ78" s="301">
        <f t="shared" si="34"/>
        <v>0</v>
      </c>
      <c r="CB78" s="296">
        <v>0.6</v>
      </c>
      <c r="CC78" s="296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55" hidden="1" customHeight="1" x14ac:dyDescent="0.3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3">
        <f t="shared" si="27"/>
        <v>51</v>
      </c>
      <c r="BK79" s="133" t="str">
        <f t="shared" si="29"/>
        <v>Pin sylvestre_F2_Eclaircie précoce_GS Pineraies des plaines du Centre et du Nord Ouest_51_</v>
      </c>
      <c r="BL79" s="317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5" t="str">
        <f>+VLOOKUP(G79,Liste!$A$7:$H$69,8,FALSE)</f>
        <v>Résineux</v>
      </c>
      <c r="BU79" s="295">
        <f t="shared" si="30"/>
        <v>0</v>
      </c>
      <c r="BV79" s="297">
        <f t="shared" si="31"/>
        <v>1</v>
      </c>
      <c r="BW79" s="316">
        <v>0</v>
      </c>
      <c r="BX79" s="295">
        <f t="shared" si="32"/>
        <v>0.43</v>
      </c>
      <c r="BY79">
        <f t="shared" si="33"/>
        <v>0</v>
      </c>
      <c r="BZ79" s="301">
        <f t="shared" si="34"/>
        <v>0</v>
      </c>
      <c r="CB79" s="296">
        <v>0.6</v>
      </c>
      <c r="CC79" s="296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55" hidden="1" customHeight="1" x14ac:dyDescent="0.3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3">
        <f t="shared" si="27"/>
        <v>52</v>
      </c>
      <c r="BK80" s="133" t="str">
        <f t="shared" si="29"/>
        <v>Pin sylvestre_F2_Eclaircie précoce_GS Pineraies des plaines du Centre et du Nord Ouest_52_</v>
      </c>
      <c r="BL80" s="317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5" t="str">
        <f>+VLOOKUP(G80,Liste!$A$7:$H$69,8,FALSE)</f>
        <v>Résineux</v>
      </c>
      <c r="BU80" s="295">
        <f t="shared" si="30"/>
        <v>0</v>
      </c>
      <c r="BV80" s="297">
        <f t="shared" si="31"/>
        <v>1</v>
      </c>
      <c r="BW80" s="316">
        <v>0</v>
      </c>
      <c r="BX80" s="295">
        <f t="shared" si="32"/>
        <v>0.43</v>
      </c>
      <c r="BY80">
        <f t="shared" si="33"/>
        <v>0</v>
      </c>
      <c r="BZ80" s="301">
        <f t="shared" si="34"/>
        <v>0</v>
      </c>
      <c r="CB80" s="296">
        <v>0.6</v>
      </c>
      <c r="CC80" s="296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55" hidden="1" customHeight="1" x14ac:dyDescent="0.3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3">
        <f t="shared" si="27"/>
        <v>53</v>
      </c>
      <c r="BK81" s="133" t="str">
        <f t="shared" si="29"/>
        <v>Pin sylvestre_F2_Eclaircie précoce_GS Pineraies des plaines du Centre et du Nord Ouest_53_</v>
      </c>
      <c r="BL81" s="317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5" t="str">
        <f>+VLOOKUP(G81,Liste!$A$7:$H$69,8,FALSE)</f>
        <v>Résineux</v>
      </c>
      <c r="BU81" s="295">
        <f t="shared" si="30"/>
        <v>0</v>
      </c>
      <c r="BV81" s="297">
        <f t="shared" si="31"/>
        <v>1</v>
      </c>
      <c r="BW81" s="316">
        <v>0</v>
      </c>
      <c r="BX81" s="295">
        <f t="shared" si="32"/>
        <v>0.43</v>
      </c>
      <c r="BY81">
        <f t="shared" si="33"/>
        <v>0</v>
      </c>
      <c r="BZ81" s="301">
        <f t="shared" si="34"/>
        <v>0</v>
      </c>
      <c r="CB81" s="296">
        <v>0.6</v>
      </c>
      <c r="CC81" s="296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55" hidden="1" customHeight="1" x14ac:dyDescent="0.3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3">
        <f t="shared" si="27"/>
        <v>54</v>
      </c>
      <c r="BK82" s="133" t="str">
        <f t="shared" si="29"/>
        <v>Pin sylvestre_F2_Eclaircie précoce_GS Pineraies des plaines du Centre et du Nord Ouest_54_</v>
      </c>
      <c r="BL82" s="317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5" t="str">
        <f>+VLOOKUP(G82,Liste!$A$7:$H$69,8,FALSE)</f>
        <v>Résineux</v>
      </c>
      <c r="BU82" s="295">
        <f t="shared" si="30"/>
        <v>0</v>
      </c>
      <c r="BV82" s="297">
        <f t="shared" si="31"/>
        <v>1</v>
      </c>
      <c r="BW82" s="316">
        <v>0</v>
      </c>
      <c r="BX82" s="295">
        <f t="shared" si="32"/>
        <v>0.43</v>
      </c>
      <c r="BY82">
        <f t="shared" si="33"/>
        <v>0</v>
      </c>
      <c r="BZ82" s="301">
        <f t="shared" si="34"/>
        <v>0</v>
      </c>
      <c r="CB82" s="296">
        <v>0.6</v>
      </c>
      <c r="CC82" s="296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55" hidden="1" customHeight="1" x14ac:dyDescent="0.3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3">
        <f t="shared" si="27"/>
        <v>55</v>
      </c>
      <c r="BK83" s="133" t="str">
        <f t="shared" si="29"/>
        <v>Pin sylvestre_F2_Eclaircie précoce_GS Pineraies des plaines du Centre et du Nord Ouest_55_</v>
      </c>
      <c r="BL83" s="317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5" t="str">
        <f>+VLOOKUP(G83,Liste!$A$7:$H$69,8,FALSE)</f>
        <v>Résineux</v>
      </c>
      <c r="BU83" s="295">
        <f t="shared" si="30"/>
        <v>0</v>
      </c>
      <c r="BV83" s="297">
        <f t="shared" si="31"/>
        <v>1</v>
      </c>
      <c r="BW83" s="316">
        <v>0</v>
      </c>
      <c r="BX83" s="295">
        <f t="shared" si="32"/>
        <v>0.43</v>
      </c>
      <c r="BY83">
        <f t="shared" si="33"/>
        <v>0</v>
      </c>
      <c r="BZ83" s="301">
        <f t="shared" si="34"/>
        <v>0</v>
      </c>
      <c r="CB83" s="296">
        <v>0.6</v>
      </c>
      <c r="CC83" s="296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55" hidden="1" customHeight="1" x14ac:dyDescent="0.3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3">
        <f t="shared" si="27"/>
        <v>56</v>
      </c>
      <c r="BK84" s="133" t="str">
        <f t="shared" si="29"/>
        <v>Pin sylvestre_F2_Eclaircie précoce_GS Pineraies des plaines du Centre et du Nord Ouest_56_</v>
      </c>
      <c r="BL84" s="317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5" t="str">
        <f>+VLOOKUP(G84,Liste!$A$7:$H$69,8,FALSE)</f>
        <v>Résineux</v>
      </c>
      <c r="BU84" s="295">
        <f t="shared" si="30"/>
        <v>0</v>
      </c>
      <c r="BV84" s="297">
        <f t="shared" si="31"/>
        <v>1</v>
      </c>
      <c r="BW84" s="316">
        <v>0</v>
      </c>
      <c r="BX84" s="295">
        <f t="shared" si="32"/>
        <v>0.43</v>
      </c>
      <c r="BY84">
        <f t="shared" si="33"/>
        <v>0</v>
      </c>
      <c r="BZ84" s="301">
        <f t="shared" si="34"/>
        <v>0</v>
      </c>
      <c r="CB84" s="296">
        <v>0.6</v>
      </c>
      <c r="CC84" s="296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55" hidden="1" customHeight="1" x14ac:dyDescent="0.3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3">
        <f t="shared" si="27"/>
        <v>56</v>
      </c>
      <c r="BK85" s="133" t="str">
        <f t="shared" si="29"/>
        <v>Pin sylvestre_F2_Eclaircie précoce_GS Pineraies des plaines du Centre et du Nord Ouest_56_</v>
      </c>
      <c r="BL85" s="317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5" t="str">
        <f>+VLOOKUP(G85,Liste!$A$7:$H$69,8,FALSE)</f>
        <v>Résineux</v>
      </c>
      <c r="BU85" s="295">
        <f t="shared" si="30"/>
        <v>0</v>
      </c>
      <c r="BV85" s="297">
        <f t="shared" si="31"/>
        <v>1</v>
      </c>
      <c r="BW85" s="316">
        <v>0</v>
      </c>
      <c r="BX85" s="295">
        <f t="shared" si="32"/>
        <v>0.43</v>
      </c>
      <c r="BY85">
        <f t="shared" si="33"/>
        <v>0</v>
      </c>
      <c r="BZ85" s="301">
        <f t="shared" si="34"/>
        <v>0</v>
      </c>
      <c r="CB85" s="296">
        <v>0.6</v>
      </c>
      <c r="CC85" s="296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55" hidden="1" customHeight="1" x14ac:dyDescent="0.3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3">
        <f t="shared" si="27"/>
        <v>57</v>
      </c>
      <c r="BK86" s="133" t="str">
        <f t="shared" si="29"/>
        <v>Pin sylvestre_F2_Eclaircie précoce_GS Pineraies des plaines du Centre et du Nord Ouest_57_</v>
      </c>
      <c r="BL86" s="317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5" t="str">
        <f>+VLOOKUP(G86,Liste!$A$7:$H$69,8,FALSE)</f>
        <v>Résineux</v>
      </c>
      <c r="BU86" s="295">
        <f t="shared" si="30"/>
        <v>0</v>
      </c>
      <c r="BV86" s="297">
        <f t="shared" si="31"/>
        <v>1</v>
      </c>
      <c r="BW86" s="316">
        <v>0</v>
      </c>
      <c r="BX86" s="295">
        <f t="shared" si="32"/>
        <v>0.43</v>
      </c>
      <c r="BY86">
        <f t="shared" si="33"/>
        <v>0</v>
      </c>
      <c r="BZ86" s="301">
        <f t="shared" si="34"/>
        <v>0</v>
      </c>
      <c r="CB86" s="296">
        <v>0.6</v>
      </c>
      <c r="CC86" s="296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55" hidden="1" customHeight="1" x14ac:dyDescent="0.3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3">
        <f t="shared" si="27"/>
        <v>58</v>
      </c>
      <c r="BK87" s="133" t="str">
        <f t="shared" si="29"/>
        <v>Pin sylvestre_F2_Eclaircie précoce_GS Pineraies des plaines du Centre et du Nord Ouest_58_</v>
      </c>
      <c r="BL87" s="317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5" t="str">
        <f>+VLOOKUP(G87,Liste!$A$7:$H$69,8,FALSE)</f>
        <v>Résineux</v>
      </c>
      <c r="BU87" s="295">
        <f t="shared" si="30"/>
        <v>0</v>
      </c>
      <c r="BV87" s="297">
        <f t="shared" si="31"/>
        <v>1</v>
      </c>
      <c r="BW87" s="316">
        <v>0</v>
      </c>
      <c r="BX87" s="295">
        <f t="shared" si="32"/>
        <v>0.43</v>
      </c>
      <c r="BY87">
        <f t="shared" si="33"/>
        <v>0</v>
      </c>
      <c r="BZ87" s="301">
        <f t="shared" si="34"/>
        <v>0</v>
      </c>
      <c r="CB87" s="296">
        <v>0.6</v>
      </c>
      <c r="CC87" s="296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55" hidden="1" customHeight="1" x14ac:dyDescent="0.3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3">
        <f t="shared" si="27"/>
        <v>59</v>
      </c>
      <c r="BK88" s="133" t="str">
        <f t="shared" si="29"/>
        <v>Pin sylvestre_F2_Eclaircie précoce_GS Pineraies des plaines du Centre et du Nord Ouest_59_</v>
      </c>
      <c r="BL88" s="317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5" t="str">
        <f>+VLOOKUP(G88,Liste!$A$7:$H$69,8,FALSE)</f>
        <v>Résineux</v>
      </c>
      <c r="BU88" s="295">
        <f t="shared" si="30"/>
        <v>0</v>
      </c>
      <c r="BV88" s="297">
        <f t="shared" si="31"/>
        <v>1</v>
      </c>
      <c r="BW88" s="316">
        <v>0</v>
      </c>
      <c r="BX88" s="295">
        <f t="shared" si="32"/>
        <v>0.43</v>
      </c>
      <c r="BY88">
        <f t="shared" si="33"/>
        <v>0</v>
      </c>
      <c r="BZ88" s="301">
        <f t="shared" si="34"/>
        <v>0</v>
      </c>
      <c r="CB88" s="296">
        <v>0.6</v>
      </c>
      <c r="CC88" s="296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55" hidden="1" customHeight="1" x14ac:dyDescent="0.3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3">
        <f t="shared" si="27"/>
        <v>60</v>
      </c>
      <c r="BK89" s="133" t="str">
        <f t="shared" si="29"/>
        <v>Pin sylvestre_F2_Eclaircie précoce_GS Pineraies des plaines du Centre et du Nord Ouest_60_</v>
      </c>
      <c r="BL89" s="317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5" t="str">
        <f>+VLOOKUP(G89,Liste!$A$7:$H$69,8,FALSE)</f>
        <v>Résineux</v>
      </c>
      <c r="BU89" s="295">
        <f t="shared" si="30"/>
        <v>0</v>
      </c>
      <c r="BV89" s="297">
        <f t="shared" si="31"/>
        <v>1</v>
      </c>
      <c r="BW89" s="316">
        <v>0</v>
      </c>
      <c r="BX89" s="295">
        <f t="shared" si="32"/>
        <v>0.43</v>
      </c>
      <c r="BY89">
        <f t="shared" si="33"/>
        <v>0</v>
      </c>
      <c r="BZ89" s="301">
        <f t="shared" si="34"/>
        <v>0</v>
      </c>
      <c r="CB89" s="296">
        <v>0.6</v>
      </c>
      <c r="CC89" s="296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55" hidden="1" customHeight="1" x14ac:dyDescent="0.3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3">
        <f t="shared" si="27"/>
        <v>61</v>
      </c>
      <c r="BK90" s="133" t="str">
        <f t="shared" si="29"/>
        <v>Pin sylvestre_F2_Eclaircie précoce_GS Pineraies des plaines du Centre et du Nord Ouest_61_</v>
      </c>
      <c r="BL90" s="317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5" t="str">
        <f>+VLOOKUP(G90,Liste!$A$7:$H$69,8,FALSE)</f>
        <v>Résineux</v>
      </c>
      <c r="BU90" s="295">
        <f t="shared" si="30"/>
        <v>0</v>
      </c>
      <c r="BV90" s="297">
        <f t="shared" si="31"/>
        <v>1</v>
      </c>
      <c r="BW90" s="316">
        <v>0</v>
      </c>
      <c r="BX90" s="295">
        <f t="shared" si="32"/>
        <v>0.43</v>
      </c>
      <c r="BY90">
        <f t="shared" si="33"/>
        <v>0</v>
      </c>
      <c r="BZ90" s="301">
        <f t="shared" si="34"/>
        <v>0</v>
      </c>
      <c r="CB90" s="296">
        <v>0.6</v>
      </c>
      <c r="CC90" s="296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55" hidden="1" customHeight="1" x14ac:dyDescent="0.3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3">
        <f t="shared" si="27"/>
        <v>62</v>
      </c>
      <c r="BK91" s="133" t="str">
        <f t="shared" si="29"/>
        <v>Pin sylvestre_F2_Eclaircie précoce_GS Pineraies des plaines du Centre et du Nord Ouest_62_</v>
      </c>
      <c r="BL91" s="317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5" t="str">
        <f>+VLOOKUP(G91,Liste!$A$7:$H$69,8,FALSE)</f>
        <v>Résineux</v>
      </c>
      <c r="BU91" s="295">
        <f t="shared" si="30"/>
        <v>0</v>
      </c>
      <c r="BV91" s="297">
        <f t="shared" si="31"/>
        <v>1</v>
      </c>
      <c r="BW91" s="316">
        <v>0</v>
      </c>
      <c r="BX91" s="295">
        <f t="shared" si="32"/>
        <v>0.43</v>
      </c>
      <c r="BY91">
        <f t="shared" si="33"/>
        <v>0</v>
      </c>
      <c r="BZ91" s="301">
        <f t="shared" si="34"/>
        <v>0</v>
      </c>
      <c r="CB91" s="296">
        <v>0.6</v>
      </c>
      <c r="CC91" s="296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55" hidden="1" customHeight="1" x14ac:dyDescent="0.3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3">
        <f t="shared" si="27"/>
        <v>63</v>
      </c>
      <c r="BK92" s="133" t="str">
        <f t="shared" si="29"/>
        <v>Pin sylvestre_F2_Eclaircie précoce_GS Pineraies des plaines du Centre et du Nord Ouest_63_</v>
      </c>
      <c r="BL92" s="317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5" t="str">
        <f>+VLOOKUP(G92,Liste!$A$7:$H$69,8,FALSE)</f>
        <v>Résineux</v>
      </c>
      <c r="BU92" s="295">
        <f t="shared" si="30"/>
        <v>0</v>
      </c>
      <c r="BV92" s="297">
        <f t="shared" si="31"/>
        <v>1</v>
      </c>
      <c r="BW92" s="316">
        <v>0</v>
      </c>
      <c r="BX92" s="295">
        <f t="shared" si="32"/>
        <v>0.43</v>
      </c>
      <c r="BY92">
        <f t="shared" si="33"/>
        <v>0</v>
      </c>
      <c r="BZ92" s="301">
        <f t="shared" si="34"/>
        <v>0</v>
      </c>
      <c r="CB92" s="296">
        <v>0.6</v>
      </c>
      <c r="CC92" s="296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55" hidden="1" customHeight="1" x14ac:dyDescent="0.3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3">
        <f t="shared" si="27"/>
        <v>64</v>
      </c>
      <c r="BK93" s="133" t="str">
        <f t="shared" si="29"/>
        <v>Pin sylvestre_F2_Eclaircie précoce_GS Pineraies des plaines du Centre et du Nord Ouest_64_</v>
      </c>
      <c r="BL93" s="317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5" t="str">
        <f>+VLOOKUP(G93,Liste!$A$7:$H$69,8,FALSE)</f>
        <v>Résineux</v>
      </c>
      <c r="BU93" s="295">
        <f t="shared" si="30"/>
        <v>0</v>
      </c>
      <c r="BV93" s="297">
        <f t="shared" si="31"/>
        <v>1</v>
      </c>
      <c r="BW93" s="316">
        <v>0</v>
      </c>
      <c r="BX93" s="295">
        <f t="shared" si="32"/>
        <v>0.43</v>
      </c>
      <c r="BY93">
        <f t="shared" si="33"/>
        <v>0</v>
      </c>
      <c r="BZ93" s="301">
        <f t="shared" si="34"/>
        <v>0</v>
      </c>
      <c r="CB93" s="296">
        <v>0.6</v>
      </c>
      <c r="CC93" s="296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55" hidden="1" customHeight="1" x14ac:dyDescent="0.3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3">
        <f t="shared" si="27"/>
        <v>65</v>
      </c>
      <c r="BK94" s="133" t="str">
        <f t="shared" si="29"/>
        <v>Pin sylvestre_F2_Eclaircie précoce_GS Pineraies des plaines du Centre et du Nord Ouest_65_</v>
      </c>
      <c r="BL94" s="317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5" t="str">
        <f>+VLOOKUP(G94,Liste!$A$7:$H$69,8,FALSE)</f>
        <v>Résineux</v>
      </c>
      <c r="BU94" s="295">
        <f t="shared" si="30"/>
        <v>0</v>
      </c>
      <c r="BV94" s="297">
        <f t="shared" si="31"/>
        <v>1</v>
      </c>
      <c r="BW94" s="316">
        <v>0</v>
      </c>
      <c r="BX94" s="295">
        <f t="shared" si="32"/>
        <v>0.43</v>
      </c>
      <c r="BY94">
        <f t="shared" si="33"/>
        <v>0</v>
      </c>
      <c r="BZ94" s="301">
        <f t="shared" si="34"/>
        <v>0</v>
      </c>
      <c r="CB94" s="296">
        <v>0.6</v>
      </c>
      <c r="CC94" s="296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55" hidden="1" customHeight="1" x14ac:dyDescent="0.3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3">
        <f t="shared" si="27"/>
        <v>65</v>
      </c>
      <c r="BK95" s="133" t="str">
        <f t="shared" si="29"/>
        <v>Pin sylvestre_F2_Eclaircie précoce_GS Pineraies des plaines du Centre et du Nord Ouest_65_</v>
      </c>
      <c r="BL95" s="317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5" t="str">
        <f>+VLOOKUP(G95,Liste!$A$7:$H$69,8,FALSE)</f>
        <v>Résineux</v>
      </c>
      <c r="BU95" s="295">
        <f t="shared" si="30"/>
        <v>0</v>
      </c>
      <c r="BV95" s="297">
        <f t="shared" si="31"/>
        <v>1</v>
      </c>
      <c r="BW95" s="316">
        <v>0</v>
      </c>
      <c r="BX95" s="295">
        <f t="shared" si="32"/>
        <v>0.43</v>
      </c>
      <c r="BY95">
        <f t="shared" si="33"/>
        <v>0</v>
      </c>
      <c r="BZ95" s="301">
        <f t="shared" si="34"/>
        <v>0</v>
      </c>
      <c r="CB95" s="296">
        <v>0.6</v>
      </c>
      <c r="CC95" s="296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55" hidden="1" customHeight="1" x14ac:dyDescent="0.3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3">
        <f t="shared" si="27"/>
        <v>66</v>
      </c>
      <c r="BK96" s="133" t="str">
        <f t="shared" si="29"/>
        <v>Pin sylvestre_F2_Eclaircie précoce_GS Pineraies des plaines du Centre et du Nord Ouest_66_</v>
      </c>
      <c r="BL96" s="317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5" t="str">
        <f>+VLOOKUP(G96,Liste!$A$7:$H$69,8,FALSE)</f>
        <v>Résineux</v>
      </c>
      <c r="BU96" s="295">
        <f t="shared" si="30"/>
        <v>0</v>
      </c>
      <c r="BV96" s="297">
        <f t="shared" si="31"/>
        <v>1</v>
      </c>
      <c r="BW96" s="316">
        <v>0</v>
      </c>
      <c r="BX96" s="295">
        <f t="shared" si="32"/>
        <v>0.43</v>
      </c>
      <c r="BY96">
        <f t="shared" si="33"/>
        <v>0</v>
      </c>
      <c r="BZ96" s="301">
        <f t="shared" si="34"/>
        <v>0</v>
      </c>
      <c r="CB96" s="296">
        <v>0.6</v>
      </c>
      <c r="CC96" s="296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55" hidden="1" customHeight="1" x14ac:dyDescent="0.3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3">
        <f t="shared" si="27"/>
        <v>67</v>
      </c>
      <c r="BK97" s="133" t="str">
        <f t="shared" si="29"/>
        <v>Pin sylvestre_F2_Eclaircie précoce_GS Pineraies des plaines du Centre et du Nord Ouest_67_</v>
      </c>
      <c r="BL97" s="317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5" t="str">
        <f>+VLOOKUP(G97,Liste!$A$7:$H$69,8,FALSE)</f>
        <v>Résineux</v>
      </c>
      <c r="BU97" s="295">
        <f t="shared" si="30"/>
        <v>0</v>
      </c>
      <c r="BV97" s="297">
        <f t="shared" si="31"/>
        <v>1</v>
      </c>
      <c r="BW97" s="316">
        <v>0</v>
      </c>
      <c r="BX97" s="295">
        <f t="shared" si="32"/>
        <v>0.43</v>
      </c>
      <c r="BY97">
        <f t="shared" si="33"/>
        <v>0</v>
      </c>
      <c r="BZ97" s="301">
        <f t="shared" si="34"/>
        <v>0</v>
      </c>
      <c r="CB97" s="296">
        <v>0.6</v>
      </c>
      <c r="CC97" s="296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55" hidden="1" customHeight="1" x14ac:dyDescent="0.3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3">
        <f t="shared" si="27"/>
        <v>68</v>
      </c>
      <c r="BK98" s="133" t="str">
        <f t="shared" si="29"/>
        <v>Pin sylvestre_F2_Eclaircie précoce_GS Pineraies des plaines du Centre et du Nord Ouest_68_</v>
      </c>
      <c r="BL98" s="317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5" t="str">
        <f>+VLOOKUP(G98,Liste!$A$7:$H$69,8,FALSE)</f>
        <v>Résineux</v>
      </c>
      <c r="BU98" s="295">
        <f t="shared" si="30"/>
        <v>0</v>
      </c>
      <c r="BV98" s="297">
        <f t="shared" si="31"/>
        <v>1</v>
      </c>
      <c r="BW98" s="316">
        <v>0</v>
      </c>
      <c r="BX98" s="295">
        <f t="shared" si="32"/>
        <v>0.43</v>
      </c>
      <c r="BY98">
        <f t="shared" si="33"/>
        <v>0</v>
      </c>
      <c r="BZ98" s="301">
        <f t="shared" si="34"/>
        <v>0</v>
      </c>
      <c r="CB98" s="296">
        <v>0.6</v>
      </c>
      <c r="CC98" s="296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55" hidden="1" customHeight="1" x14ac:dyDescent="0.3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3">
        <f t="shared" si="27"/>
        <v>69</v>
      </c>
      <c r="BK99" s="133" t="str">
        <f t="shared" si="29"/>
        <v>Pin sylvestre_F2_Eclaircie précoce_GS Pineraies des plaines du Centre et du Nord Ouest_69_</v>
      </c>
      <c r="BL99" s="317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5" t="str">
        <f>+VLOOKUP(G99,Liste!$A$7:$H$69,8,FALSE)</f>
        <v>Résineux</v>
      </c>
      <c r="BU99" s="295">
        <f t="shared" si="30"/>
        <v>0</v>
      </c>
      <c r="BV99" s="297">
        <f t="shared" si="31"/>
        <v>1</v>
      </c>
      <c r="BW99" s="316">
        <v>0</v>
      </c>
      <c r="BX99" s="295">
        <f t="shared" si="32"/>
        <v>0.43</v>
      </c>
      <c r="BY99">
        <f t="shared" si="33"/>
        <v>0</v>
      </c>
      <c r="BZ99" s="301">
        <f t="shared" si="34"/>
        <v>0</v>
      </c>
      <c r="CB99" s="296">
        <v>0.6</v>
      </c>
      <c r="CC99" s="296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55" hidden="1" customHeight="1" x14ac:dyDescent="0.3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3">
        <f t="shared" si="27"/>
        <v>70</v>
      </c>
      <c r="BK100" s="133" t="str">
        <f t="shared" si="29"/>
        <v>Pin sylvestre_F2_Eclaircie précoce_GS Pineraies des plaines du Centre et du Nord Ouest_70_</v>
      </c>
      <c r="BL100" s="317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5" t="str">
        <f>+VLOOKUP(G100,Liste!$A$7:$H$69,8,FALSE)</f>
        <v>Résineux</v>
      </c>
      <c r="BU100" s="295">
        <f t="shared" si="30"/>
        <v>0</v>
      </c>
      <c r="BV100" s="297">
        <f t="shared" si="31"/>
        <v>1</v>
      </c>
      <c r="BW100" s="316">
        <v>0</v>
      </c>
      <c r="BX100" s="295">
        <f t="shared" si="32"/>
        <v>0.43</v>
      </c>
      <c r="BY100">
        <f t="shared" si="33"/>
        <v>0</v>
      </c>
      <c r="BZ100" s="301">
        <f t="shared" si="34"/>
        <v>0</v>
      </c>
      <c r="CB100" s="296">
        <v>0.6</v>
      </c>
      <c r="CC100" s="296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55" hidden="1" customHeight="1" x14ac:dyDescent="0.3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3">
        <f t="shared" si="27"/>
        <v>71</v>
      </c>
      <c r="BK101" s="133" t="str">
        <f t="shared" si="29"/>
        <v>Pin sylvestre_F2_Eclaircie précoce_GS Pineraies des plaines du Centre et du Nord Ouest_71_</v>
      </c>
      <c r="BL101" s="317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5" t="str">
        <f>+VLOOKUP(G101,Liste!$A$7:$H$69,8,FALSE)</f>
        <v>Résineux</v>
      </c>
      <c r="BU101" s="295">
        <f t="shared" si="30"/>
        <v>0</v>
      </c>
      <c r="BV101" s="297">
        <f t="shared" si="31"/>
        <v>1</v>
      </c>
      <c r="BW101" s="316">
        <v>0</v>
      </c>
      <c r="BX101" s="295">
        <f t="shared" si="32"/>
        <v>0.43</v>
      </c>
      <c r="BY101">
        <f t="shared" si="33"/>
        <v>0</v>
      </c>
      <c r="BZ101" s="301">
        <f t="shared" si="34"/>
        <v>0</v>
      </c>
      <c r="CB101" s="296">
        <v>0.6</v>
      </c>
      <c r="CC101" s="296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55" hidden="1" customHeight="1" x14ac:dyDescent="0.3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3">
        <f t="shared" si="27"/>
        <v>72</v>
      </c>
      <c r="BK102" s="133" t="str">
        <f t="shared" si="29"/>
        <v>Pin sylvestre_F2_Eclaircie précoce_GS Pineraies des plaines du Centre et du Nord Ouest_72_</v>
      </c>
      <c r="BL102" s="317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5" t="str">
        <f>+VLOOKUP(G102,Liste!$A$7:$H$69,8,FALSE)</f>
        <v>Résineux</v>
      </c>
      <c r="BU102" s="295">
        <f t="shared" si="30"/>
        <v>0</v>
      </c>
      <c r="BV102" s="297">
        <f t="shared" si="31"/>
        <v>1</v>
      </c>
      <c r="BW102" s="316">
        <v>0</v>
      </c>
      <c r="BX102" s="295">
        <f t="shared" si="32"/>
        <v>0.43</v>
      </c>
      <c r="BY102">
        <f t="shared" si="33"/>
        <v>0</v>
      </c>
      <c r="BZ102" s="301">
        <f t="shared" si="34"/>
        <v>0</v>
      </c>
      <c r="CB102" s="296">
        <v>0.6</v>
      </c>
      <c r="CC102" s="296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55" hidden="1" customHeight="1" x14ac:dyDescent="0.3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3">
        <f t="shared" si="27"/>
        <v>73</v>
      </c>
      <c r="BK103" s="133" t="str">
        <f t="shared" si="29"/>
        <v>Pin sylvestre_F2_Eclaircie précoce_GS Pineraies des plaines du Centre et du Nord Ouest_73_</v>
      </c>
      <c r="BL103" s="317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5" t="str">
        <f>+VLOOKUP(G103,Liste!$A$7:$H$69,8,FALSE)</f>
        <v>Résineux</v>
      </c>
      <c r="BU103" s="295">
        <f t="shared" si="30"/>
        <v>0</v>
      </c>
      <c r="BV103" s="297">
        <f t="shared" si="31"/>
        <v>1</v>
      </c>
      <c r="BW103" s="316">
        <v>0</v>
      </c>
      <c r="BX103" s="295">
        <f t="shared" si="32"/>
        <v>0.43</v>
      </c>
      <c r="BY103">
        <f t="shared" si="33"/>
        <v>0</v>
      </c>
      <c r="BZ103" s="301">
        <f t="shared" si="34"/>
        <v>0</v>
      </c>
      <c r="CB103" s="296">
        <v>0.6</v>
      </c>
      <c r="CC103" s="296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55" hidden="1" customHeight="1" x14ac:dyDescent="0.3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3">
        <f t="shared" si="27"/>
        <v>74</v>
      </c>
      <c r="BK104" s="133" t="str">
        <f t="shared" si="29"/>
        <v>Pin sylvestre_F2_Eclaircie précoce_GS Pineraies des plaines du Centre et du Nord Ouest_74_</v>
      </c>
      <c r="BL104" s="317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5" t="str">
        <f>+VLOOKUP(G104,Liste!$A$7:$H$69,8,FALSE)</f>
        <v>Résineux</v>
      </c>
      <c r="BU104" s="295">
        <f t="shared" si="30"/>
        <v>0</v>
      </c>
      <c r="BV104" s="297">
        <f t="shared" si="31"/>
        <v>1</v>
      </c>
      <c r="BW104" s="316">
        <v>0</v>
      </c>
      <c r="BX104" s="295">
        <f t="shared" si="32"/>
        <v>0.43</v>
      </c>
      <c r="BY104">
        <f t="shared" si="33"/>
        <v>0</v>
      </c>
      <c r="BZ104" s="301">
        <f t="shared" si="34"/>
        <v>0</v>
      </c>
      <c r="CB104" s="296">
        <v>0.6</v>
      </c>
      <c r="CC104" s="296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55" hidden="1" customHeight="1" x14ac:dyDescent="0.3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3">
        <f t="shared" si="27"/>
        <v>74</v>
      </c>
      <c r="BK105" s="133" t="str">
        <f t="shared" si="29"/>
        <v>Pin sylvestre_F2_Eclaircie précoce_GS Pineraies des plaines du Centre et du Nord Ouest_74_</v>
      </c>
      <c r="BL105" s="317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5" t="str">
        <f>+VLOOKUP(G105,Liste!$A$7:$H$69,8,FALSE)</f>
        <v>Résineux</v>
      </c>
      <c r="BU105" s="295">
        <f t="shared" si="30"/>
        <v>0</v>
      </c>
      <c r="BV105" s="297">
        <f t="shared" si="31"/>
        <v>1</v>
      </c>
      <c r="BW105" s="316">
        <v>0</v>
      </c>
      <c r="BX105" s="295">
        <f t="shared" si="32"/>
        <v>0.43</v>
      </c>
      <c r="BY105">
        <f t="shared" si="33"/>
        <v>0</v>
      </c>
      <c r="BZ105" s="301">
        <f t="shared" si="34"/>
        <v>0</v>
      </c>
      <c r="CB105" s="296">
        <v>0.6</v>
      </c>
      <c r="CC105" s="296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55" hidden="1" customHeight="1" x14ac:dyDescent="0.3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3">
        <f t="shared" si="27"/>
        <v>75</v>
      </c>
      <c r="BK106" s="133" t="str">
        <f t="shared" si="29"/>
        <v>Pin sylvestre_F2_Eclaircie précoce_GS Pineraies des plaines du Centre et du Nord Ouest_75_</v>
      </c>
      <c r="BL106" s="317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5" t="str">
        <f>+VLOOKUP(G106,Liste!$A$7:$H$69,8,FALSE)</f>
        <v>Résineux</v>
      </c>
      <c r="BU106" s="295">
        <f t="shared" si="30"/>
        <v>0</v>
      </c>
      <c r="BV106" s="297">
        <f t="shared" si="31"/>
        <v>1</v>
      </c>
      <c r="BW106" s="316">
        <v>0</v>
      </c>
      <c r="BX106" s="295">
        <f t="shared" si="32"/>
        <v>0.43</v>
      </c>
      <c r="BY106">
        <f t="shared" si="33"/>
        <v>0</v>
      </c>
      <c r="BZ106" s="301">
        <f t="shared" si="34"/>
        <v>0</v>
      </c>
      <c r="CB106" s="296">
        <v>0.6</v>
      </c>
      <c r="CC106" s="296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55" hidden="1" customHeight="1" x14ac:dyDescent="0.3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3">
        <f t="shared" si="27"/>
        <v>76</v>
      </c>
      <c r="BK107" s="133" t="str">
        <f t="shared" si="29"/>
        <v>Pin sylvestre_F2_Eclaircie précoce_GS Pineraies des plaines du Centre et du Nord Ouest_76_</v>
      </c>
      <c r="BL107" s="317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5" t="str">
        <f>+VLOOKUP(G107,Liste!$A$7:$H$69,8,FALSE)</f>
        <v>Résineux</v>
      </c>
      <c r="BU107" s="295">
        <f t="shared" si="30"/>
        <v>0</v>
      </c>
      <c r="BV107" s="297">
        <f t="shared" si="31"/>
        <v>1</v>
      </c>
      <c r="BW107" s="316">
        <v>0</v>
      </c>
      <c r="BX107" s="295">
        <f t="shared" si="32"/>
        <v>0.43</v>
      </c>
      <c r="BY107">
        <f t="shared" si="33"/>
        <v>0</v>
      </c>
      <c r="BZ107" s="301">
        <f t="shared" si="34"/>
        <v>0</v>
      </c>
      <c r="CB107" s="296">
        <v>0.6</v>
      </c>
      <c r="CC107" s="296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55" hidden="1" customHeight="1" x14ac:dyDescent="0.3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3">
        <f t="shared" si="27"/>
        <v>77</v>
      </c>
      <c r="BK108" s="133" t="str">
        <f t="shared" si="29"/>
        <v>Pin sylvestre_F2_Eclaircie précoce_GS Pineraies des plaines du Centre et du Nord Ouest_77_</v>
      </c>
      <c r="BL108" s="317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5" t="str">
        <f>+VLOOKUP(G108,Liste!$A$7:$H$69,8,FALSE)</f>
        <v>Résineux</v>
      </c>
      <c r="BU108" s="295">
        <f t="shared" si="30"/>
        <v>0</v>
      </c>
      <c r="BV108" s="297">
        <f t="shared" si="31"/>
        <v>1</v>
      </c>
      <c r="BW108" s="316">
        <v>0</v>
      </c>
      <c r="BX108" s="295">
        <f t="shared" si="32"/>
        <v>0.43</v>
      </c>
      <c r="BY108">
        <f t="shared" si="33"/>
        <v>0</v>
      </c>
      <c r="BZ108" s="301">
        <f t="shared" si="34"/>
        <v>0</v>
      </c>
      <c r="CB108" s="296">
        <v>0.6</v>
      </c>
      <c r="CC108" s="296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55" hidden="1" customHeight="1" x14ac:dyDescent="0.3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3">
        <f t="shared" si="27"/>
        <v>78</v>
      </c>
      <c r="BK109" s="133" t="str">
        <f t="shared" si="29"/>
        <v>Pin sylvestre_F2_Eclaircie précoce_GS Pineraies des plaines du Centre et du Nord Ouest_78_</v>
      </c>
      <c r="BL109" s="317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5" t="str">
        <f>+VLOOKUP(G109,Liste!$A$7:$H$69,8,FALSE)</f>
        <v>Résineux</v>
      </c>
      <c r="BU109" s="295">
        <f t="shared" si="30"/>
        <v>0</v>
      </c>
      <c r="BV109" s="297">
        <f t="shared" si="31"/>
        <v>1</v>
      </c>
      <c r="BW109" s="316">
        <v>0</v>
      </c>
      <c r="BX109" s="295">
        <f t="shared" si="32"/>
        <v>0.43</v>
      </c>
      <c r="BY109">
        <f t="shared" si="33"/>
        <v>0</v>
      </c>
      <c r="BZ109" s="301">
        <f t="shared" si="34"/>
        <v>0</v>
      </c>
      <c r="CB109" s="296">
        <v>0.6</v>
      </c>
      <c r="CC109" s="296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55" hidden="1" customHeight="1" x14ac:dyDescent="0.3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3">
        <f t="shared" si="27"/>
        <v>79</v>
      </c>
      <c r="BK110" s="133" t="str">
        <f t="shared" si="29"/>
        <v>Pin sylvestre_F2_Eclaircie précoce_GS Pineraies des plaines du Centre et du Nord Ouest_79_</v>
      </c>
      <c r="BL110" s="317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5" t="str">
        <f>+VLOOKUP(G110,Liste!$A$7:$H$69,8,FALSE)</f>
        <v>Résineux</v>
      </c>
      <c r="BU110" s="295">
        <f t="shared" si="30"/>
        <v>0</v>
      </c>
      <c r="BV110" s="297">
        <f t="shared" si="31"/>
        <v>1</v>
      </c>
      <c r="BW110" s="316">
        <v>0</v>
      </c>
      <c r="BX110" s="295">
        <f t="shared" si="32"/>
        <v>0.43</v>
      </c>
      <c r="BY110">
        <f t="shared" si="33"/>
        <v>0</v>
      </c>
      <c r="BZ110" s="301">
        <f t="shared" si="34"/>
        <v>0</v>
      </c>
      <c r="CB110" s="296">
        <v>0.6</v>
      </c>
      <c r="CC110" s="296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55" hidden="1" customHeight="1" x14ac:dyDescent="0.3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3">
        <f t="shared" si="27"/>
        <v>80</v>
      </c>
      <c r="BK111" s="133" t="str">
        <f t="shared" si="29"/>
        <v>Pin sylvestre_F2_Eclaircie précoce_GS Pineraies des plaines du Centre et du Nord Ouest_80_</v>
      </c>
      <c r="BL111" s="317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5" t="str">
        <f>+VLOOKUP(G111,Liste!$A$7:$H$69,8,FALSE)</f>
        <v>Résineux</v>
      </c>
      <c r="BU111" s="295">
        <f t="shared" si="30"/>
        <v>0</v>
      </c>
      <c r="BV111" s="297">
        <f t="shared" si="31"/>
        <v>1</v>
      </c>
      <c r="BW111" s="316">
        <v>0</v>
      </c>
      <c r="BX111" s="295">
        <f t="shared" si="32"/>
        <v>0.43</v>
      </c>
      <c r="BY111">
        <f t="shared" si="33"/>
        <v>0</v>
      </c>
      <c r="BZ111" s="301">
        <f t="shared" si="34"/>
        <v>0</v>
      </c>
      <c r="CB111" s="296">
        <v>0.6</v>
      </c>
      <c r="CC111" s="296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55" hidden="1" customHeight="1" x14ac:dyDescent="0.3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3">
        <f t="shared" si="27"/>
        <v>81</v>
      </c>
      <c r="BK112" s="133" t="str">
        <f t="shared" si="29"/>
        <v>Pin sylvestre_F2_Eclaircie précoce_GS Pineraies des plaines du Centre et du Nord Ouest_81_</v>
      </c>
      <c r="BL112" s="317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5" t="str">
        <f>+VLOOKUP(G112,Liste!$A$7:$H$69,8,FALSE)</f>
        <v>Résineux</v>
      </c>
      <c r="BU112" s="295">
        <f t="shared" si="30"/>
        <v>0</v>
      </c>
      <c r="BV112" s="297">
        <f t="shared" si="31"/>
        <v>1</v>
      </c>
      <c r="BW112" s="316">
        <v>0</v>
      </c>
      <c r="BX112" s="295">
        <f t="shared" si="32"/>
        <v>0.43</v>
      </c>
      <c r="BY112">
        <f t="shared" si="33"/>
        <v>0</v>
      </c>
      <c r="BZ112" s="301">
        <f t="shared" si="34"/>
        <v>0</v>
      </c>
      <c r="CB112" s="296">
        <v>0.6</v>
      </c>
      <c r="CC112" s="296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55" hidden="1" customHeight="1" x14ac:dyDescent="0.3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3">
        <f t="shared" si="27"/>
        <v>82</v>
      </c>
      <c r="BK113" s="133" t="str">
        <f t="shared" si="29"/>
        <v>Pin sylvestre_F2_Eclaircie précoce_GS Pineraies des plaines du Centre et du Nord Ouest_82_</v>
      </c>
      <c r="BL113" s="317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5" t="str">
        <f>+VLOOKUP(G113,Liste!$A$7:$H$69,8,FALSE)</f>
        <v>Résineux</v>
      </c>
      <c r="BU113" s="295">
        <f t="shared" si="30"/>
        <v>0</v>
      </c>
      <c r="BV113" s="297">
        <f t="shared" si="31"/>
        <v>1</v>
      </c>
      <c r="BW113" s="316">
        <v>0</v>
      </c>
      <c r="BX113" s="295">
        <f t="shared" si="32"/>
        <v>0.43</v>
      </c>
      <c r="BY113">
        <f t="shared" si="33"/>
        <v>0</v>
      </c>
      <c r="BZ113" s="301">
        <f t="shared" si="34"/>
        <v>0</v>
      </c>
      <c r="CB113" s="296">
        <v>0.6</v>
      </c>
      <c r="CC113" s="296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55" hidden="1" customHeight="1" x14ac:dyDescent="0.3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3">
        <f t="shared" si="27"/>
        <v>83</v>
      </c>
      <c r="BK114" s="133" t="str">
        <f t="shared" si="29"/>
        <v>Pin sylvestre_F2_Eclaircie précoce_GS Pineraies des plaines du Centre et du Nord Ouest_83_</v>
      </c>
      <c r="BL114" s="317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5" t="str">
        <f>+VLOOKUP(G114,Liste!$A$7:$H$69,8,FALSE)</f>
        <v>Résineux</v>
      </c>
      <c r="BU114" s="295">
        <f t="shared" si="30"/>
        <v>0</v>
      </c>
      <c r="BV114" s="297">
        <f t="shared" si="31"/>
        <v>1</v>
      </c>
      <c r="BW114" s="316">
        <v>0</v>
      </c>
      <c r="BX114" s="295">
        <f t="shared" si="32"/>
        <v>0.43</v>
      </c>
      <c r="BY114">
        <f t="shared" si="33"/>
        <v>0</v>
      </c>
      <c r="BZ114" s="301">
        <f t="shared" si="34"/>
        <v>0</v>
      </c>
      <c r="CB114" s="296">
        <v>0.6</v>
      </c>
      <c r="CC114" s="296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55" hidden="1" customHeight="1" x14ac:dyDescent="0.3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3">
        <f t="shared" si="27"/>
        <v>83</v>
      </c>
      <c r="BK115" s="133" t="str">
        <f t="shared" si="29"/>
        <v>Pin sylvestre_F2_Eclaircie précoce_GS Pineraies des plaines du Centre et du Nord Ouest_83_</v>
      </c>
      <c r="BL115" s="317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5" t="str">
        <f>+VLOOKUP(G115,Liste!$A$7:$H$69,8,FALSE)</f>
        <v>Résineux</v>
      </c>
      <c r="BU115" s="295">
        <f t="shared" si="30"/>
        <v>0</v>
      </c>
      <c r="BV115" s="297">
        <f t="shared" si="31"/>
        <v>1</v>
      </c>
      <c r="BW115" s="316">
        <v>0</v>
      </c>
      <c r="BX115" s="295">
        <f t="shared" si="32"/>
        <v>0.43</v>
      </c>
      <c r="BY115">
        <f t="shared" si="33"/>
        <v>0</v>
      </c>
      <c r="BZ115" s="301">
        <f t="shared" si="34"/>
        <v>0</v>
      </c>
      <c r="CB115" s="296">
        <v>0.6</v>
      </c>
      <c r="CC115" s="296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55" hidden="1" customHeight="1" x14ac:dyDescent="0.3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3">
        <f t="shared" si="27"/>
        <v>84</v>
      </c>
      <c r="BK116" s="133" t="str">
        <f t="shared" si="29"/>
        <v>Pin sylvestre_F2_Eclaircie précoce_GS Pineraies des plaines du Centre et du Nord Ouest_84_</v>
      </c>
      <c r="BL116" s="317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5" t="str">
        <f>+VLOOKUP(G116,Liste!$A$7:$H$69,8,FALSE)</f>
        <v>Résineux</v>
      </c>
      <c r="BU116" s="295">
        <f t="shared" si="30"/>
        <v>0</v>
      </c>
      <c r="BV116" s="297">
        <f t="shared" si="31"/>
        <v>1</v>
      </c>
      <c r="BW116" s="316">
        <v>0</v>
      </c>
      <c r="BX116" s="295">
        <f t="shared" si="32"/>
        <v>0.43</v>
      </c>
      <c r="BY116">
        <f t="shared" si="33"/>
        <v>0</v>
      </c>
      <c r="BZ116" s="301">
        <f t="shared" si="34"/>
        <v>0</v>
      </c>
      <c r="CB116" s="296">
        <v>0.6</v>
      </c>
      <c r="CC116" s="296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55" hidden="1" customHeight="1" x14ac:dyDescent="0.3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3">
        <f t="shared" si="27"/>
        <v>85</v>
      </c>
      <c r="BK117" s="133" t="str">
        <f t="shared" si="29"/>
        <v>Pin sylvestre_F2_Eclaircie précoce_GS Pineraies des plaines du Centre et du Nord Ouest_85_</v>
      </c>
      <c r="BL117" s="317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5" t="str">
        <f>+VLOOKUP(G117,Liste!$A$7:$H$69,8,FALSE)</f>
        <v>Résineux</v>
      </c>
      <c r="BU117" s="295">
        <f t="shared" si="30"/>
        <v>0</v>
      </c>
      <c r="BV117" s="297">
        <f t="shared" si="31"/>
        <v>1</v>
      </c>
      <c r="BW117" s="316">
        <v>0</v>
      </c>
      <c r="BX117" s="295">
        <f t="shared" si="32"/>
        <v>0.43</v>
      </c>
      <c r="BY117">
        <f t="shared" si="33"/>
        <v>0</v>
      </c>
      <c r="BZ117" s="301">
        <f t="shared" si="34"/>
        <v>0</v>
      </c>
      <c r="CB117" s="296">
        <v>0.6</v>
      </c>
      <c r="CC117" s="296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55" hidden="1" customHeight="1" x14ac:dyDescent="0.3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3">
        <f t="shared" si="27"/>
        <v>86</v>
      </c>
      <c r="BK118" s="133" t="str">
        <f t="shared" si="29"/>
        <v>Pin sylvestre_F2_Eclaircie précoce_GS Pineraies des plaines du Centre et du Nord Ouest_86_</v>
      </c>
      <c r="BL118" s="317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5" t="str">
        <f>+VLOOKUP(G118,Liste!$A$7:$H$69,8,FALSE)</f>
        <v>Résineux</v>
      </c>
      <c r="BU118" s="295">
        <f t="shared" si="30"/>
        <v>0</v>
      </c>
      <c r="BV118" s="297">
        <f t="shared" si="31"/>
        <v>1</v>
      </c>
      <c r="BW118" s="316">
        <v>0</v>
      </c>
      <c r="BX118" s="295">
        <f t="shared" si="32"/>
        <v>0.43</v>
      </c>
      <c r="BY118">
        <f t="shared" si="33"/>
        <v>0</v>
      </c>
      <c r="BZ118" s="301">
        <f t="shared" si="34"/>
        <v>0</v>
      </c>
      <c r="CB118" s="296">
        <v>0.6</v>
      </c>
      <c r="CC118" s="296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55" hidden="1" customHeight="1" x14ac:dyDescent="0.3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3">
        <f t="shared" si="27"/>
        <v>87</v>
      </c>
      <c r="BK119" s="133" t="str">
        <f t="shared" si="29"/>
        <v>Pin sylvestre_F2_Eclaircie précoce_GS Pineraies des plaines du Centre et du Nord Ouest_87_</v>
      </c>
      <c r="BL119" s="317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5" t="str">
        <f>+VLOOKUP(G119,Liste!$A$7:$H$69,8,FALSE)</f>
        <v>Résineux</v>
      </c>
      <c r="BU119" s="295">
        <f t="shared" si="30"/>
        <v>0</v>
      </c>
      <c r="BV119" s="297">
        <f t="shared" si="31"/>
        <v>1</v>
      </c>
      <c r="BW119" s="316">
        <v>0</v>
      </c>
      <c r="BX119" s="295">
        <f t="shared" si="32"/>
        <v>0.43</v>
      </c>
      <c r="BY119">
        <f t="shared" si="33"/>
        <v>0</v>
      </c>
      <c r="BZ119" s="301">
        <f t="shared" si="34"/>
        <v>0</v>
      </c>
      <c r="CB119" s="296">
        <v>0.6</v>
      </c>
      <c r="CC119" s="296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55" hidden="1" customHeight="1" x14ac:dyDescent="0.3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3">
        <f t="shared" si="27"/>
        <v>88</v>
      </c>
      <c r="BK120" s="133" t="str">
        <f t="shared" si="29"/>
        <v>Pin sylvestre_F2_Eclaircie précoce_GS Pineraies des plaines du Centre et du Nord Ouest_88_</v>
      </c>
      <c r="BL120" s="317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5" t="str">
        <f>+VLOOKUP(G120,Liste!$A$7:$H$69,8,FALSE)</f>
        <v>Résineux</v>
      </c>
      <c r="BU120" s="295">
        <f t="shared" si="30"/>
        <v>0</v>
      </c>
      <c r="BV120" s="297">
        <f t="shared" si="31"/>
        <v>1</v>
      </c>
      <c r="BW120" s="316">
        <v>0</v>
      </c>
      <c r="BX120" s="295">
        <f t="shared" si="32"/>
        <v>0.43</v>
      </c>
      <c r="BY120">
        <f t="shared" si="33"/>
        <v>0</v>
      </c>
      <c r="BZ120" s="301">
        <f t="shared" si="34"/>
        <v>0</v>
      </c>
      <c r="CB120" s="296">
        <v>0.6</v>
      </c>
      <c r="CC120" s="296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55" hidden="1" customHeight="1" x14ac:dyDescent="0.3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3">
        <f t="shared" si="27"/>
        <v>89</v>
      </c>
      <c r="BK121" s="133" t="str">
        <f t="shared" si="29"/>
        <v>Pin sylvestre_F2_Eclaircie précoce_GS Pineraies des plaines du Centre et du Nord Ouest_89_</v>
      </c>
      <c r="BL121" s="317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5" t="str">
        <f>+VLOOKUP(G121,Liste!$A$7:$H$69,8,FALSE)</f>
        <v>Résineux</v>
      </c>
      <c r="BU121" s="295">
        <f t="shared" si="30"/>
        <v>0</v>
      </c>
      <c r="BV121" s="297">
        <f t="shared" si="31"/>
        <v>1</v>
      </c>
      <c r="BW121" s="316">
        <v>0</v>
      </c>
      <c r="BX121" s="295">
        <f t="shared" si="32"/>
        <v>0.43</v>
      </c>
      <c r="BY121">
        <f t="shared" si="33"/>
        <v>0</v>
      </c>
      <c r="BZ121" s="301">
        <f t="shared" si="34"/>
        <v>0</v>
      </c>
      <c r="CB121" s="296">
        <v>0.6</v>
      </c>
      <c r="CC121" s="296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55" hidden="1" customHeight="1" x14ac:dyDescent="0.3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3">
        <f t="shared" si="27"/>
        <v>90</v>
      </c>
      <c r="BK122" s="133" t="str">
        <f t="shared" si="29"/>
        <v>Pin sylvestre_F2_Eclaircie précoce_GS Pineraies des plaines du Centre et du Nord Ouest_90_</v>
      </c>
      <c r="BL122" s="317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5" t="str">
        <f>+VLOOKUP(G122,Liste!$A$7:$H$69,8,FALSE)</f>
        <v>Résineux</v>
      </c>
      <c r="BU122" s="295">
        <f t="shared" si="30"/>
        <v>0</v>
      </c>
      <c r="BV122" s="297">
        <f t="shared" si="31"/>
        <v>1</v>
      </c>
      <c r="BW122" s="316">
        <v>0</v>
      </c>
      <c r="BX122" s="295">
        <f t="shared" si="32"/>
        <v>0.43</v>
      </c>
      <c r="BY122">
        <f t="shared" si="33"/>
        <v>0</v>
      </c>
      <c r="BZ122" s="301">
        <f t="shared" si="34"/>
        <v>0</v>
      </c>
      <c r="CB122" s="296">
        <v>0.6</v>
      </c>
      <c r="CC122" s="296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55" hidden="1" customHeight="1" x14ac:dyDescent="0.3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3">
        <f t="shared" si="27"/>
        <v>91</v>
      </c>
      <c r="BK123" s="133" t="str">
        <f t="shared" si="29"/>
        <v>Pin sylvestre_F2_Eclaircie précoce_GS Pineraies des plaines du Centre et du Nord Ouest_91_</v>
      </c>
      <c r="BL123" s="317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5" t="str">
        <f>+VLOOKUP(G123,Liste!$A$7:$H$69,8,FALSE)</f>
        <v>Résineux</v>
      </c>
      <c r="BU123" s="295">
        <f t="shared" si="30"/>
        <v>0</v>
      </c>
      <c r="BV123" s="297">
        <f t="shared" si="31"/>
        <v>1</v>
      </c>
      <c r="BW123" s="316">
        <v>0</v>
      </c>
      <c r="BX123" s="295">
        <f t="shared" si="32"/>
        <v>0.43</v>
      </c>
      <c r="BY123">
        <f t="shared" si="33"/>
        <v>0</v>
      </c>
      <c r="BZ123" s="301">
        <f t="shared" si="34"/>
        <v>0</v>
      </c>
      <c r="CB123" s="296">
        <v>0.6</v>
      </c>
      <c r="CC123" s="296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55" hidden="1" customHeight="1" x14ac:dyDescent="0.3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3">
        <f t="shared" si="27"/>
        <v>92</v>
      </c>
      <c r="BK124" s="133" t="str">
        <f t="shared" si="29"/>
        <v>Pin sylvestre_F2_Eclaircie précoce_GS Pineraies des plaines du Centre et du Nord Ouest_92_</v>
      </c>
      <c r="BL124" s="317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5" t="str">
        <f>+VLOOKUP(G124,Liste!$A$7:$H$69,8,FALSE)</f>
        <v>Résineux</v>
      </c>
      <c r="BU124" s="295">
        <f t="shared" si="30"/>
        <v>0</v>
      </c>
      <c r="BV124" s="297">
        <f t="shared" si="31"/>
        <v>1</v>
      </c>
      <c r="BW124" s="316">
        <v>0</v>
      </c>
      <c r="BX124" s="295">
        <f t="shared" si="32"/>
        <v>0.43</v>
      </c>
      <c r="BY124">
        <f t="shared" si="33"/>
        <v>0</v>
      </c>
      <c r="BZ124" s="301">
        <f t="shared" si="34"/>
        <v>0</v>
      </c>
      <c r="CB124" s="296">
        <v>0.6</v>
      </c>
      <c r="CC124" s="296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55" hidden="1" customHeight="1" x14ac:dyDescent="0.3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3">
        <f t="shared" si="27"/>
        <v>92</v>
      </c>
      <c r="BK125" s="133" t="str">
        <f t="shared" si="29"/>
        <v>Pin sylvestre_F2_Eclaircie précoce_GS Pineraies des plaines du Centre et du Nord Ouest_92_</v>
      </c>
      <c r="BL125" s="317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5" t="str">
        <f>+VLOOKUP(G125,Liste!$A$7:$H$69,8,FALSE)</f>
        <v>Résineux</v>
      </c>
      <c r="BU125" s="295">
        <f t="shared" si="30"/>
        <v>0</v>
      </c>
      <c r="BV125" s="297">
        <f t="shared" si="31"/>
        <v>1</v>
      </c>
      <c r="BW125" s="316">
        <v>0</v>
      </c>
      <c r="BX125" s="295">
        <f t="shared" si="32"/>
        <v>0.43</v>
      </c>
      <c r="BY125">
        <f t="shared" si="33"/>
        <v>0</v>
      </c>
      <c r="BZ125" s="301">
        <f t="shared" si="34"/>
        <v>0</v>
      </c>
      <c r="CB125" s="296">
        <v>0.6</v>
      </c>
      <c r="CC125" s="296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55" hidden="1" customHeight="1" x14ac:dyDescent="0.3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3">
        <f t="shared" si="27"/>
        <v>93</v>
      </c>
      <c r="BK126" s="133" t="str">
        <f t="shared" si="29"/>
        <v>Pin sylvestre_F2_Eclaircie précoce_GS Pineraies des plaines du Centre et du Nord Ouest_93_</v>
      </c>
      <c r="BL126" s="317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5" t="str">
        <f>+VLOOKUP(G126,Liste!$A$7:$H$69,8,FALSE)</f>
        <v>Résineux</v>
      </c>
      <c r="BU126" s="295">
        <f t="shared" si="30"/>
        <v>0</v>
      </c>
      <c r="BV126" s="297">
        <f t="shared" si="31"/>
        <v>1</v>
      </c>
      <c r="BW126" s="316">
        <v>0</v>
      </c>
      <c r="BX126" s="295">
        <f t="shared" si="32"/>
        <v>0.43</v>
      </c>
      <c r="BY126">
        <f t="shared" si="33"/>
        <v>0</v>
      </c>
      <c r="BZ126" s="301">
        <f t="shared" si="34"/>
        <v>0</v>
      </c>
      <c r="CB126" s="296">
        <v>0.6</v>
      </c>
      <c r="CC126" s="296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55" hidden="1" customHeight="1" x14ac:dyDescent="0.3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3">
        <f t="shared" si="27"/>
        <v>94</v>
      </c>
      <c r="BK127" s="133" t="str">
        <f t="shared" si="29"/>
        <v>Pin sylvestre_F2_Eclaircie précoce_GS Pineraies des plaines du Centre et du Nord Ouest_94_</v>
      </c>
      <c r="BL127" s="317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5" t="str">
        <f>+VLOOKUP(G127,Liste!$A$7:$H$69,8,FALSE)</f>
        <v>Résineux</v>
      </c>
      <c r="BU127" s="295">
        <f t="shared" si="30"/>
        <v>0</v>
      </c>
      <c r="BV127" s="297">
        <f t="shared" si="31"/>
        <v>1</v>
      </c>
      <c r="BW127" s="316">
        <v>0</v>
      </c>
      <c r="BX127" s="295">
        <f t="shared" si="32"/>
        <v>0.43</v>
      </c>
      <c r="BY127">
        <f t="shared" si="33"/>
        <v>0</v>
      </c>
      <c r="BZ127" s="301">
        <f t="shared" si="34"/>
        <v>0</v>
      </c>
      <c r="CB127" s="296">
        <v>0.6</v>
      </c>
      <c r="CC127" s="296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55" hidden="1" customHeight="1" x14ac:dyDescent="0.3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3">
        <f t="shared" si="27"/>
        <v>95</v>
      </c>
      <c r="BK128" s="133" t="str">
        <f t="shared" si="29"/>
        <v>Pin sylvestre_F2_Eclaircie précoce_GS Pineraies des plaines du Centre et du Nord Ouest_95_</v>
      </c>
      <c r="BL128" s="317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5" t="str">
        <f>+VLOOKUP(G128,Liste!$A$7:$H$69,8,FALSE)</f>
        <v>Résineux</v>
      </c>
      <c r="BU128" s="295">
        <f t="shared" si="30"/>
        <v>0</v>
      </c>
      <c r="BV128" s="297">
        <f t="shared" si="31"/>
        <v>1</v>
      </c>
      <c r="BW128" s="316">
        <v>0</v>
      </c>
      <c r="BX128" s="295">
        <f t="shared" si="32"/>
        <v>0.43</v>
      </c>
      <c r="BY128">
        <f t="shared" si="33"/>
        <v>0</v>
      </c>
      <c r="BZ128" s="301">
        <f t="shared" si="34"/>
        <v>0</v>
      </c>
      <c r="CB128" s="296">
        <v>0.6</v>
      </c>
      <c r="CC128" s="296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55" hidden="1" customHeight="1" x14ac:dyDescent="0.3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3">
        <f t="shared" si="27"/>
        <v>96</v>
      </c>
      <c r="BK129" s="133" t="str">
        <f t="shared" si="29"/>
        <v>Pin sylvestre_F2_Eclaircie précoce_GS Pineraies des plaines du Centre et du Nord Ouest_96_</v>
      </c>
      <c r="BL129" s="317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5" t="str">
        <f>+VLOOKUP(G129,Liste!$A$7:$H$69,8,FALSE)</f>
        <v>Résineux</v>
      </c>
      <c r="BU129" s="295">
        <f t="shared" si="30"/>
        <v>0</v>
      </c>
      <c r="BV129" s="297">
        <f t="shared" si="31"/>
        <v>1</v>
      </c>
      <c r="BW129" s="316">
        <v>0</v>
      </c>
      <c r="BX129" s="295">
        <f t="shared" si="32"/>
        <v>0.43</v>
      </c>
      <c r="BY129">
        <f t="shared" si="33"/>
        <v>0</v>
      </c>
      <c r="BZ129" s="301">
        <f t="shared" si="34"/>
        <v>0</v>
      </c>
      <c r="CB129" s="296">
        <v>0.6</v>
      </c>
      <c r="CC129" s="296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55" hidden="1" customHeight="1" x14ac:dyDescent="0.3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3">
        <f t="shared" si="27"/>
        <v>97</v>
      </c>
      <c r="BK130" s="133" t="str">
        <f t="shared" si="29"/>
        <v>Pin sylvestre_F2_Eclaircie précoce_GS Pineraies des plaines du Centre et du Nord Ouest_97_</v>
      </c>
      <c r="BL130" s="317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5" t="str">
        <f>+VLOOKUP(G130,Liste!$A$7:$H$69,8,FALSE)</f>
        <v>Résineux</v>
      </c>
      <c r="BU130" s="295">
        <f t="shared" si="30"/>
        <v>0</v>
      </c>
      <c r="BV130" s="297">
        <f t="shared" si="31"/>
        <v>1</v>
      </c>
      <c r="BW130" s="316">
        <v>0</v>
      </c>
      <c r="BX130" s="295">
        <f t="shared" si="32"/>
        <v>0.43</v>
      </c>
      <c r="BY130">
        <f t="shared" si="33"/>
        <v>0</v>
      </c>
      <c r="BZ130" s="301">
        <f t="shared" si="34"/>
        <v>0</v>
      </c>
      <c r="CB130" s="296">
        <v>0.6</v>
      </c>
      <c r="CC130" s="296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55" hidden="1" customHeight="1" x14ac:dyDescent="0.3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3">
        <f t="shared" ref="BJ131:BJ194" si="46">+AC131</f>
        <v>98</v>
      </c>
      <c r="BK131" s="133" t="str">
        <f t="shared" si="29"/>
        <v>Pin sylvestre_F2_Eclaircie précoce_GS Pineraies des plaines du Centre et du Nord Ouest_98_</v>
      </c>
      <c r="BL131" s="317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5" t="str">
        <f>+VLOOKUP(G131,Liste!$A$7:$H$69,8,FALSE)</f>
        <v>Résineux</v>
      </c>
      <c r="BU131" s="295">
        <f t="shared" si="30"/>
        <v>0</v>
      </c>
      <c r="BV131" s="297">
        <f t="shared" si="31"/>
        <v>1</v>
      </c>
      <c r="BW131" s="316">
        <v>0</v>
      </c>
      <c r="BX131" s="295">
        <f t="shared" si="32"/>
        <v>0.43</v>
      </c>
      <c r="BY131">
        <f t="shared" si="33"/>
        <v>0</v>
      </c>
      <c r="BZ131" s="301">
        <f t="shared" si="34"/>
        <v>0</v>
      </c>
      <c r="CB131" s="296">
        <v>0.6</v>
      </c>
      <c r="CC131" s="296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55" hidden="1" customHeight="1" x14ac:dyDescent="0.3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3">
        <f t="shared" si="46"/>
        <v>99</v>
      </c>
      <c r="BK132" s="133" t="str">
        <f t="shared" ref="BK132:BK195" si="48">+_xlfn.CONCAT(BH132,"_",J132,"_",I132,"_",BI132,"_",BJ132,"_")</f>
        <v>Pin sylvestre_F2_Eclaircie précoce_GS Pineraies des plaines du Centre et du Nord Ouest_99_</v>
      </c>
      <c r="BL132" s="317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5" t="str">
        <f>+VLOOKUP(G132,Liste!$A$7:$H$69,8,FALSE)</f>
        <v>Résineux</v>
      </c>
      <c r="BU132" s="295">
        <f t="shared" ref="BU132:BU195" si="49">IF(BT132="Résineux",0%,100%)</f>
        <v>0</v>
      </c>
      <c r="BV132" s="297">
        <f t="shared" ref="BV132:BV195" si="50">+IF(BT132="Résineux",100%,0%)</f>
        <v>1</v>
      </c>
      <c r="BW132" s="316">
        <v>0</v>
      </c>
      <c r="BX132" s="295">
        <f t="shared" ref="BX132:BX195" si="51">+IF(BV132&lt;&gt;0,0.43,0.25)</f>
        <v>0.43</v>
      </c>
      <c r="BY132">
        <f t="shared" ref="BY132:BY195" si="52">+IF(BJ132&lt;=30,AV132*BX132,0)</f>
        <v>0</v>
      </c>
      <c r="BZ132" s="301">
        <f t="shared" ref="BZ132:BZ195" si="53">+IF(BJ132&gt;=31,0,BY132+BZ131)</f>
        <v>0</v>
      </c>
      <c r="CB132" s="296">
        <v>0.6</v>
      </c>
      <c r="CC132" s="296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55" hidden="1" customHeight="1" x14ac:dyDescent="0.3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3">
        <f t="shared" si="46"/>
        <v>100</v>
      </c>
      <c r="BK133" s="133" t="str">
        <f t="shared" si="48"/>
        <v>Pin sylvestre_F2_Eclaircie précoce_GS Pineraies des plaines du Centre et du Nord Ouest_100_</v>
      </c>
      <c r="BL133" s="317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5" t="str">
        <f>+VLOOKUP(G133,Liste!$A$7:$H$69,8,FALSE)</f>
        <v>Résineux</v>
      </c>
      <c r="BU133" s="295">
        <f t="shared" si="49"/>
        <v>0</v>
      </c>
      <c r="BV133" s="297">
        <f t="shared" si="50"/>
        <v>1</v>
      </c>
      <c r="BW133" s="316">
        <v>0</v>
      </c>
      <c r="BX133" s="295">
        <f t="shared" si="51"/>
        <v>0.43</v>
      </c>
      <c r="BY133">
        <f t="shared" si="52"/>
        <v>0</v>
      </c>
      <c r="BZ133" s="301">
        <f t="shared" si="53"/>
        <v>0</v>
      </c>
      <c r="CB133" s="296">
        <v>0.6</v>
      </c>
      <c r="CC133" s="296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55" hidden="1" customHeight="1" x14ac:dyDescent="0.3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3">
        <f t="shared" si="46"/>
        <v>101</v>
      </c>
      <c r="BK134" s="133" t="str">
        <f t="shared" si="48"/>
        <v>Pin sylvestre_F2_Eclaircie précoce_GS Pineraies des plaines du Centre et du Nord Ouest_101_</v>
      </c>
      <c r="BL134" s="317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5" t="str">
        <f>+VLOOKUP(G134,Liste!$A$7:$H$69,8,FALSE)</f>
        <v>Résineux</v>
      </c>
      <c r="BU134" s="295">
        <f t="shared" si="49"/>
        <v>0</v>
      </c>
      <c r="BV134" s="297">
        <f t="shared" si="50"/>
        <v>1</v>
      </c>
      <c r="BW134" s="316">
        <v>0</v>
      </c>
      <c r="BX134" s="295">
        <f t="shared" si="51"/>
        <v>0.43</v>
      </c>
      <c r="BY134">
        <f t="shared" si="52"/>
        <v>0</v>
      </c>
      <c r="BZ134" s="301">
        <f t="shared" si="53"/>
        <v>0</v>
      </c>
      <c r="CB134" s="296">
        <v>0.6</v>
      </c>
      <c r="CC134" s="296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55" hidden="1" customHeight="1" x14ac:dyDescent="0.3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3">
        <f t="shared" si="46"/>
        <v>101</v>
      </c>
      <c r="BK135" s="133" t="str">
        <f t="shared" si="48"/>
        <v>Pin sylvestre_F2_Eclaircie précoce_GS Pineraies des plaines du Centre et du Nord Ouest_101_</v>
      </c>
      <c r="BL135" s="317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5" t="str">
        <f>+VLOOKUP(G135,Liste!$A$7:$H$69,8,FALSE)</f>
        <v>Résineux</v>
      </c>
      <c r="BU135" s="295">
        <f t="shared" si="49"/>
        <v>0</v>
      </c>
      <c r="BV135" s="297">
        <f t="shared" si="50"/>
        <v>1</v>
      </c>
      <c r="BW135" s="316">
        <v>0</v>
      </c>
      <c r="BX135" s="295">
        <f t="shared" si="51"/>
        <v>0.43</v>
      </c>
      <c r="BY135">
        <f t="shared" si="52"/>
        <v>0</v>
      </c>
      <c r="BZ135" s="301">
        <f t="shared" si="53"/>
        <v>0</v>
      </c>
      <c r="CB135" s="296">
        <v>0.6</v>
      </c>
      <c r="CC135" s="296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55" hidden="1" customHeight="1" x14ac:dyDescent="0.3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3">
        <f t="shared" si="46"/>
        <v>102</v>
      </c>
      <c r="BK136" s="133" t="str">
        <f t="shared" si="48"/>
        <v>Pin sylvestre_F2_Eclaircie précoce_GS Pineraies des plaines du Centre et du Nord Ouest_102_</v>
      </c>
      <c r="BL136" s="317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5" t="str">
        <f>+VLOOKUP(G136,Liste!$A$7:$H$69,8,FALSE)</f>
        <v>Résineux</v>
      </c>
      <c r="BU136" s="295">
        <f t="shared" si="49"/>
        <v>0</v>
      </c>
      <c r="BV136" s="297">
        <f t="shared" si="50"/>
        <v>1</v>
      </c>
      <c r="BW136" s="316">
        <v>0</v>
      </c>
      <c r="BX136" s="295">
        <f t="shared" si="51"/>
        <v>0.43</v>
      </c>
      <c r="BY136">
        <f t="shared" si="52"/>
        <v>0</v>
      </c>
      <c r="BZ136" s="301">
        <f t="shared" si="53"/>
        <v>0</v>
      </c>
      <c r="CB136" s="296">
        <v>0.6</v>
      </c>
      <c r="CC136" s="296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55" hidden="1" customHeight="1" x14ac:dyDescent="0.3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3">
        <f t="shared" si="46"/>
        <v>103</v>
      </c>
      <c r="BK137" s="133" t="str">
        <f t="shared" si="48"/>
        <v>Pin sylvestre_F2_Eclaircie précoce_GS Pineraies des plaines du Centre et du Nord Ouest_103_</v>
      </c>
      <c r="BL137" s="317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5" t="str">
        <f>+VLOOKUP(G137,Liste!$A$7:$H$69,8,FALSE)</f>
        <v>Résineux</v>
      </c>
      <c r="BU137" s="295">
        <f t="shared" si="49"/>
        <v>0</v>
      </c>
      <c r="BV137" s="297">
        <f t="shared" si="50"/>
        <v>1</v>
      </c>
      <c r="BW137" s="316">
        <v>0</v>
      </c>
      <c r="BX137" s="295">
        <f t="shared" si="51"/>
        <v>0.43</v>
      </c>
      <c r="BY137">
        <f t="shared" si="52"/>
        <v>0</v>
      </c>
      <c r="BZ137" s="301">
        <f t="shared" si="53"/>
        <v>0</v>
      </c>
      <c r="CB137" s="296">
        <v>0.6</v>
      </c>
      <c r="CC137" s="296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55" hidden="1" customHeight="1" x14ac:dyDescent="0.3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3">
        <f t="shared" si="46"/>
        <v>104</v>
      </c>
      <c r="BK138" s="133" t="str">
        <f t="shared" si="48"/>
        <v>Pin sylvestre_F2_Eclaircie précoce_GS Pineraies des plaines du Centre et du Nord Ouest_104_</v>
      </c>
      <c r="BL138" s="317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5" t="str">
        <f>+VLOOKUP(G138,Liste!$A$7:$H$69,8,FALSE)</f>
        <v>Résineux</v>
      </c>
      <c r="BU138" s="295">
        <f t="shared" si="49"/>
        <v>0</v>
      </c>
      <c r="BV138" s="297">
        <f t="shared" si="50"/>
        <v>1</v>
      </c>
      <c r="BW138" s="316">
        <v>0</v>
      </c>
      <c r="BX138" s="295">
        <f t="shared" si="51"/>
        <v>0.43</v>
      </c>
      <c r="BY138">
        <f t="shared" si="52"/>
        <v>0</v>
      </c>
      <c r="BZ138" s="301">
        <f t="shared" si="53"/>
        <v>0</v>
      </c>
      <c r="CB138" s="296">
        <v>0.6</v>
      </c>
      <c r="CC138" s="296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55" hidden="1" customHeight="1" x14ac:dyDescent="0.3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3">
        <f t="shared" si="46"/>
        <v>105</v>
      </c>
      <c r="BK139" s="133" t="str">
        <f t="shared" si="48"/>
        <v>Pin sylvestre_F2_Eclaircie précoce_GS Pineraies des plaines du Centre et du Nord Ouest_105_</v>
      </c>
      <c r="BL139" s="317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5" t="str">
        <f>+VLOOKUP(G139,Liste!$A$7:$H$69,8,FALSE)</f>
        <v>Résineux</v>
      </c>
      <c r="BU139" s="295">
        <f t="shared" si="49"/>
        <v>0</v>
      </c>
      <c r="BV139" s="297">
        <f t="shared" si="50"/>
        <v>1</v>
      </c>
      <c r="BW139" s="316">
        <v>0</v>
      </c>
      <c r="BX139" s="295">
        <f t="shared" si="51"/>
        <v>0.43</v>
      </c>
      <c r="BY139">
        <f t="shared" si="52"/>
        <v>0</v>
      </c>
      <c r="BZ139" s="301">
        <f t="shared" si="53"/>
        <v>0</v>
      </c>
      <c r="CB139" s="296">
        <v>0.6</v>
      </c>
      <c r="CC139" s="296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55" hidden="1" customHeight="1" x14ac:dyDescent="0.3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3">
        <f t="shared" si="46"/>
        <v>105</v>
      </c>
      <c r="BK140" s="133" t="str">
        <f t="shared" si="48"/>
        <v>Pin sylvestre_F2_Eclaircie précoce_GS Pineraies des plaines du Centre et du Nord Ouest_105_</v>
      </c>
      <c r="BL140" s="317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5" t="str">
        <f>+VLOOKUP(G140,Liste!$A$7:$H$69,8,FALSE)</f>
        <v>Résineux</v>
      </c>
      <c r="BU140" s="295">
        <f t="shared" si="49"/>
        <v>0</v>
      </c>
      <c r="BV140" s="297">
        <f t="shared" si="50"/>
        <v>1</v>
      </c>
      <c r="BW140" s="316">
        <v>0</v>
      </c>
      <c r="BX140" s="295">
        <f t="shared" si="51"/>
        <v>0.43</v>
      </c>
      <c r="BY140">
        <f t="shared" si="52"/>
        <v>0</v>
      </c>
      <c r="BZ140" s="301">
        <f t="shared" si="53"/>
        <v>0</v>
      </c>
      <c r="CB140" s="296">
        <v>0.6</v>
      </c>
      <c r="CC140" s="296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55" hidden="1" customHeight="1" x14ac:dyDescent="0.3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09" t="str">
        <f t="shared" ref="AY141:AY177" si="65">IF(AD141="ap",IF(AU141&lt;=45,0,1.80306-(53.52431/AU141)-(1182.78539/(AU141^2))),"")</f>
        <v/>
      </c>
      <c r="AZ141" s="309" t="str">
        <f t="shared" ref="AZ141:AZ177" si="66">IF(AD141="ap",IF(AU141&lt;=20,0,(0.76104+(25.23841/AU141)-(764.19392/AU141^2))-AY141),"")</f>
        <v/>
      </c>
      <c r="BA141" s="310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3">
        <f t="shared" si="46"/>
        <v>19</v>
      </c>
      <c r="BK141" s="133" t="str">
        <f t="shared" si="48"/>
        <v>Douglas_F2_Entree 17-18m, densité haute_National_19_</v>
      </c>
      <c r="BL141" s="317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5" t="str">
        <f>+VLOOKUP(G141,Liste!$A$7:$H$69,8,FALSE)</f>
        <v>Résineux</v>
      </c>
      <c r="BU141" s="295">
        <f t="shared" si="49"/>
        <v>0</v>
      </c>
      <c r="BV141" s="297">
        <f t="shared" si="50"/>
        <v>1</v>
      </c>
      <c r="BW141" s="316">
        <v>0</v>
      </c>
      <c r="BX141" s="295">
        <f t="shared" si="51"/>
        <v>0.43</v>
      </c>
      <c r="BY141">
        <f t="shared" si="52"/>
        <v>0</v>
      </c>
      <c r="BZ141" s="301">
        <f t="shared" si="53"/>
        <v>0</v>
      </c>
      <c r="CB141" s="296">
        <v>0.6</v>
      </c>
      <c r="CC141" s="296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55" hidden="1" customHeight="1" x14ac:dyDescent="0.3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09" t="str">
        <f t="shared" si="65"/>
        <v/>
      </c>
      <c r="AZ142" s="309" t="str">
        <f t="shared" si="66"/>
        <v/>
      </c>
      <c r="BA142" s="310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3">
        <f t="shared" si="46"/>
        <v>21</v>
      </c>
      <c r="BK142" s="133" t="str">
        <f t="shared" si="48"/>
        <v>Douglas_F2_Entree 17-18m, densité haute_National_21_</v>
      </c>
      <c r="BL142" s="317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5" t="str">
        <f>+VLOOKUP(G142,Liste!$A$7:$H$69,8,FALSE)</f>
        <v>Résineux</v>
      </c>
      <c r="BU142" s="295">
        <f t="shared" si="49"/>
        <v>0</v>
      </c>
      <c r="BV142" s="297">
        <f t="shared" si="50"/>
        <v>1</v>
      </c>
      <c r="BW142" s="316">
        <v>0</v>
      </c>
      <c r="BX142" s="295">
        <f t="shared" si="51"/>
        <v>0.43</v>
      </c>
      <c r="BY142">
        <f t="shared" si="52"/>
        <v>0</v>
      </c>
      <c r="BZ142" s="301">
        <f t="shared" si="53"/>
        <v>0</v>
      </c>
      <c r="CB142" s="296">
        <v>0.6</v>
      </c>
      <c r="CC142" s="296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55" hidden="1" customHeight="1" x14ac:dyDescent="0.3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09">
        <f t="shared" si="65"/>
        <v>0</v>
      </c>
      <c r="AZ143" s="309">
        <f t="shared" si="66"/>
        <v>0</v>
      </c>
      <c r="BA143" s="310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3">
        <f t="shared" si="46"/>
        <v>21</v>
      </c>
      <c r="BK143" s="133" t="str">
        <f t="shared" si="48"/>
        <v>Douglas_F2_Entree 17-18m, densité haute_National_21_</v>
      </c>
      <c r="BL143" s="317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5" t="str">
        <f>+VLOOKUP(G143,Liste!$A$7:$H$69,8,FALSE)</f>
        <v>Résineux</v>
      </c>
      <c r="BU143" s="295">
        <f t="shared" si="49"/>
        <v>0</v>
      </c>
      <c r="BV143" s="297">
        <f t="shared" si="50"/>
        <v>1</v>
      </c>
      <c r="BW143" s="316">
        <v>0</v>
      </c>
      <c r="BX143" s="295">
        <f t="shared" si="51"/>
        <v>0.43</v>
      </c>
      <c r="BY143">
        <f t="shared" si="52"/>
        <v>27.195223494131156</v>
      </c>
      <c r="BZ143" s="301">
        <f t="shared" si="53"/>
        <v>27.195223494131156</v>
      </c>
      <c r="CB143" s="296">
        <v>0.6</v>
      </c>
      <c r="CC143" s="296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55" hidden="1" customHeight="1" x14ac:dyDescent="0.3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09" t="str">
        <f t="shared" si="65"/>
        <v/>
      </c>
      <c r="AZ144" s="309" t="str">
        <f t="shared" si="66"/>
        <v/>
      </c>
      <c r="BA144" s="310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3">
        <f t="shared" si="46"/>
        <v>28</v>
      </c>
      <c r="BK144" s="133" t="str">
        <f t="shared" si="48"/>
        <v>Douglas_F2_Entree 17-18m, densité haute_National_28_</v>
      </c>
      <c r="BL144" s="317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5" t="str">
        <f>+VLOOKUP(G144,Liste!$A$7:$H$69,8,FALSE)</f>
        <v>Résineux</v>
      </c>
      <c r="BU144" s="295">
        <f t="shared" si="49"/>
        <v>0</v>
      </c>
      <c r="BV144" s="297">
        <f t="shared" si="50"/>
        <v>1</v>
      </c>
      <c r="BW144" s="316">
        <v>0</v>
      </c>
      <c r="BX144" s="295">
        <f t="shared" si="51"/>
        <v>0.43</v>
      </c>
      <c r="BY144">
        <f t="shared" si="52"/>
        <v>0</v>
      </c>
      <c r="BZ144" s="301">
        <f t="shared" si="53"/>
        <v>27.195223494131156</v>
      </c>
      <c r="CB144" s="296">
        <v>0.6</v>
      </c>
      <c r="CC144" s="296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55" hidden="1" customHeight="1" x14ac:dyDescent="0.3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09">
        <f t="shared" si="65"/>
        <v>0</v>
      </c>
      <c r="AZ145" s="309">
        <f t="shared" si="66"/>
        <v>0.14258563124907586</v>
      </c>
      <c r="BA145" s="310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3">
        <f t="shared" si="46"/>
        <v>28</v>
      </c>
      <c r="BK145" s="133" t="str">
        <f t="shared" si="48"/>
        <v>Douglas_F2_Entree 17-18m, densité haute_National_28_</v>
      </c>
      <c r="BL145" s="317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5" t="str">
        <f>+VLOOKUP(G145,Liste!$A$7:$H$69,8,FALSE)</f>
        <v>Résineux</v>
      </c>
      <c r="BU145" s="295">
        <f t="shared" si="49"/>
        <v>0</v>
      </c>
      <c r="BV145" s="297">
        <f t="shared" si="50"/>
        <v>1</v>
      </c>
      <c r="BW145" s="316">
        <v>0</v>
      </c>
      <c r="BX145" s="295">
        <f t="shared" si="51"/>
        <v>0.43</v>
      </c>
      <c r="BY145">
        <f t="shared" si="52"/>
        <v>25.781148608489179</v>
      </c>
      <c r="BZ145" s="301">
        <f t="shared" si="53"/>
        <v>52.976372102620331</v>
      </c>
      <c r="CB145" s="296">
        <v>0.6</v>
      </c>
      <c r="CC145" s="296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55" hidden="1" customHeight="1" x14ac:dyDescent="0.3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09" t="str">
        <f t="shared" si="65"/>
        <v/>
      </c>
      <c r="AZ146" s="309" t="str">
        <f t="shared" si="66"/>
        <v/>
      </c>
      <c r="BA146" s="310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3">
        <f t="shared" si="46"/>
        <v>30</v>
      </c>
      <c r="BK146" s="133" t="str">
        <f t="shared" si="48"/>
        <v>Douglas_F2_Entree 17-18m, densité haute_National_30_</v>
      </c>
      <c r="BL146" s="317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5" t="str">
        <f>+VLOOKUP(G146,Liste!$A$7:$H$69,8,FALSE)</f>
        <v>Résineux</v>
      </c>
      <c r="BU146" s="295">
        <f t="shared" si="49"/>
        <v>0</v>
      </c>
      <c r="BV146" s="297">
        <f t="shared" si="50"/>
        <v>1</v>
      </c>
      <c r="BW146" s="316">
        <v>0</v>
      </c>
      <c r="BX146" s="295">
        <f t="shared" si="51"/>
        <v>0.43</v>
      </c>
      <c r="BY146">
        <f t="shared" si="52"/>
        <v>0</v>
      </c>
      <c r="BZ146" s="301">
        <f t="shared" si="53"/>
        <v>52.976372102620331</v>
      </c>
      <c r="CB146" s="296">
        <v>0.6</v>
      </c>
      <c r="CC146" s="296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55" hidden="1" customHeight="1" x14ac:dyDescent="0.3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09" t="str">
        <f t="shared" si="65"/>
        <v/>
      </c>
      <c r="AZ147" s="309" t="str">
        <f t="shared" si="66"/>
        <v/>
      </c>
      <c r="BA147" s="310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3">
        <f t="shared" si="46"/>
        <v>35</v>
      </c>
      <c r="BK147" s="133" t="str">
        <f t="shared" si="48"/>
        <v>Douglas_F2_Entree 17-18m, densité haute_National_35_</v>
      </c>
      <c r="BL147" s="317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5" t="str">
        <f>+VLOOKUP(G147,Liste!$A$7:$H$69,8,FALSE)</f>
        <v>Résineux</v>
      </c>
      <c r="BU147" s="295">
        <f t="shared" si="49"/>
        <v>0</v>
      </c>
      <c r="BV147" s="297">
        <f t="shared" si="50"/>
        <v>1</v>
      </c>
      <c r="BW147" s="316">
        <v>0</v>
      </c>
      <c r="BX147" s="295">
        <f t="shared" si="51"/>
        <v>0.43</v>
      </c>
      <c r="BY147">
        <f t="shared" si="52"/>
        <v>0</v>
      </c>
      <c r="BZ147" s="301">
        <f t="shared" si="53"/>
        <v>0</v>
      </c>
      <c r="CB147" s="296">
        <v>0.6</v>
      </c>
      <c r="CC147" s="296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55" hidden="1" customHeight="1" x14ac:dyDescent="0.3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09">
        <f t="shared" si="65"/>
        <v>0</v>
      </c>
      <c r="AZ148" s="309">
        <f t="shared" si="66"/>
        <v>0.60140767453434085</v>
      </c>
      <c r="BA148" s="310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3">
        <f t="shared" si="46"/>
        <v>35</v>
      </c>
      <c r="BK148" s="133" t="str">
        <f t="shared" si="48"/>
        <v>Douglas_F2_Entree 17-18m, densité haute_National_35_</v>
      </c>
      <c r="BL148" s="317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5" t="str">
        <f>+VLOOKUP(G148,Liste!$A$7:$H$69,8,FALSE)</f>
        <v>Résineux</v>
      </c>
      <c r="BU148" s="295">
        <f t="shared" si="49"/>
        <v>0</v>
      </c>
      <c r="BV148" s="297">
        <f t="shared" si="50"/>
        <v>1</v>
      </c>
      <c r="BW148" s="316">
        <v>0</v>
      </c>
      <c r="BX148" s="295">
        <f t="shared" si="51"/>
        <v>0.43</v>
      </c>
      <c r="BY148">
        <f t="shared" si="52"/>
        <v>0</v>
      </c>
      <c r="BZ148" s="301">
        <f t="shared" si="53"/>
        <v>0</v>
      </c>
      <c r="CB148" s="296">
        <v>0.6</v>
      </c>
      <c r="CC148" s="296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55" hidden="1" customHeight="1" x14ac:dyDescent="0.3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09" t="str">
        <f t="shared" si="65"/>
        <v/>
      </c>
      <c r="AZ149" s="309" t="str">
        <f t="shared" si="66"/>
        <v/>
      </c>
      <c r="BA149" s="310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3">
        <f t="shared" si="46"/>
        <v>42</v>
      </c>
      <c r="BK149" s="133" t="str">
        <f t="shared" si="48"/>
        <v>Douglas_F2_Entree 17-18m, densité haute_National_42_</v>
      </c>
      <c r="BL149" s="317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5" t="str">
        <f>+VLOOKUP(G149,Liste!$A$7:$H$69,8,FALSE)</f>
        <v>Résineux</v>
      </c>
      <c r="BU149" s="295">
        <f t="shared" si="49"/>
        <v>0</v>
      </c>
      <c r="BV149" s="297">
        <f t="shared" si="50"/>
        <v>1</v>
      </c>
      <c r="BW149" s="316">
        <v>0</v>
      </c>
      <c r="BX149" s="295">
        <f t="shared" si="51"/>
        <v>0.43</v>
      </c>
      <c r="BY149">
        <f t="shared" si="52"/>
        <v>0</v>
      </c>
      <c r="BZ149" s="301">
        <f t="shared" si="53"/>
        <v>0</v>
      </c>
      <c r="CB149" s="296">
        <v>0.6</v>
      </c>
      <c r="CC149" s="296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55" hidden="1" customHeight="1" x14ac:dyDescent="0.3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09">
        <f t="shared" si="65"/>
        <v>0</v>
      </c>
      <c r="AZ150" s="309">
        <f t="shared" si="66"/>
        <v>0.79636092585811713</v>
      </c>
      <c r="BA150" s="310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3">
        <f t="shared" si="46"/>
        <v>42</v>
      </c>
      <c r="BK150" s="133" t="str">
        <f t="shared" si="48"/>
        <v>Douglas_F2_Entree 17-18m, densité haute_National_42_</v>
      </c>
      <c r="BL150" s="317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5" t="str">
        <f>+VLOOKUP(G150,Liste!$A$7:$H$69,8,FALSE)</f>
        <v>Résineux</v>
      </c>
      <c r="BU150" s="295">
        <f t="shared" si="49"/>
        <v>0</v>
      </c>
      <c r="BV150" s="297">
        <f t="shared" si="50"/>
        <v>1</v>
      </c>
      <c r="BW150" s="316">
        <v>0</v>
      </c>
      <c r="BX150" s="295">
        <f t="shared" si="51"/>
        <v>0.43</v>
      </c>
      <c r="BY150">
        <f t="shared" si="52"/>
        <v>0</v>
      </c>
      <c r="BZ150" s="301">
        <f t="shared" si="53"/>
        <v>0</v>
      </c>
      <c r="CB150" s="296">
        <v>0.6</v>
      </c>
      <c r="CC150" s="296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55" hidden="1" customHeight="1" x14ac:dyDescent="0.3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09" t="str">
        <f t="shared" si="65"/>
        <v/>
      </c>
      <c r="AZ151" s="309" t="str">
        <f t="shared" si="66"/>
        <v/>
      </c>
      <c r="BA151" s="310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3">
        <f t="shared" si="46"/>
        <v>49</v>
      </c>
      <c r="BK151" s="133" t="str">
        <f t="shared" si="48"/>
        <v>Douglas_F2_Entree 17-18m, densité haute_National_49_</v>
      </c>
      <c r="BL151" s="317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5" t="str">
        <f>+VLOOKUP(G151,Liste!$A$7:$H$69,8,FALSE)</f>
        <v>Résineux</v>
      </c>
      <c r="BU151" s="295">
        <f t="shared" si="49"/>
        <v>0</v>
      </c>
      <c r="BV151" s="297">
        <f t="shared" si="50"/>
        <v>1</v>
      </c>
      <c r="BW151" s="316">
        <v>0</v>
      </c>
      <c r="BX151" s="295">
        <f t="shared" si="51"/>
        <v>0.43</v>
      </c>
      <c r="BY151">
        <f t="shared" si="52"/>
        <v>0</v>
      </c>
      <c r="BZ151" s="301">
        <f t="shared" si="53"/>
        <v>0</v>
      </c>
      <c r="CB151" s="296">
        <v>0.6</v>
      </c>
      <c r="CC151" s="296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55" hidden="1" customHeight="1" x14ac:dyDescent="0.3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09">
        <f t="shared" si="65"/>
        <v>0</v>
      </c>
      <c r="AZ152" s="309">
        <f t="shared" si="66"/>
        <v>0.90459537674431212</v>
      </c>
      <c r="BA152" s="310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3">
        <f t="shared" si="46"/>
        <v>49</v>
      </c>
      <c r="BK152" s="133" t="str">
        <f t="shared" si="48"/>
        <v>Douglas_F2_Entree 17-18m, densité haute_National_49_</v>
      </c>
      <c r="BL152" s="317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5" t="str">
        <f>+VLOOKUP(G152,Liste!$A$7:$H$69,8,FALSE)</f>
        <v>Résineux</v>
      </c>
      <c r="BU152" s="295">
        <f t="shared" si="49"/>
        <v>0</v>
      </c>
      <c r="BV152" s="297">
        <f t="shared" si="50"/>
        <v>1</v>
      </c>
      <c r="BW152" s="316">
        <v>0</v>
      </c>
      <c r="BX152" s="295">
        <f t="shared" si="51"/>
        <v>0.43</v>
      </c>
      <c r="BY152">
        <f t="shared" si="52"/>
        <v>0</v>
      </c>
      <c r="BZ152" s="301">
        <f t="shared" si="53"/>
        <v>0</v>
      </c>
      <c r="CB152" s="296">
        <v>0.6</v>
      </c>
      <c r="CC152" s="296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55" hidden="1" customHeight="1" x14ac:dyDescent="0.3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09" t="str">
        <f t="shared" si="65"/>
        <v/>
      </c>
      <c r="AZ153" s="309" t="str">
        <f t="shared" si="66"/>
        <v/>
      </c>
      <c r="BA153" s="310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3">
        <f t="shared" si="46"/>
        <v>56</v>
      </c>
      <c r="BK153" s="133" t="str">
        <f t="shared" si="48"/>
        <v>Douglas_F2_Entree 17-18m, densité haute_National_56_</v>
      </c>
      <c r="BL153" s="317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5" t="str">
        <f>+VLOOKUP(G153,Liste!$A$7:$H$69,8,FALSE)</f>
        <v>Résineux</v>
      </c>
      <c r="BU153" s="295">
        <f t="shared" si="49"/>
        <v>0</v>
      </c>
      <c r="BV153" s="297">
        <f t="shared" si="50"/>
        <v>1</v>
      </c>
      <c r="BW153" s="316">
        <v>0</v>
      </c>
      <c r="BX153" s="295">
        <f t="shared" si="51"/>
        <v>0.43</v>
      </c>
      <c r="BY153">
        <f t="shared" si="52"/>
        <v>0</v>
      </c>
      <c r="BZ153" s="301">
        <f t="shared" si="53"/>
        <v>0</v>
      </c>
      <c r="CB153" s="296">
        <v>0.6</v>
      </c>
      <c r="CC153" s="296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55" hidden="1" customHeight="1" x14ac:dyDescent="0.3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09">
        <f t="shared" si="65"/>
        <v>0</v>
      </c>
      <c r="AZ154" s="309">
        <f t="shared" si="66"/>
        <v>0.92804158756668942</v>
      </c>
      <c r="BA154" s="310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3">
        <f t="shared" si="46"/>
        <v>56</v>
      </c>
      <c r="BK154" s="133" t="str">
        <f t="shared" si="48"/>
        <v>Douglas_F2_Entree 17-18m, densité haute_National_56_</v>
      </c>
      <c r="BL154" s="317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5" t="str">
        <f>+VLOOKUP(G154,Liste!$A$7:$H$69,8,FALSE)</f>
        <v>Résineux</v>
      </c>
      <c r="BU154" s="295">
        <f t="shared" si="49"/>
        <v>0</v>
      </c>
      <c r="BV154" s="297">
        <f t="shared" si="50"/>
        <v>1</v>
      </c>
      <c r="BW154" s="316">
        <v>0</v>
      </c>
      <c r="BX154" s="295">
        <f t="shared" si="51"/>
        <v>0.43</v>
      </c>
      <c r="BY154">
        <f t="shared" si="52"/>
        <v>0</v>
      </c>
      <c r="BZ154" s="301">
        <f t="shared" si="53"/>
        <v>0</v>
      </c>
      <c r="CB154" s="296">
        <v>0.6</v>
      </c>
      <c r="CC154" s="296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55" hidden="1" customHeight="1" x14ac:dyDescent="0.3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09" t="str">
        <f t="shared" si="65"/>
        <v/>
      </c>
      <c r="AZ155" s="309" t="str">
        <f t="shared" si="66"/>
        <v/>
      </c>
      <c r="BA155" s="310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3">
        <f t="shared" si="46"/>
        <v>63</v>
      </c>
      <c r="BK155" s="133" t="str">
        <f t="shared" si="48"/>
        <v>Douglas_F2_Entree 17-18m, densité haute_National_63_</v>
      </c>
      <c r="BL155" s="317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5" t="str">
        <f>+VLOOKUP(G155,Liste!$A$7:$H$69,8,FALSE)</f>
        <v>Résineux</v>
      </c>
      <c r="BU155" s="295">
        <f t="shared" si="49"/>
        <v>0</v>
      </c>
      <c r="BV155" s="297">
        <f t="shared" si="50"/>
        <v>1</v>
      </c>
      <c r="BW155" s="316">
        <v>0</v>
      </c>
      <c r="BX155" s="295">
        <f t="shared" si="51"/>
        <v>0.43</v>
      </c>
      <c r="BY155">
        <f t="shared" si="52"/>
        <v>0</v>
      </c>
      <c r="BZ155" s="301">
        <f t="shared" si="53"/>
        <v>0</v>
      </c>
      <c r="CB155" s="296">
        <v>0.6</v>
      </c>
      <c r="CC155" s="296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55" hidden="1" customHeight="1" x14ac:dyDescent="0.3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09">
        <f t="shared" si="65"/>
        <v>0.10784317394669873</v>
      </c>
      <c r="AZ156" s="309">
        <f t="shared" si="66"/>
        <v>0.84274149651428543</v>
      </c>
      <c r="BA156" s="310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3">
        <f t="shared" si="46"/>
        <v>63</v>
      </c>
      <c r="BK156" s="133" t="str">
        <f t="shared" si="48"/>
        <v>Douglas_F2_Entree 17-18m, densité haute_National_63_</v>
      </c>
      <c r="BL156" s="317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5" t="str">
        <f>+VLOOKUP(G156,Liste!$A$7:$H$69,8,FALSE)</f>
        <v>Résineux</v>
      </c>
      <c r="BU156" s="295">
        <f t="shared" si="49"/>
        <v>0</v>
      </c>
      <c r="BV156" s="297">
        <f t="shared" si="50"/>
        <v>1</v>
      </c>
      <c r="BW156" s="316">
        <v>0</v>
      </c>
      <c r="BX156" s="295">
        <f t="shared" si="51"/>
        <v>0.43</v>
      </c>
      <c r="BY156">
        <f t="shared" si="52"/>
        <v>0</v>
      </c>
      <c r="BZ156" s="301">
        <f t="shared" si="53"/>
        <v>0</v>
      </c>
      <c r="CB156" s="296">
        <v>0.6</v>
      </c>
      <c r="CC156" s="296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55" hidden="1" customHeight="1" x14ac:dyDescent="0.3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09" t="str">
        <f t="shared" si="65"/>
        <v/>
      </c>
      <c r="AZ157" s="309" t="str">
        <f t="shared" si="66"/>
        <v/>
      </c>
      <c r="BA157" s="310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3">
        <f t="shared" si="46"/>
        <v>70</v>
      </c>
      <c r="BK157" s="133" t="str">
        <f t="shared" si="48"/>
        <v>Douglas_F2_Entree 17-18m, densité haute_National_70_</v>
      </c>
      <c r="BL157" s="317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5" t="str">
        <f>+VLOOKUP(G157,Liste!$A$7:$H$69,8,FALSE)</f>
        <v>Résineux</v>
      </c>
      <c r="BU157" s="295">
        <f t="shared" si="49"/>
        <v>0</v>
      </c>
      <c r="BV157" s="297">
        <f t="shared" si="50"/>
        <v>1</v>
      </c>
      <c r="BW157" s="316">
        <v>0</v>
      </c>
      <c r="BX157" s="295">
        <f t="shared" si="51"/>
        <v>0.43</v>
      </c>
      <c r="BY157">
        <f t="shared" si="52"/>
        <v>0</v>
      </c>
      <c r="BZ157" s="301">
        <f t="shared" si="53"/>
        <v>0</v>
      </c>
      <c r="CB157" s="296">
        <v>0.6</v>
      </c>
      <c r="CC157" s="296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55" hidden="1" customHeight="1" x14ac:dyDescent="0.3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09">
        <f t="shared" si="65"/>
        <v>0.40441206431423932</v>
      </c>
      <c r="AZ158" s="309">
        <f t="shared" si="66"/>
        <v>0.56187851719595727</v>
      </c>
      <c r="BA158" s="310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3">
        <f t="shared" si="46"/>
        <v>70</v>
      </c>
      <c r="BK158" s="133" t="str">
        <f t="shared" si="48"/>
        <v>Douglas_F2_Entree 17-18m, densité haute_National_70_</v>
      </c>
      <c r="BL158" s="317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5" t="str">
        <f>+VLOOKUP(G158,Liste!$A$7:$H$69,8,FALSE)</f>
        <v>Résineux</v>
      </c>
      <c r="BU158" s="295">
        <f t="shared" si="49"/>
        <v>0</v>
      </c>
      <c r="BV158" s="297">
        <f t="shared" si="50"/>
        <v>1</v>
      </c>
      <c r="BW158" s="316">
        <v>0</v>
      </c>
      <c r="BX158" s="295">
        <f t="shared" si="51"/>
        <v>0.43</v>
      </c>
      <c r="BY158">
        <f t="shared" si="52"/>
        <v>0</v>
      </c>
      <c r="BZ158" s="301">
        <f t="shared" si="53"/>
        <v>0</v>
      </c>
      <c r="CB158" s="296">
        <v>0.6</v>
      </c>
      <c r="CC158" s="296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55" hidden="1" customHeight="1" x14ac:dyDescent="0.3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09" t="str">
        <f t="shared" si="65"/>
        <v/>
      </c>
      <c r="AZ159" s="309" t="str">
        <f t="shared" si="66"/>
        <v/>
      </c>
      <c r="BA159" s="310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3">
        <f t="shared" si="46"/>
        <v>25</v>
      </c>
      <c r="BK159" s="133" t="str">
        <f t="shared" si="48"/>
        <v>Douglas_F3_Entree 19-20m_National_25_</v>
      </c>
      <c r="BL159" s="317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5" t="str">
        <f>+VLOOKUP(G159,Liste!$A$7:$H$69,8,FALSE)</f>
        <v>Résineux</v>
      </c>
      <c r="BU159" s="295">
        <f t="shared" si="49"/>
        <v>0</v>
      </c>
      <c r="BV159" s="297">
        <f t="shared" si="50"/>
        <v>1</v>
      </c>
      <c r="BW159" s="316">
        <v>0</v>
      </c>
      <c r="BX159" s="295">
        <f t="shared" si="51"/>
        <v>0.43</v>
      </c>
      <c r="BY159">
        <f t="shared" si="52"/>
        <v>0</v>
      </c>
      <c r="BZ159" s="301">
        <f t="shared" si="53"/>
        <v>0</v>
      </c>
      <c r="CB159" s="296">
        <v>0.6</v>
      </c>
      <c r="CC159" s="296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55" hidden="1" customHeight="1" x14ac:dyDescent="0.3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09" t="str">
        <f t="shared" si="65"/>
        <v/>
      </c>
      <c r="AZ160" s="309" t="str">
        <f t="shared" si="66"/>
        <v/>
      </c>
      <c r="BA160" s="310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3">
        <f t="shared" si="46"/>
        <v>30</v>
      </c>
      <c r="BK160" s="133" t="str">
        <f t="shared" si="48"/>
        <v>Douglas_F3_Entree 19-20m_National_30_</v>
      </c>
      <c r="BL160" s="317"/>
      <c r="BM160" s="13">
        <v>50.977469276666682</v>
      </c>
      <c r="BN160" s="13">
        <v>242.10532551449</v>
      </c>
      <c r="BP160" s="13">
        <v>283.36739999999998</v>
      </c>
      <c r="BT160" s="295" t="str">
        <f>+VLOOKUP(G160,Liste!$A$7:$H$69,8,FALSE)</f>
        <v>Résineux</v>
      </c>
      <c r="BU160" s="295">
        <f t="shared" si="49"/>
        <v>0</v>
      </c>
      <c r="BV160" s="297">
        <f t="shared" si="50"/>
        <v>1</v>
      </c>
      <c r="BW160" s="316">
        <v>0</v>
      </c>
      <c r="BX160" s="295">
        <f t="shared" si="51"/>
        <v>0.43</v>
      </c>
      <c r="BY160">
        <f t="shared" si="52"/>
        <v>0</v>
      </c>
      <c r="BZ160" s="301">
        <f t="shared" si="53"/>
        <v>0</v>
      </c>
      <c r="CB160" s="296">
        <v>0.6</v>
      </c>
      <c r="CC160" s="296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55" hidden="1" customHeight="1" x14ac:dyDescent="0.3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09" t="str">
        <f t="shared" si="65"/>
        <v/>
      </c>
      <c r="AZ161" s="309" t="str">
        <f t="shared" si="66"/>
        <v/>
      </c>
      <c r="BA161" s="310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3">
        <f t="shared" si="46"/>
        <v>35</v>
      </c>
      <c r="BK161" s="133" t="str">
        <f t="shared" si="48"/>
        <v>Douglas_F3_Entree 19-20m_National_35_</v>
      </c>
      <c r="BL161" s="317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5" t="str">
        <f>+VLOOKUP(G161,Liste!$A$7:$H$69,8,FALSE)</f>
        <v>Résineux</v>
      </c>
      <c r="BU161" s="295">
        <f t="shared" si="49"/>
        <v>0</v>
      </c>
      <c r="BV161" s="297">
        <f t="shared" si="50"/>
        <v>1</v>
      </c>
      <c r="BW161" s="316">
        <v>0</v>
      </c>
      <c r="BX161" s="295">
        <f t="shared" si="51"/>
        <v>0.43</v>
      </c>
      <c r="BY161">
        <f t="shared" si="52"/>
        <v>0</v>
      </c>
      <c r="BZ161" s="301">
        <f t="shared" si="53"/>
        <v>0</v>
      </c>
      <c r="CB161" s="296">
        <v>0.6</v>
      </c>
      <c r="CC161" s="296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55" hidden="1" customHeight="1" x14ac:dyDescent="0.3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1">
        <v>0.63935203974432886</v>
      </c>
      <c r="AX162" s="74">
        <v>9.3122668423960858E-2</v>
      </c>
      <c r="AY162" s="309">
        <f t="shared" si="65"/>
        <v>0</v>
      </c>
      <c r="AZ162" s="309">
        <f t="shared" si="66"/>
        <v>0</v>
      </c>
      <c r="BA162" s="310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3">
        <f t="shared" si="46"/>
        <v>35</v>
      </c>
      <c r="BK162" s="133" t="str">
        <f t="shared" si="48"/>
        <v>Douglas_F3_Entree 19-20m_National_35_</v>
      </c>
      <c r="BL162" s="317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5" t="str">
        <f>+VLOOKUP(G162,Liste!$A$7:$H$69,8,FALSE)</f>
        <v>Résineux</v>
      </c>
      <c r="BU162" s="295">
        <f t="shared" si="49"/>
        <v>0</v>
      </c>
      <c r="BV162" s="297">
        <f t="shared" si="50"/>
        <v>1</v>
      </c>
      <c r="BW162" s="316">
        <v>0</v>
      </c>
      <c r="BX162" s="295">
        <f t="shared" si="51"/>
        <v>0.43</v>
      </c>
      <c r="BY162">
        <f t="shared" si="52"/>
        <v>0</v>
      </c>
      <c r="BZ162" s="301">
        <f t="shared" si="53"/>
        <v>0</v>
      </c>
      <c r="CB162" s="296">
        <v>0.6</v>
      </c>
      <c r="CC162" s="296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55" hidden="1" customHeight="1" x14ac:dyDescent="0.3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1"/>
      <c r="AX163" s="74" t="s">
        <v>169</v>
      </c>
      <c r="AY163" s="309" t="str">
        <f t="shared" si="65"/>
        <v/>
      </c>
      <c r="AZ163" s="309" t="str">
        <f t="shared" si="66"/>
        <v/>
      </c>
      <c r="BA163" s="310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3">
        <f t="shared" si="46"/>
        <v>44</v>
      </c>
      <c r="BK163" s="133" t="str">
        <f t="shared" si="48"/>
        <v>Douglas_F3_Entree 19-20m_National_44_</v>
      </c>
      <c r="BL163" s="317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5" t="str">
        <f>+VLOOKUP(G163,Liste!$A$7:$H$69,8,FALSE)</f>
        <v>Résineux</v>
      </c>
      <c r="BU163" s="295">
        <f t="shared" si="49"/>
        <v>0</v>
      </c>
      <c r="BV163" s="297">
        <f t="shared" si="50"/>
        <v>1</v>
      </c>
      <c r="BW163" s="316">
        <v>0</v>
      </c>
      <c r="BX163" s="295">
        <f t="shared" si="51"/>
        <v>0.43</v>
      </c>
      <c r="BY163">
        <f t="shared" si="52"/>
        <v>0</v>
      </c>
      <c r="BZ163" s="301">
        <f t="shared" si="53"/>
        <v>0</v>
      </c>
      <c r="CB163" s="296">
        <v>0.6</v>
      </c>
      <c r="CC163" s="296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55" hidden="1" customHeight="1" x14ac:dyDescent="0.3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1">
        <v>0.99396836197346849</v>
      </c>
      <c r="AX164" s="74">
        <v>0.39044846137542666</v>
      </c>
      <c r="AY164" s="309">
        <f t="shared" si="65"/>
        <v>0</v>
      </c>
      <c r="AZ164" s="309">
        <f t="shared" si="66"/>
        <v>0.54567667442904422</v>
      </c>
      <c r="BA164" s="310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3">
        <f t="shared" si="46"/>
        <v>44</v>
      </c>
      <c r="BK164" s="133" t="str">
        <f t="shared" si="48"/>
        <v>Douglas_F3_Entree 19-20m_National_44_</v>
      </c>
      <c r="BL164" s="317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5" t="str">
        <f>+VLOOKUP(G164,Liste!$A$7:$H$69,8,FALSE)</f>
        <v>Résineux</v>
      </c>
      <c r="BU164" s="295">
        <f t="shared" si="49"/>
        <v>0</v>
      </c>
      <c r="BV164" s="297">
        <f t="shared" si="50"/>
        <v>1</v>
      </c>
      <c r="BW164" s="316">
        <v>0</v>
      </c>
      <c r="BX164" s="295">
        <f t="shared" si="51"/>
        <v>0.43</v>
      </c>
      <c r="BY164">
        <f t="shared" si="52"/>
        <v>0</v>
      </c>
      <c r="BZ164" s="301">
        <f t="shared" si="53"/>
        <v>0</v>
      </c>
      <c r="CB164" s="296">
        <v>0.6</v>
      </c>
      <c r="CC164" s="296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55" hidden="1" customHeight="1" x14ac:dyDescent="0.3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2"/>
      <c r="AX165" s="74" t="s">
        <v>169</v>
      </c>
      <c r="AY165" s="309" t="str">
        <f t="shared" si="65"/>
        <v/>
      </c>
      <c r="AZ165" s="309" t="str">
        <f t="shared" si="66"/>
        <v/>
      </c>
      <c r="BA165" s="310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3">
        <f t="shared" si="46"/>
        <v>53</v>
      </c>
      <c r="BK165" s="133" t="str">
        <f t="shared" si="48"/>
        <v>Douglas_F3_Entree 19-20m_National_53_</v>
      </c>
      <c r="BL165" s="317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5" t="str">
        <f>+VLOOKUP(G165,Liste!$A$7:$H$69,8,FALSE)</f>
        <v>Résineux</v>
      </c>
      <c r="BU165" s="295">
        <f t="shared" si="49"/>
        <v>0</v>
      </c>
      <c r="BV165" s="297">
        <f t="shared" si="50"/>
        <v>1</v>
      </c>
      <c r="BW165" s="316">
        <v>0</v>
      </c>
      <c r="BX165" s="295">
        <f t="shared" si="51"/>
        <v>0.43</v>
      </c>
      <c r="BY165">
        <f t="shared" si="52"/>
        <v>0</v>
      </c>
      <c r="BZ165" s="301">
        <f t="shared" si="53"/>
        <v>0</v>
      </c>
      <c r="CB165" s="296">
        <v>0.6</v>
      </c>
      <c r="CC165" s="296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55" hidden="1" customHeight="1" x14ac:dyDescent="0.3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1">
        <v>0.98562438342269298</v>
      </c>
      <c r="AX166" s="74">
        <v>0.56626027741337992</v>
      </c>
      <c r="AY166" s="309">
        <f t="shared" si="65"/>
        <v>0</v>
      </c>
      <c r="AZ166" s="309">
        <f t="shared" si="66"/>
        <v>0.69960645744266903</v>
      </c>
      <c r="BA166" s="310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3">
        <f t="shared" si="46"/>
        <v>53</v>
      </c>
      <c r="BK166" s="133" t="str">
        <f t="shared" si="48"/>
        <v>Douglas_F3_Entree 19-20m_National_53_</v>
      </c>
      <c r="BL166" s="317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5" t="str">
        <f>+VLOOKUP(G166,Liste!$A$7:$H$69,8,FALSE)</f>
        <v>Résineux</v>
      </c>
      <c r="BU166" s="295">
        <f t="shared" si="49"/>
        <v>0</v>
      </c>
      <c r="BV166" s="297">
        <f t="shared" si="50"/>
        <v>1</v>
      </c>
      <c r="BW166" s="316">
        <v>0</v>
      </c>
      <c r="BX166" s="295">
        <f t="shared" si="51"/>
        <v>0.43</v>
      </c>
      <c r="BY166">
        <f t="shared" si="52"/>
        <v>0</v>
      </c>
      <c r="BZ166" s="301">
        <f t="shared" si="53"/>
        <v>0</v>
      </c>
      <c r="CB166" s="296">
        <v>0.6</v>
      </c>
      <c r="CC166" s="296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55" hidden="1" customHeight="1" x14ac:dyDescent="0.3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1"/>
      <c r="AX167" s="74" t="s">
        <v>169</v>
      </c>
      <c r="AY167" s="309" t="str">
        <f t="shared" si="65"/>
        <v/>
      </c>
      <c r="AZ167" s="309" t="str">
        <f t="shared" si="66"/>
        <v/>
      </c>
      <c r="BA167" s="310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3">
        <f t="shared" si="46"/>
        <v>63</v>
      </c>
      <c r="BK167" s="133" t="str">
        <f t="shared" si="48"/>
        <v>Douglas_F3_Entree 19-20m_National_63_</v>
      </c>
      <c r="BL167" s="317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5" t="str">
        <f>+VLOOKUP(G167,Liste!$A$7:$H$69,8,FALSE)</f>
        <v>Résineux</v>
      </c>
      <c r="BU167" s="295">
        <f t="shared" si="49"/>
        <v>0</v>
      </c>
      <c r="BV167" s="297">
        <f t="shared" si="50"/>
        <v>1</v>
      </c>
      <c r="BW167" s="316">
        <v>0</v>
      </c>
      <c r="BX167" s="295">
        <f t="shared" si="51"/>
        <v>0.43</v>
      </c>
      <c r="BY167">
        <f t="shared" si="52"/>
        <v>0</v>
      </c>
      <c r="BZ167" s="301">
        <f t="shared" si="53"/>
        <v>0</v>
      </c>
      <c r="CB167" s="296">
        <v>0.6</v>
      </c>
      <c r="CC167" s="296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55" hidden="1" customHeight="1" x14ac:dyDescent="0.3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1">
        <v>0.9504927475950754</v>
      </c>
      <c r="AX168" s="74">
        <v>0.76356684443692002</v>
      </c>
      <c r="AY168" s="309">
        <f t="shared" si="65"/>
        <v>0</v>
      </c>
      <c r="AZ168" s="309">
        <f t="shared" si="66"/>
        <v>0.78508400114169319</v>
      </c>
      <c r="BA168" s="310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3">
        <f t="shared" si="46"/>
        <v>63</v>
      </c>
      <c r="BK168" s="133" t="str">
        <f t="shared" si="48"/>
        <v>Douglas_F3_Entree 19-20m_National_63_</v>
      </c>
      <c r="BL168" s="317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5" t="str">
        <f>+VLOOKUP(G168,Liste!$A$7:$H$69,8,FALSE)</f>
        <v>Résineux</v>
      </c>
      <c r="BU168" s="295">
        <f t="shared" si="49"/>
        <v>0</v>
      </c>
      <c r="BV168" s="297">
        <f t="shared" si="50"/>
        <v>1</v>
      </c>
      <c r="BW168" s="316">
        <v>0</v>
      </c>
      <c r="BX168" s="295">
        <f t="shared" si="51"/>
        <v>0.43</v>
      </c>
      <c r="BY168">
        <f t="shared" si="52"/>
        <v>0</v>
      </c>
      <c r="BZ168" s="301">
        <f t="shared" si="53"/>
        <v>0</v>
      </c>
      <c r="CB168" s="296">
        <v>0.6</v>
      </c>
      <c r="CC168" s="296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55" hidden="1" customHeight="1" x14ac:dyDescent="0.3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1"/>
      <c r="AX169" s="74" t="s">
        <v>169</v>
      </c>
      <c r="AY169" s="309" t="str">
        <f t="shared" si="65"/>
        <v/>
      </c>
      <c r="AZ169" s="309" t="str">
        <f t="shared" si="66"/>
        <v/>
      </c>
      <c r="BA169" s="310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3">
        <f t="shared" si="46"/>
        <v>73</v>
      </c>
      <c r="BK169" s="133" t="str">
        <f t="shared" si="48"/>
        <v>Douglas_F3_Entree 19-20m_National_73_</v>
      </c>
      <c r="BL169" s="317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5" t="str">
        <f>+VLOOKUP(G169,Liste!$A$7:$H$69,8,FALSE)</f>
        <v>Résineux</v>
      </c>
      <c r="BU169" s="295">
        <f t="shared" si="49"/>
        <v>0</v>
      </c>
      <c r="BV169" s="297">
        <f t="shared" si="50"/>
        <v>1</v>
      </c>
      <c r="BW169" s="316">
        <v>0</v>
      </c>
      <c r="BX169" s="295">
        <f t="shared" si="51"/>
        <v>0.43</v>
      </c>
      <c r="BY169">
        <f t="shared" si="52"/>
        <v>0</v>
      </c>
      <c r="BZ169" s="301">
        <f t="shared" si="53"/>
        <v>0</v>
      </c>
      <c r="CB169" s="296">
        <v>0.6</v>
      </c>
      <c r="CC169" s="296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55" hidden="1" customHeight="1" x14ac:dyDescent="0.3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1">
        <v>1.136002736458257</v>
      </c>
      <c r="AX170" s="74">
        <v>1.2030320863691455</v>
      </c>
      <c r="AY170" s="309">
        <f t="shared" si="65"/>
        <v>0</v>
      </c>
      <c r="AZ170" s="309">
        <f t="shared" si="66"/>
        <v>0.8901360182703405</v>
      </c>
      <c r="BA170" s="310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3">
        <f t="shared" si="46"/>
        <v>73</v>
      </c>
      <c r="BK170" s="133" t="str">
        <f t="shared" si="48"/>
        <v>Douglas_F3_Entree 19-20m_National_73_</v>
      </c>
      <c r="BL170" s="317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5" t="str">
        <f>+VLOOKUP(G170,Liste!$A$7:$H$69,8,FALSE)</f>
        <v>Résineux</v>
      </c>
      <c r="BU170" s="295">
        <f t="shared" si="49"/>
        <v>0</v>
      </c>
      <c r="BV170" s="297">
        <f t="shared" si="50"/>
        <v>1</v>
      </c>
      <c r="BW170" s="316">
        <v>0</v>
      </c>
      <c r="BX170" s="295">
        <f t="shared" si="51"/>
        <v>0.43</v>
      </c>
      <c r="BY170">
        <f t="shared" si="52"/>
        <v>0</v>
      </c>
      <c r="BZ170" s="301">
        <f t="shared" si="53"/>
        <v>0</v>
      </c>
      <c r="CB170" s="296">
        <v>0.6</v>
      </c>
      <c r="CC170" s="296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55" hidden="1" customHeight="1" x14ac:dyDescent="0.3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2"/>
      <c r="AX171" s="74" t="s">
        <v>169</v>
      </c>
      <c r="AY171" s="309" t="str">
        <f t="shared" si="65"/>
        <v/>
      </c>
      <c r="AZ171" s="309" t="str">
        <f t="shared" si="66"/>
        <v/>
      </c>
      <c r="BA171" s="310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3">
        <f t="shared" si="46"/>
        <v>83</v>
      </c>
      <c r="BK171" s="133" t="str">
        <f t="shared" si="48"/>
        <v>Douglas_F3_Entree 19-20m_National_83_</v>
      </c>
      <c r="BL171" s="317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5" t="str">
        <f>+VLOOKUP(G171,Liste!$A$7:$H$69,8,FALSE)</f>
        <v>Résineux</v>
      </c>
      <c r="BU171" s="295">
        <f t="shared" si="49"/>
        <v>0</v>
      </c>
      <c r="BV171" s="297">
        <f t="shared" si="50"/>
        <v>1</v>
      </c>
      <c r="BW171" s="316">
        <v>0</v>
      </c>
      <c r="BX171" s="295">
        <f t="shared" si="51"/>
        <v>0.43</v>
      </c>
      <c r="BY171">
        <f t="shared" si="52"/>
        <v>0</v>
      </c>
      <c r="BZ171" s="301">
        <f t="shared" si="53"/>
        <v>0</v>
      </c>
      <c r="CB171" s="296">
        <v>0.6</v>
      </c>
      <c r="CC171" s="296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55" hidden="1" customHeight="1" x14ac:dyDescent="0.3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1">
        <v>1.0233572764575893</v>
      </c>
      <c r="AX172" s="74">
        <v>1.2969929322627756</v>
      </c>
      <c r="AY172" s="309">
        <f t="shared" si="65"/>
        <v>0</v>
      </c>
      <c r="AZ172" s="309">
        <f t="shared" si="66"/>
        <v>0.89287324102830223</v>
      </c>
      <c r="BA172" s="310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3">
        <f t="shared" si="46"/>
        <v>83</v>
      </c>
      <c r="BK172" s="133" t="str">
        <f t="shared" si="48"/>
        <v>Douglas_F3_Entree 19-20m_National_83_</v>
      </c>
      <c r="BL172" s="317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5" t="str">
        <f>+VLOOKUP(G172,Liste!$A$7:$H$69,8,FALSE)</f>
        <v>Résineux</v>
      </c>
      <c r="BU172" s="295">
        <f t="shared" si="49"/>
        <v>0</v>
      </c>
      <c r="BV172" s="297">
        <f t="shared" si="50"/>
        <v>1</v>
      </c>
      <c r="BW172" s="316">
        <v>0</v>
      </c>
      <c r="BX172" s="295">
        <f t="shared" si="51"/>
        <v>0.43</v>
      </c>
      <c r="BY172">
        <f t="shared" si="52"/>
        <v>0</v>
      </c>
      <c r="BZ172" s="301">
        <f t="shared" si="53"/>
        <v>0</v>
      </c>
      <c r="CB172" s="296">
        <v>0.6</v>
      </c>
      <c r="CC172" s="296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55" hidden="1" customHeight="1" x14ac:dyDescent="0.3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1"/>
      <c r="AX173" s="74" t="s">
        <v>169</v>
      </c>
      <c r="AY173" s="309" t="str">
        <f t="shared" si="65"/>
        <v/>
      </c>
      <c r="AZ173" s="309" t="str">
        <f t="shared" si="66"/>
        <v/>
      </c>
      <c r="BA173" s="310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3">
        <f t="shared" si="46"/>
        <v>93</v>
      </c>
      <c r="BK173" s="133" t="str">
        <f t="shared" si="48"/>
        <v>Douglas_F3_Entree 19-20m_National_93_</v>
      </c>
      <c r="BL173" s="317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5" t="str">
        <f>+VLOOKUP(G173,Liste!$A$7:$H$69,8,FALSE)</f>
        <v>Résineux</v>
      </c>
      <c r="BU173" s="295">
        <f t="shared" si="49"/>
        <v>0</v>
      </c>
      <c r="BV173" s="297">
        <f t="shared" si="50"/>
        <v>1</v>
      </c>
      <c r="BW173" s="316">
        <v>0</v>
      </c>
      <c r="BX173" s="295">
        <f t="shared" si="51"/>
        <v>0.43</v>
      </c>
      <c r="BY173">
        <f t="shared" si="52"/>
        <v>0</v>
      </c>
      <c r="BZ173" s="301">
        <f t="shared" si="53"/>
        <v>0</v>
      </c>
      <c r="CB173" s="296">
        <v>0.6</v>
      </c>
      <c r="CC173" s="296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55" hidden="1" customHeight="1" x14ac:dyDescent="0.3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1">
        <v>1.056588232230091</v>
      </c>
      <c r="AX174" s="74">
        <v>1.5817493551613064</v>
      </c>
      <c r="AY174" s="309">
        <f t="shared" si="65"/>
        <v>0</v>
      </c>
      <c r="AZ174" s="309">
        <f t="shared" si="66"/>
        <v>0.91855804808839348</v>
      </c>
      <c r="BA174" s="310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3">
        <f t="shared" si="46"/>
        <v>93</v>
      </c>
      <c r="BK174" s="133" t="str">
        <f t="shared" si="48"/>
        <v>Douglas_F3_Entree 19-20m_National_93_</v>
      </c>
      <c r="BL174" s="317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5" t="str">
        <f>+VLOOKUP(G174,Liste!$A$7:$H$69,8,FALSE)</f>
        <v>Résineux</v>
      </c>
      <c r="BU174" s="295">
        <f t="shared" si="49"/>
        <v>0</v>
      </c>
      <c r="BV174" s="297">
        <f t="shared" si="50"/>
        <v>1</v>
      </c>
      <c r="BW174" s="316">
        <v>0</v>
      </c>
      <c r="BX174" s="295">
        <f t="shared" si="51"/>
        <v>0.43</v>
      </c>
      <c r="BY174">
        <f t="shared" si="52"/>
        <v>0</v>
      </c>
      <c r="BZ174" s="301">
        <f t="shared" si="53"/>
        <v>0</v>
      </c>
      <c r="CB174" s="296">
        <v>0.6</v>
      </c>
      <c r="CC174" s="296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55" hidden="1" customHeight="1" x14ac:dyDescent="0.3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1"/>
      <c r="AX175" s="74" t="s">
        <v>169</v>
      </c>
      <c r="AY175" s="309" t="str">
        <f t="shared" si="65"/>
        <v/>
      </c>
      <c r="AZ175" s="309" t="str">
        <f t="shared" si="66"/>
        <v/>
      </c>
      <c r="BA175" s="310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3">
        <f t="shared" si="46"/>
        <v>102</v>
      </c>
      <c r="BK175" s="133" t="str">
        <f t="shared" si="48"/>
        <v>Douglas_F3_Entree 19-20m_National_102_</v>
      </c>
      <c r="BL175" s="317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5" t="str">
        <f>+VLOOKUP(G175,Liste!$A$7:$H$69,8,FALSE)</f>
        <v>Résineux</v>
      </c>
      <c r="BU175" s="295">
        <f t="shared" si="49"/>
        <v>0</v>
      </c>
      <c r="BV175" s="297">
        <f t="shared" si="50"/>
        <v>1</v>
      </c>
      <c r="BW175" s="316">
        <v>0</v>
      </c>
      <c r="BX175" s="295">
        <f t="shared" si="51"/>
        <v>0.43</v>
      </c>
      <c r="BY175">
        <f t="shared" si="52"/>
        <v>0</v>
      </c>
      <c r="BZ175" s="301">
        <f t="shared" si="53"/>
        <v>0</v>
      </c>
      <c r="CB175" s="296">
        <v>0.6</v>
      </c>
      <c r="CC175" s="296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55" hidden="1" customHeight="1" x14ac:dyDescent="0.3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1"/>
      <c r="AX176" s="74" t="s">
        <v>169</v>
      </c>
      <c r="AY176" s="309" t="str">
        <f t="shared" si="65"/>
        <v/>
      </c>
      <c r="AZ176" s="309" t="str">
        <f t="shared" si="66"/>
        <v/>
      </c>
      <c r="BA176" s="310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3">
        <f t="shared" si="46"/>
        <v>103</v>
      </c>
      <c r="BK176" s="133" t="str">
        <f t="shared" si="48"/>
        <v>Douglas_F3_Entree 19-20m_National_103_</v>
      </c>
      <c r="BL176" s="317"/>
      <c r="BM176" s="75">
        <v>84.617630666666628</v>
      </c>
      <c r="BN176" s="13">
        <v>423.77315576709401</v>
      </c>
      <c r="BP176" s="13">
        <v>283.36739999999998</v>
      </c>
      <c r="BQ176" s="13"/>
      <c r="BT176" s="295" t="str">
        <f>+VLOOKUP(G176,Liste!$A$7:$H$69,8,FALSE)</f>
        <v>Résineux</v>
      </c>
      <c r="BU176" s="295">
        <f t="shared" si="49"/>
        <v>0</v>
      </c>
      <c r="BV176" s="297">
        <f t="shared" si="50"/>
        <v>1</v>
      </c>
      <c r="BW176" s="316">
        <v>0</v>
      </c>
      <c r="BX176" s="295">
        <f t="shared" si="51"/>
        <v>0.43</v>
      </c>
      <c r="BY176">
        <f t="shared" si="52"/>
        <v>0</v>
      </c>
      <c r="BZ176" s="301">
        <f t="shared" si="53"/>
        <v>0</v>
      </c>
      <c r="CB176" s="296">
        <v>0.6</v>
      </c>
      <c r="CC176" s="296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55" hidden="1" customHeight="1" x14ac:dyDescent="0.3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1">
        <v>1.0000000000000011</v>
      </c>
      <c r="AX177" s="74">
        <v>1.7012862252733914</v>
      </c>
      <c r="AY177" s="309">
        <f t="shared" si="65"/>
        <v>0</v>
      </c>
      <c r="AZ177" s="309">
        <f t="shared" si="66"/>
        <v>0.92330769545761937</v>
      </c>
      <c r="BA177" s="310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3">
        <f t="shared" si="46"/>
        <v>103</v>
      </c>
      <c r="BK177" s="133" t="str">
        <f t="shared" si="48"/>
        <v>Douglas_F3_Entree 19-20m_National_103_</v>
      </c>
      <c r="BL177" s="317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5" t="str">
        <f>+VLOOKUP(G177,Liste!$A$7:$H$69,8,FALSE)</f>
        <v>Résineux</v>
      </c>
      <c r="BU177" s="295">
        <f t="shared" si="49"/>
        <v>0</v>
      </c>
      <c r="BV177" s="297">
        <f t="shared" si="50"/>
        <v>1</v>
      </c>
      <c r="BW177" s="316">
        <v>0</v>
      </c>
      <c r="BX177" s="295">
        <f t="shared" si="51"/>
        <v>0.43</v>
      </c>
      <c r="BY177">
        <f t="shared" si="52"/>
        <v>0</v>
      </c>
      <c r="BZ177" s="301">
        <f t="shared" si="53"/>
        <v>0</v>
      </c>
      <c r="CB177" s="296">
        <v>0.6</v>
      </c>
      <c r="CC177" s="296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55" hidden="1" customHeight="1" x14ac:dyDescent="0.3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3">
        <f t="shared" si="46"/>
        <v>28</v>
      </c>
      <c r="BK178" s="133" t="str">
        <f t="shared" si="48"/>
        <v>Pin sylvestre_F2_Eclaircie tardive_GS Pineraies des plaines du Centre et du Nord Ouest_28_</v>
      </c>
      <c r="BL178" s="317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5" t="str">
        <f>+VLOOKUP(G178,Liste!$A$7:$H$69,8,FALSE)</f>
        <v>Résineux</v>
      </c>
      <c r="BU178" s="295">
        <f t="shared" si="49"/>
        <v>0</v>
      </c>
      <c r="BV178" s="297">
        <f t="shared" si="50"/>
        <v>1</v>
      </c>
      <c r="BW178" s="316">
        <v>0</v>
      </c>
      <c r="BX178" s="295">
        <f t="shared" si="51"/>
        <v>0.43</v>
      </c>
      <c r="BY178">
        <f t="shared" si="52"/>
        <v>0</v>
      </c>
      <c r="BZ178" s="301">
        <f t="shared" si="53"/>
        <v>0</v>
      </c>
      <c r="CB178" s="296">
        <v>0.6</v>
      </c>
      <c r="CC178" s="296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55" hidden="1" customHeight="1" x14ac:dyDescent="0.3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3">
        <f t="shared" si="46"/>
        <v>28</v>
      </c>
      <c r="BK179" s="133" t="str">
        <f t="shared" si="48"/>
        <v>Pin sylvestre_F2_Eclaircie tardive_GS Pineraies des plaines du Centre et du Nord Ouest_28_</v>
      </c>
      <c r="BL179" s="317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5" t="str">
        <f>+VLOOKUP(G179,Liste!$A$7:$H$69,8,FALSE)</f>
        <v>Résineux</v>
      </c>
      <c r="BU179" s="295">
        <f t="shared" si="49"/>
        <v>0</v>
      </c>
      <c r="BV179" s="297">
        <f t="shared" si="50"/>
        <v>1</v>
      </c>
      <c r="BW179" s="316">
        <v>0</v>
      </c>
      <c r="BX179" s="295">
        <f t="shared" si="51"/>
        <v>0.43</v>
      </c>
      <c r="BY179">
        <f t="shared" si="52"/>
        <v>42.226104127107938</v>
      </c>
      <c r="BZ179" s="301">
        <f t="shared" si="53"/>
        <v>42.226104127107938</v>
      </c>
      <c r="CB179" s="296">
        <v>0.6</v>
      </c>
      <c r="CC179" s="296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55" hidden="1" customHeight="1" x14ac:dyDescent="0.3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3">
        <f t="shared" si="46"/>
        <v>29</v>
      </c>
      <c r="BK180" s="133" t="str">
        <f t="shared" si="48"/>
        <v>Pin sylvestre_F2_Eclaircie tardive_GS Pineraies des plaines du Centre et du Nord Ouest_29_</v>
      </c>
      <c r="BL180" s="317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5" t="str">
        <f>+VLOOKUP(G180,Liste!$A$7:$H$69,8,FALSE)</f>
        <v>Résineux</v>
      </c>
      <c r="BU180" s="295">
        <f t="shared" si="49"/>
        <v>0</v>
      </c>
      <c r="BV180" s="297">
        <f t="shared" si="50"/>
        <v>1</v>
      </c>
      <c r="BW180" s="316">
        <v>0</v>
      </c>
      <c r="BX180" s="295">
        <f t="shared" si="51"/>
        <v>0.43</v>
      </c>
      <c r="BY180">
        <f t="shared" si="52"/>
        <v>0</v>
      </c>
      <c r="BZ180" s="301">
        <f t="shared" si="53"/>
        <v>42.226104127107938</v>
      </c>
      <c r="CB180" s="296">
        <v>0.6</v>
      </c>
      <c r="CC180" s="296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55" hidden="1" customHeight="1" x14ac:dyDescent="0.3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3">
        <f t="shared" si="46"/>
        <v>30</v>
      </c>
      <c r="BK181" s="133" t="str">
        <f t="shared" si="48"/>
        <v>Pin sylvestre_F2_Eclaircie tardive_GS Pineraies des plaines du Centre et du Nord Ouest_30_</v>
      </c>
      <c r="BL181" s="317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5" t="str">
        <f>+VLOOKUP(G181,Liste!$A$7:$H$69,8,FALSE)</f>
        <v>Résineux</v>
      </c>
      <c r="BU181" s="295">
        <f t="shared" si="49"/>
        <v>0</v>
      </c>
      <c r="BV181" s="297">
        <f t="shared" si="50"/>
        <v>1</v>
      </c>
      <c r="BW181" s="316">
        <v>0</v>
      </c>
      <c r="BX181" s="295">
        <f t="shared" si="51"/>
        <v>0.43</v>
      </c>
      <c r="BY181">
        <f t="shared" si="52"/>
        <v>0</v>
      </c>
      <c r="BZ181" s="301">
        <f t="shared" si="53"/>
        <v>42.226104127107938</v>
      </c>
      <c r="CB181" s="296">
        <v>0.6</v>
      </c>
      <c r="CC181" s="296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55" hidden="1" customHeight="1" x14ac:dyDescent="0.3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3">
        <f t="shared" si="46"/>
        <v>31</v>
      </c>
      <c r="BK182" s="133" t="str">
        <f t="shared" si="48"/>
        <v>Pin sylvestre_F2_Eclaircie tardive_GS Pineraies des plaines du Centre et du Nord Ouest_31_</v>
      </c>
      <c r="BL182" s="317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5" t="str">
        <f>+VLOOKUP(G182,Liste!$A$7:$H$69,8,FALSE)</f>
        <v>Résineux</v>
      </c>
      <c r="BU182" s="295">
        <f t="shared" si="49"/>
        <v>0</v>
      </c>
      <c r="BV182" s="297">
        <f t="shared" si="50"/>
        <v>1</v>
      </c>
      <c r="BW182" s="316">
        <v>0</v>
      </c>
      <c r="BX182" s="295">
        <f t="shared" si="51"/>
        <v>0.43</v>
      </c>
      <c r="BY182">
        <f t="shared" si="52"/>
        <v>0</v>
      </c>
      <c r="BZ182" s="301">
        <f t="shared" si="53"/>
        <v>0</v>
      </c>
      <c r="CB182" s="296">
        <v>0.6</v>
      </c>
      <c r="CC182" s="296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55" hidden="1" customHeight="1" x14ac:dyDescent="0.3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3">
        <f t="shared" si="46"/>
        <v>32</v>
      </c>
      <c r="BK183" s="133" t="str">
        <f t="shared" si="48"/>
        <v>Pin sylvestre_F2_Eclaircie tardive_GS Pineraies des plaines du Centre et du Nord Ouest_32_</v>
      </c>
      <c r="BL183" s="317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5" t="str">
        <f>+VLOOKUP(G183,Liste!$A$7:$H$69,8,FALSE)</f>
        <v>Résineux</v>
      </c>
      <c r="BU183" s="295">
        <f t="shared" si="49"/>
        <v>0</v>
      </c>
      <c r="BV183" s="297">
        <f t="shared" si="50"/>
        <v>1</v>
      </c>
      <c r="BW183" s="316">
        <v>0</v>
      </c>
      <c r="BX183" s="295">
        <f t="shared" si="51"/>
        <v>0.43</v>
      </c>
      <c r="BY183">
        <f t="shared" si="52"/>
        <v>0</v>
      </c>
      <c r="BZ183" s="301">
        <f t="shared" si="53"/>
        <v>0</v>
      </c>
      <c r="CB183" s="296">
        <v>0.6</v>
      </c>
      <c r="CC183" s="296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55" hidden="1" customHeight="1" x14ac:dyDescent="0.3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3">
        <f t="shared" si="46"/>
        <v>33</v>
      </c>
      <c r="BK184" s="133" t="str">
        <f t="shared" si="48"/>
        <v>Pin sylvestre_F2_Eclaircie tardive_GS Pineraies des plaines du Centre et du Nord Ouest_33_</v>
      </c>
      <c r="BL184" s="317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5" t="str">
        <f>+VLOOKUP(G184,Liste!$A$7:$H$69,8,FALSE)</f>
        <v>Résineux</v>
      </c>
      <c r="BU184" s="295">
        <f t="shared" si="49"/>
        <v>0</v>
      </c>
      <c r="BV184" s="297">
        <f t="shared" si="50"/>
        <v>1</v>
      </c>
      <c r="BW184" s="316">
        <v>0</v>
      </c>
      <c r="BX184" s="295">
        <f t="shared" si="51"/>
        <v>0.43</v>
      </c>
      <c r="BY184">
        <f t="shared" si="52"/>
        <v>0</v>
      </c>
      <c r="BZ184" s="301">
        <f t="shared" si="53"/>
        <v>0</v>
      </c>
      <c r="CB184" s="296">
        <v>0.6</v>
      </c>
      <c r="CC184" s="296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55" hidden="1" customHeight="1" x14ac:dyDescent="0.3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3">
        <f t="shared" si="46"/>
        <v>34</v>
      </c>
      <c r="BK185" s="133" t="str">
        <f t="shared" si="48"/>
        <v>Pin sylvestre_F2_Eclaircie tardive_GS Pineraies des plaines du Centre et du Nord Ouest_34_</v>
      </c>
      <c r="BL185" s="317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5" t="str">
        <f>+VLOOKUP(G185,Liste!$A$7:$H$69,8,FALSE)</f>
        <v>Résineux</v>
      </c>
      <c r="BU185" s="295">
        <f t="shared" si="49"/>
        <v>0</v>
      </c>
      <c r="BV185" s="297">
        <f t="shared" si="50"/>
        <v>1</v>
      </c>
      <c r="BW185" s="316">
        <v>0</v>
      </c>
      <c r="BX185" s="295">
        <f t="shared" si="51"/>
        <v>0.43</v>
      </c>
      <c r="BY185">
        <f t="shared" si="52"/>
        <v>0</v>
      </c>
      <c r="BZ185" s="301">
        <f t="shared" si="53"/>
        <v>0</v>
      </c>
      <c r="CB185" s="296">
        <v>0.6</v>
      </c>
      <c r="CC185" s="296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55" hidden="1" customHeight="1" x14ac:dyDescent="0.3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3">
        <f t="shared" si="46"/>
        <v>34</v>
      </c>
      <c r="BK186" s="133" t="str">
        <f t="shared" si="48"/>
        <v>Pin sylvestre_F2_Eclaircie tardive_GS Pineraies des plaines du Centre et du Nord Ouest_34_</v>
      </c>
      <c r="BL186" s="317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5" t="str">
        <f>+VLOOKUP(G186,Liste!$A$7:$H$69,8,FALSE)</f>
        <v>Résineux</v>
      </c>
      <c r="BU186" s="295">
        <f t="shared" si="49"/>
        <v>0</v>
      </c>
      <c r="BV186" s="297">
        <f t="shared" si="50"/>
        <v>1</v>
      </c>
      <c r="BW186" s="316">
        <v>0</v>
      </c>
      <c r="BX186" s="295">
        <f t="shared" si="51"/>
        <v>0.43</v>
      </c>
      <c r="BY186">
        <f t="shared" si="52"/>
        <v>0</v>
      </c>
      <c r="BZ186" s="301">
        <f t="shared" si="53"/>
        <v>0</v>
      </c>
      <c r="CB186" s="296">
        <v>0.6</v>
      </c>
      <c r="CC186" s="296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55" hidden="1" customHeight="1" x14ac:dyDescent="0.3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3">
        <f t="shared" si="46"/>
        <v>35</v>
      </c>
      <c r="BK187" s="133" t="str">
        <f t="shared" si="48"/>
        <v>Pin sylvestre_F2_Eclaircie tardive_GS Pineraies des plaines du Centre et du Nord Ouest_35_</v>
      </c>
      <c r="BL187" s="317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5" t="str">
        <f>+VLOOKUP(G187,Liste!$A$7:$H$69,8,FALSE)</f>
        <v>Résineux</v>
      </c>
      <c r="BU187" s="295">
        <f t="shared" si="49"/>
        <v>0</v>
      </c>
      <c r="BV187" s="297">
        <f t="shared" si="50"/>
        <v>1</v>
      </c>
      <c r="BW187" s="316">
        <v>0</v>
      </c>
      <c r="BX187" s="295">
        <f t="shared" si="51"/>
        <v>0.43</v>
      </c>
      <c r="BY187">
        <f t="shared" si="52"/>
        <v>0</v>
      </c>
      <c r="BZ187" s="301">
        <f t="shared" si="53"/>
        <v>0</v>
      </c>
      <c r="CB187" s="296">
        <v>0.6</v>
      </c>
      <c r="CC187" s="296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55" hidden="1" customHeight="1" x14ac:dyDescent="0.3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3">
        <f t="shared" si="46"/>
        <v>36</v>
      </c>
      <c r="BK188" s="133" t="str">
        <f t="shared" si="48"/>
        <v>Pin sylvestre_F2_Eclaircie tardive_GS Pineraies des plaines du Centre et du Nord Ouest_36_</v>
      </c>
      <c r="BL188" s="317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5" t="str">
        <f>+VLOOKUP(G188,Liste!$A$7:$H$69,8,FALSE)</f>
        <v>Résineux</v>
      </c>
      <c r="BU188" s="295">
        <f t="shared" si="49"/>
        <v>0</v>
      </c>
      <c r="BV188" s="297">
        <f t="shared" si="50"/>
        <v>1</v>
      </c>
      <c r="BW188" s="316">
        <v>0</v>
      </c>
      <c r="BX188" s="295">
        <f t="shared" si="51"/>
        <v>0.43</v>
      </c>
      <c r="BY188">
        <f t="shared" si="52"/>
        <v>0</v>
      </c>
      <c r="BZ188" s="301">
        <f t="shared" si="53"/>
        <v>0</v>
      </c>
      <c r="CB188" s="296">
        <v>0.6</v>
      </c>
      <c r="CC188" s="296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55" hidden="1" customHeight="1" x14ac:dyDescent="0.3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3">
        <f t="shared" si="46"/>
        <v>37</v>
      </c>
      <c r="BK189" s="133" t="str">
        <f t="shared" si="48"/>
        <v>Pin sylvestre_F2_Eclaircie tardive_GS Pineraies des plaines du Centre et du Nord Ouest_37_</v>
      </c>
      <c r="BL189" s="317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5" t="str">
        <f>+VLOOKUP(G189,Liste!$A$7:$H$69,8,FALSE)</f>
        <v>Résineux</v>
      </c>
      <c r="BU189" s="295">
        <f t="shared" si="49"/>
        <v>0</v>
      </c>
      <c r="BV189" s="297">
        <f t="shared" si="50"/>
        <v>1</v>
      </c>
      <c r="BW189" s="316">
        <v>0</v>
      </c>
      <c r="BX189" s="295">
        <f t="shared" si="51"/>
        <v>0.43</v>
      </c>
      <c r="BY189">
        <f t="shared" si="52"/>
        <v>0</v>
      </c>
      <c r="BZ189" s="301">
        <f t="shared" si="53"/>
        <v>0</v>
      </c>
      <c r="CB189" s="296">
        <v>0.6</v>
      </c>
      <c r="CC189" s="296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55" hidden="1" customHeight="1" x14ac:dyDescent="0.3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3">
        <f t="shared" si="46"/>
        <v>38</v>
      </c>
      <c r="BK190" s="133" t="str">
        <f t="shared" si="48"/>
        <v>Pin sylvestre_F2_Eclaircie tardive_GS Pineraies des plaines du Centre et du Nord Ouest_38_</v>
      </c>
      <c r="BL190" s="317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5" t="str">
        <f>+VLOOKUP(G190,Liste!$A$7:$H$69,8,FALSE)</f>
        <v>Résineux</v>
      </c>
      <c r="BU190" s="295">
        <f t="shared" si="49"/>
        <v>0</v>
      </c>
      <c r="BV190" s="297">
        <f t="shared" si="50"/>
        <v>1</v>
      </c>
      <c r="BW190" s="316">
        <v>0</v>
      </c>
      <c r="BX190" s="295">
        <f t="shared" si="51"/>
        <v>0.43</v>
      </c>
      <c r="BY190">
        <f t="shared" si="52"/>
        <v>0</v>
      </c>
      <c r="BZ190" s="301">
        <f t="shared" si="53"/>
        <v>0</v>
      </c>
      <c r="CB190" s="296">
        <v>0.6</v>
      </c>
      <c r="CC190" s="296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55" hidden="1" customHeight="1" x14ac:dyDescent="0.3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3">
        <f t="shared" si="46"/>
        <v>39</v>
      </c>
      <c r="BK191" s="133" t="str">
        <f t="shared" si="48"/>
        <v>Pin sylvestre_F2_Eclaircie tardive_GS Pineraies des plaines du Centre et du Nord Ouest_39_</v>
      </c>
      <c r="BL191" s="317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5" t="str">
        <f>+VLOOKUP(G191,Liste!$A$7:$H$69,8,FALSE)</f>
        <v>Résineux</v>
      </c>
      <c r="BU191" s="295">
        <f t="shared" si="49"/>
        <v>0</v>
      </c>
      <c r="BV191" s="297">
        <f t="shared" si="50"/>
        <v>1</v>
      </c>
      <c r="BW191" s="316">
        <v>0</v>
      </c>
      <c r="BX191" s="295">
        <f t="shared" si="51"/>
        <v>0.43</v>
      </c>
      <c r="BY191">
        <f t="shared" si="52"/>
        <v>0</v>
      </c>
      <c r="BZ191" s="301">
        <f t="shared" si="53"/>
        <v>0</v>
      </c>
      <c r="CB191" s="296">
        <v>0.6</v>
      </c>
      <c r="CC191" s="296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55" hidden="1" customHeight="1" x14ac:dyDescent="0.3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3">
        <f t="shared" si="46"/>
        <v>40</v>
      </c>
      <c r="BK192" s="133" t="str">
        <f t="shared" si="48"/>
        <v>Pin sylvestre_F2_Eclaircie tardive_GS Pineraies des plaines du Centre et du Nord Ouest_40_</v>
      </c>
      <c r="BL192" s="317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5" t="str">
        <f>+VLOOKUP(G192,Liste!$A$7:$H$69,8,FALSE)</f>
        <v>Résineux</v>
      </c>
      <c r="BU192" s="295">
        <f t="shared" si="49"/>
        <v>0</v>
      </c>
      <c r="BV192" s="297">
        <f t="shared" si="50"/>
        <v>1</v>
      </c>
      <c r="BW192" s="316">
        <v>0</v>
      </c>
      <c r="BX192" s="295">
        <f t="shared" si="51"/>
        <v>0.43</v>
      </c>
      <c r="BY192">
        <f t="shared" si="52"/>
        <v>0</v>
      </c>
      <c r="BZ192" s="301">
        <f t="shared" si="53"/>
        <v>0</v>
      </c>
      <c r="CB192" s="296">
        <v>0.6</v>
      </c>
      <c r="CC192" s="296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55" hidden="1" customHeight="1" x14ac:dyDescent="0.3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3">
        <f t="shared" si="46"/>
        <v>41</v>
      </c>
      <c r="BK193" s="133" t="str">
        <f t="shared" si="48"/>
        <v>Pin sylvestre_F2_Eclaircie tardive_GS Pineraies des plaines du Centre et du Nord Ouest_41_</v>
      </c>
      <c r="BL193" s="317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5" t="str">
        <f>+VLOOKUP(G193,Liste!$A$7:$H$69,8,FALSE)</f>
        <v>Résineux</v>
      </c>
      <c r="BU193" s="295">
        <f t="shared" si="49"/>
        <v>0</v>
      </c>
      <c r="BV193" s="297">
        <f t="shared" si="50"/>
        <v>1</v>
      </c>
      <c r="BW193" s="316">
        <v>0</v>
      </c>
      <c r="BX193" s="295">
        <f t="shared" si="51"/>
        <v>0.43</v>
      </c>
      <c r="BY193">
        <f t="shared" si="52"/>
        <v>0</v>
      </c>
      <c r="BZ193" s="301">
        <f t="shared" si="53"/>
        <v>0</v>
      </c>
      <c r="CB193" s="296">
        <v>0.6</v>
      </c>
      <c r="CC193" s="296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55" hidden="1" customHeight="1" x14ac:dyDescent="0.3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3">
        <f t="shared" si="46"/>
        <v>42</v>
      </c>
      <c r="BK194" s="133" t="str">
        <f t="shared" si="48"/>
        <v>Pin sylvestre_F2_Eclaircie tardive_GS Pineraies des plaines du Centre et du Nord Ouest_42_</v>
      </c>
      <c r="BL194" s="317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5" t="str">
        <f>+VLOOKUP(G194,Liste!$A$7:$H$69,8,FALSE)</f>
        <v>Résineux</v>
      </c>
      <c r="BU194" s="295">
        <f t="shared" si="49"/>
        <v>0</v>
      </c>
      <c r="BV194" s="297">
        <f t="shared" si="50"/>
        <v>1</v>
      </c>
      <c r="BW194" s="316">
        <v>0</v>
      </c>
      <c r="BX194" s="295">
        <f t="shared" si="51"/>
        <v>0.43</v>
      </c>
      <c r="BY194">
        <f t="shared" si="52"/>
        <v>0</v>
      </c>
      <c r="BZ194" s="301">
        <f t="shared" si="53"/>
        <v>0</v>
      </c>
      <c r="CB194" s="296">
        <v>0.6</v>
      </c>
      <c r="CC194" s="296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55" hidden="1" customHeight="1" x14ac:dyDescent="0.3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3">
        <f t="shared" ref="BJ195:BJ258" si="72">+AC195</f>
        <v>42</v>
      </c>
      <c r="BK195" s="133" t="str">
        <f t="shared" si="48"/>
        <v>Pin sylvestre_F2_Eclaircie tardive_GS Pineraies des plaines du Centre et du Nord Ouest_42_</v>
      </c>
      <c r="BL195" s="317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5" t="str">
        <f>+VLOOKUP(G195,Liste!$A$7:$H$69,8,FALSE)</f>
        <v>Résineux</v>
      </c>
      <c r="BU195" s="295">
        <f t="shared" si="49"/>
        <v>0</v>
      </c>
      <c r="BV195" s="297">
        <f t="shared" si="50"/>
        <v>1</v>
      </c>
      <c r="BW195" s="316">
        <v>0</v>
      </c>
      <c r="BX195" s="295">
        <f t="shared" si="51"/>
        <v>0.43</v>
      </c>
      <c r="BY195">
        <f t="shared" si="52"/>
        <v>0</v>
      </c>
      <c r="BZ195" s="301">
        <f t="shared" si="53"/>
        <v>0</v>
      </c>
      <c r="CB195" s="296">
        <v>0.6</v>
      </c>
      <c r="CC195" s="296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55" hidden="1" customHeight="1" x14ac:dyDescent="0.3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3">
        <f t="shared" si="72"/>
        <v>43</v>
      </c>
      <c r="BK196" s="133" t="str">
        <f t="shared" ref="BK196:BK259" si="74">+_xlfn.CONCAT(BH196,"_",J196,"_",I196,"_",BI196,"_",BJ196,"_")</f>
        <v>Pin sylvestre_F2_Eclaircie tardive_GS Pineraies des plaines du Centre et du Nord Ouest_43_</v>
      </c>
      <c r="BL196" s="317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5" t="str">
        <f>+VLOOKUP(G196,Liste!$A$7:$H$69,8,FALSE)</f>
        <v>Résineux</v>
      </c>
      <c r="BU196" s="295">
        <f t="shared" ref="BU196:BU259" si="75">IF(BT196="Résineux",0%,100%)</f>
        <v>0</v>
      </c>
      <c r="BV196" s="297">
        <f t="shared" ref="BV196:BV259" si="76">+IF(BT196="Résineux",100%,0%)</f>
        <v>1</v>
      </c>
      <c r="BW196" s="316">
        <v>0</v>
      </c>
      <c r="BX196" s="295">
        <f t="shared" ref="BX196:BX259" si="77">+IF(BV196&lt;&gt;0,0.43,0.25)</f>
        <v>0.43</v>
      </c>
      <c r="BY196">
        <f t="shared" ref="BY196:BY259" si="78">+IF(BJ196&lt;=30,AV196*BX196,0)</f>
        <v>0</v>
      </c>
      <c r="BZ196" s="301">
        <f t="shared" ref="BZ196:BZ259" si="79">+IF(BJ196&gt;=31,0,BY196+BZ195)</f>
        <v>0</v>
      </c>
      <c r="CB196" s="296">
        <v>0.6</v>
      </c>
      <c r="CC196" s="296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55" hidden="1" customHeight="1" x14ac:dyDescent="0.3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3">
        <f t="shared" si="72"/>
        <v>44</v>
      </c>
      <c r="BK197" s="133" t="str">
        <f t="shared" si="74"/>
        <v>Pin sylvestre_F2_Eclaircie tardive_GS Pineraies des plaines du Centre et du Nord Ouest_44_</v>
      </c>
      <c r="BL197" s="317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5" t="str">
        <f>+VLOOKUP(G197,Liste!$A$7:$H$69,8,FALSE)</f>
        <v>Résineux</v>
      </c>
      <c r="BU197" s="295">
        <f t="shared" si="75"/>
        <v>0</v>
      </c>
      <c r="BV197" s="297">
        <f t="shared" si="76"/>
        <v>1</v>
      </c>
      <c r="BW197" s="316">
        <v>0</v>
      </c>
      <c r="BX197" s="295">
        <f t="shared" si="77"/>
        <v>0.43</v>
      </c>
      <c r="BY197">
        <f t="shared" si="78"/>
        <v>0</v>
      </c>
      <c r="BZ197" s="301">
        <f t="shared" si="79"/>
        <v>0</v>
      </c>
      <c r="CB197" s="296">
        <v>0.6</v>
      </c>
      <c r="CC197" s="296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55" hidden="1" customHeight="1" x14ac:dyDescent="0.3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3">
        <f t="shared" si="72"/>
        <v>45</v>
      </c>
      <c r="BK198" s="133" t="str">
        <f t="shared" si="74"/>
        <v>Pin sylvestre_F2_Eclaircie tardive_GS Pineraies des plaines du Centre et du Nord Ouest_45_</v>
      </c>
      <c r="BL198" s="317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5" t="str">
        <f>+VLOOKUP(G198,Liste!$A$7:$H$69,8,FALSE)</f>
        <v>Résineux</v>
      </c>
      <c r="BU198" s="295">
        <f t="shared" si="75"/>
        <v>0</v>
      </c>
      <c r="BV198" s="297">
        <f t="shared" si="76"/>
        <v>1</v>
      </c>
      <c r="BW198" s="316">
        <v>0</v>
      </c>
      <c r="BX198" s="295">
        <f t="shared" si="77"/>
        <v>0.43</v>
      </c>
      <c r="BY198">
        <f t="shared" si="78"/>
        <v>0</v>
      </c>
      <c r="BZ198" s="301">
        <f t="shared" si="79"/>
        <v>0</v>
      </c>
      <c r="CB198" s="296">
        <v>0.6</v>
      </c>
      <c r="CC198" s="296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55" hidden="1" customHeight="1" x14ac:dyDescent="0.3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3">
        <f t="shared" si="72"/>
        <v>46</v>
      </c>
      <c r="BK199" s="133" t="str">
        <f t="shared" si="74"/>
        <v>Pin sylvestre_F2_Eclaircie tardive_GS Pineraies des plaines du Centre et du Nord Ouest_46_</v>
      </c>
      <c r="BL199" s="317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5" t="str">
        <f>+VLOOKUP(G199,Liste!$A$7:$H$69,8,FALSE)</f>
        <v>Résineux</v>
      </c>
      <c r="BU199" s="295">
        <f t="shared" si="75"/>
        <v>0</v>
      </c>
      <c r="BV199" s="297">
        <f t="shared" si="76"/>
        <v>1</v>
      </c>
      <c r="BW199" s="316">
        <v>0</v>
      </c>
      <c r="BX199" s="295">
        <f t="shared" si="77"/>
        <v>0.43</v>
      </c>
      <c r="BY199">
        <f t="shared" si="78"/>
        <v>0</v>
      </c>
      <c r="BZ199" s="301">
        <f t="shared" si="79"/>
        <v>0</v>
      </c>
      <c r="CB199" s="296">
        <v>0.6</v>
      </c>
      <c r="CC199" s="296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55" hidden="1" customHeight="1" x14ac:dyDescent="0.3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3">
        <f t="shared" si="72"/>
        <v>47</v>
      </c>
      <c r="BK200" s="133" t="str">
        <f t="shared" si="74"/>
        <v>Pin sylvestre_F2_Eclaircie tardive_GS Pineraies des plaines du Centre et du Nord Ouest_47_</v>
      </c>
      <c r="BL200" s="317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5" t="str">
        <f>+VLOOKUP(G200,Liste!$A$7:$H$69,8,FALSE)</f>
        <v>Résineux</v>
      </c>
      <c r="BU200" s="295">
        <f t="shared" si="75"/>
        <v>0</v>
      </c>
      <c r="BV200" s="297">
        <f t="shared" si="76"/>
        <v>1</v>
      </c>
      <c r="BW200" s="316">
        <v>0</v>
      </c>
      <c r="BX200" s="295">
        <f t="shared" si="77"/>
        <v>0.43</v>
      </c>
      <c r="BY200">
        <f t="shared" si="78"/>
        <v>0</v>
      </c>
      <c r="BZ200" s="301">
        <f t="shared" si="79"/>
        <v>0</v>
      </c>
      <c r="CB200" s="296">
        <v>0.6</v>
      </c>
      <c r="CC200" s="296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55" hidden="1" customHeight="1" x14ac:dyDescent="0.3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3">
        <f t="shared" si="72"/>
        <v>48</v>
      </c>
      <c r="BK201" s="133" t="str">
        <f t="shared" si="74"/>
        <v>Pin sylvestre_F2_Eclaircie tardive_GS Pineraies des plaines du Centre et du Nord Ouest_48_</v>
      </c>
      <c r="BL201" s="317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5" t="str">
        <f>+VLOOKUP(G201,Liste!$A$7:$H$69,8,FALSE)</f>
        <v>Résineux</v>
      </c>
      <c r="BU201" s="295">
        <f t="shared" si="75"/>
        <v>0</v>
      </c>
      <c r="BV201" s="297">
        <f t="shared" si="76"/>
        <v>1</v>
      </c>
      <c r="BW201" s="316">
        <v>0</v>
      </c>
      <c r="BX201" s="295">
        <f t="shared" si="77"/>
        <v>0.43</v>
      </c>
      <c r="BY201">
        <f t="shared" si="78"/>
        <v>0</v>
      </c>
      <c r="BZ201" s="301">
        <f t="shared" si="79"/>
        <v>0</v>
      </c>
      <c r="CB201" s="296">
        <v>0.6</v>
      </c>
      <c r="CC201" s="296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55" hidden="1" customHeight="1" x14ac:dyDescent="0.3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3">
        <f t="shared" si="72"/>
        <v>49</v>
      </c>
      <c r="BK202" s="133" t="str">
        <f t="shared" si="74"/>
        <v>Pin sylvestre_F2_Eclaircie tardive_GS Pineraies des plaines du Centre et du Nord Ouest_49_</v>
      </c>
      <c r="BL202" s="317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5" t="str">
        <f>+VLOOKUP(G202,Liste!$A$7:$H$69,8,FALSE)</f>
        <v>Résineux</v>
      </c>
      <c r="BU202" s="295">
        <f t="shared" si="75"/>
        <v>0</v>
      </c>
      <c r="BV202" s="297">
        <f t="shared" si="76"/>
        <v>1</v>
      </c>
      <c r="BW202" s="316">
        <v>0</v>
      </c>
      <c r="BX202" s="295">
        <f t="shared" si="77"/>
        <v>0.43</v>
      </c>
      <c r="BY202">
        <f t="shared" si="78"/>
        <v>0</v>
      </c>
      <c r="BZ202" s="301">
        <f t="shared" si="79"/>
        <v>0</v>
      </c>
      <c r="CB202" s="296">
        <v>0.6</v>
      </c>
      <c r="CC202" s="296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55" hidden="1" customHeight="1" x14ac:dyDescent="0.3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3">
        <f t="shared" si="72"/>
        <v>50</v>
      </c>
      <c r="BK203" s="133" t="str">
        <f t="shared" si="74"/>
        <v>Pin sylvestre_F2_Eclaircie tardive_GS Pineraies des plaines du Centre et du Nord Ouest_50_</v>
      </c>
      <c r="BL203" s="317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5" t="str">
        <f>+VLOOKUP(G203,Liste!$A$7:$H$69,8,FALSE)</f>
        <v>Résineux</v>
      </c>
      <c r="BU203" s="295">
        <f t="shared" si="75"/>
        <v>0</v>
      </c>
      <c r="BV203" s="297">
        <f t="shared" si="76"/>
        <v>1</v>
      </c>
      <c r="BW203" s="316">
        <v>0</v>
      </c>
      <c r="BX203" s="295">
        <f t="shared" si="77"/>
        <v>0.43</v>
      </c>
      <c r="BY203">
        <f t="shared" si="78"/>
        <v>0</v>
      </c>
      <c r="BZ203" s="301">
        <f t="shared" si="79"/>
        <v>0</v>
      </c>
      <c r="CB203" s="296">
        <v>0.6</v>
      </c>
      <c r="CC203" s="296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55" hidden="1" customHeight="1" x14ac:dyDescent="0.3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3">
        <f t="shared" si="72"/>
        <v>51</v>
      </c>
      <c r="BK204" s="133" t="str">
        <f t="shared" si="74"/>
        <v>Pin sylvestre_F2_Eclaircie tardive_GS Pineraies des plaines du Centre et du Nord Ouest_51_</v>
      </c>
      <c r="BL204" s="317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5" t="str">
        <f>+VLOOKUP(G204,Liste!$A$7:$H$69,8,FALSE)</f>
        <v>Résineux</v>
      </c>
      <c r="BU204" s="295">
        <f t="shared" si="75"/>
        <v>0</v>
      </c>
      <c r="BV204" s="297">
        <f t="shared" si="76"/>
        <v>1</v>
      </c>
      <c r="BW204" s="316">
        <v>0</v>
      </c>
      <c r="BX204" s="295">
        <f t="shared" si="77"/>
        <v>0.43</v>
      </c>
      <c r="BY204">
        <f t="shared" si="78"/>
        <v>0</v>
      </c>
      <c r="BZ204" s="301">
        <f t="shared" si="79"/>
        <v>0</v>
      </c>
      <c r="CB204" s="296">
        <v>0.6</v>
      </c>
      <c r="CC204" s="296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55" hidden="1" customHeight="1" x14ac:dyDescent="0.3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3">
        <f t="shared" si="72"/>
        <v>52</v>
      </c>
      <c r="BK205" s="133" t="str">
        <f t="shared" si="74"/>
        <v>Pin sylvestre_F2_Eclaircie tardive_GS Pineraies des plaines du Centre et du Nord Ouest_52_</v>
      </c>
      <c r="BL205" s="317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5" t="str">
        <f>+VLOOKUP(G205,Liste!$A$7:$H$69,8,FALSE)</f>
        <v>Résineux</v>
      </c>
      <c r="BU205" s="295">
        <f t="shared" si="75"/>
        <v>0</v>
      </c>
      <c r="BV205" s="297">
        <f t="shared" si="76"/>
        <v>1</v>
      </c>
      <c r="BW205" s="316">
        <v>0</v>
      </c>
      <c r="BX205" s="295">
        <f t="shared" si="77"/>
        <v>0.43</v>
      </c>
      <c r="BY205">
        <f t="shared" si="78"/>
        <v>0</v>
      </c>
      <c r="BZ205" s="301">
        <f t="shared" si="79"/>
        <v>0</v>
      </c>
      <c r="CB205" s="296">
        <v>0.6</v>
      </c>
      <c r="CC205" s="296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55" hidden="1" customHeight="1" x14ac:dyDescent="0.3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3">
        <f t="shared" si="72"/>
        <v>52</v>
      </c>
      <c r="BK206" s="133" t="str">
        <f t="shared" si="74"/>
        <v>Pin sylvestre_F2_Eclaircie tardive_GS Pineraies des plaines du Centre et du Nord Ouest_52_</v>
      </c>
      <c r="BL206" s="317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5" t="str">
        <f>+VLOOKUP(G206,Liste!$A$7:$H$69,8,FALSE)</f>
        <v>Résineux</v>
      </c>
      <c r="BU206" s="295">
        <f t="shared" si="75"/>
        <v>0</v>
      </c>
      <c r="BV206" s="297">
        <f t="shared" si="76"/>
        <v>1</v>
      </c>
      <c r="BW206" s="316">
        <v>0</v>
      </c>
      <c r="BX206" s="295">
        <f t="shared" si="77"/>
        <v>0.43</v>
      </c>
      <c r="BY206">
        <f t="shared" si="78"/>
        <v>0</v>
      </c>
      <c r="BZ206" s="301">
        <f t="shared" si="79"/>
        <v>0</v>
      </c>
      <c r="CB206" s="296">
        <v>0.6</v>
      </c>
      <c r="CC206" s="296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55" hidden="1" customHeight="1" x14ac:dyDescent="0.3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3">
        <f t="shared" si="72"/>
        <v>53</v>
      </c>
      <c r="BK207" s="133" t="str">
        <f t="shared" si="74"/>
        <v>Pin sylvestre_F2_Eclaircie tardive_GS Pineraies des plaines du Centre et du Nord Ouest_53_</v>
      </c>
      <c r="BL207" s="317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5" t="str">
        <f>+VLOOKUP(G207,Liste!$A$7:$H$69,8,FALSE)</f>
        <v>Résineux</v>
      </c>
      <c r="BU207" s="295">
        <f t="shared" si="75"/>
        <v>0</v>
      </c>
      <c r="BV207" s="297">
        <f t="shared" si="76"/>
        <v>1</v>
      </c>
      <c r="BW207" s="316">
        <v>0</v>
      </c>
      <c r="BX207" s="295">
        <f t="shared" si="77"/>
        <v>0.43</v>
      </c>
      <c r="BY207">
        <f t="shared" si="78"/>
        <v>0</v>
      </c>
      <c r="BZ207" s="301">
        <f t="shared" si="79"/>
        <v>0</v>
      </c>
      <c r="CB207" s="296">
        <v>0.6</v>
      </c>
      <c r="CC207" s="296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55" hidden="1" customHeight="1" x14ac:dyDescent="0.3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3">
        <f t="shared" si="72"/>
        <v>54</v>
      </c>
      <c r="BK208" s="133" t="str">
        <f t="shared" si="74"/>
        <v>Pin sylvestre_F2_Eclaircie tardive_GS Pineraies des plaines du Centre et du Nord Ouest_54_</v>
      </c>
      <c r="BL208" s="317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5" t="str">
        <f>+VLOOKUP(G208,Liste!$A$7:$H$69,8,FALSE)</f>
        <v>Résineux</v>
      </c>
      <c r="BU208" s="295">
        <f t="shared" si="75"/>
        <v>0</v>
      </c>
      <c r="BV208" s="297">
        <f t="shared" si="76"/>
        <v>1</v>
      </c>
      <c r="BW208" s="316">
        <v>0</v>
      </c>
      <c r="BX208" s="295">
        <f t="shared" si="77"/>
        <v>0.43</v>
      </c>
      <c r="BY208">
        <f t="shared" si="78"/>
        <v>0</v>
      </c>
      <c r="BZ208" s="301">
        <f t="shared" si="79"/>
        <v>0</v>
      </c>
      <c r="CB208" s="296">
        <v>0.6</v>
      </c>
      <c r="CC208" s="296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55" hidden="1" customHeight="1" x14ac:dyDescent="0.3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3">
        <f t="shared" si="72"/>
        <v>55</v>
      </c>
      <c r="BK209" s="133" t="str">
        <f t="shared" si="74"/>
        <v>Pin sylvestre_F2_Eclaircie tardive_GS Pineraies des plaines du Centre et du Nord Ouest_55_</v>
      </c>
      <c r="BL209" s="317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5" t="str">
        <f>+VLOOKUP(G209,Liste!$A$7:$H$69,8,FALSE)</f>
        <v>Résineux</v>
      </c>
      <c r="BU209" s="295">
        <f t="shared" si="75"/>
        <v>0</v>
      </c>
      <c r="BV209" s="297">
        <f t="shared" si="76"/>
        <v>1</v>
      </c>
      <c r="BW209" s="316">
        <v>0</v>
      </c>
      <c r="BX209" s="295">
        <f t="shared" si="77"/>
        <v>0.43</v>
      </c>
      <c r="BY209">
        <f t="shared" si="78"/>
        <v>0</v>
      </c>
      <c r="BZ209" s="301">
        <f t="shared" si="79"/>
        <v>0</v>
      </c>
      <c r="CB209" s="296">
        <v>0.6</v>
      </c>
      <c r="CC209" s="296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55" hidden="1" customHeight="1" x14ac:dyDescent="0.3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3">
        <f t="shared" si="72"/>
        <v>56</v>
      </c>
      <c r="BK210" s="133" t="str">
        <f t="shared" si="74"/>
        <v>Pin sylvestre_F2_Eclaircie tardive_GS Pineraies des plaines du Centre et du Nord Ouest_56_</v>
      </c>
      <c r="BL210" s="317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5" t="str">
        <f>+VLOOKUP(G210,Liste!$A$7:$H$69,8,FALSE)</f>
        <v>Résineux</v>
      </c>
      <c r="BU210" s="295">
        <f t="shared" si="75"/>
        <v>0</v>
      </c>
      <c r="BV210" s="297">
        <f t="shared" si="76"/>
        <v>1</v>
      </c>
      <c r="BW210" s="316">
        <v>0</v>
      </c>
      <c r="BX210" s="295">
        <f t="shared" si="77"/>
        <v>0.43</v>
      </c>
      <c r="BY210">
        <f t="shared" si="78"/>
        <v>0</v>
      </c>
      <c r="BZ210" s="301">
        <f t="shared" si="79"/>
        <v>0</v>
      </c>
      <c r="CB210" s="296">
        <v>0.6</v>
      </c>
      <c r="CC210" s="296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55" hidden="1" customHeight="1" x14ac:dyDescent="0.3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3">
        <f t="shared" si="72"/>
        <v>57</v>
      </c>
      <c r="BK211" s="133" t="str">
        <f t="shared" si="74"/>
        <v>Pin sylvestre_F2_Eclaircie tardive_GS Pineraies des plaines du Centre et du Nord Ouest_57_</v>
      </c>
      <c r="BL211" s="317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5" t="str">
        <f>+VLOOKUP(G211,Liste!$A$7:$H$69,8,FALSE)</f>
        <v>Résineux</v>
      </c>
      <c r="BU211" s="295">
        <f t="shared" si="75"/>
        <v>0</v>
      </c>
      <c r="BV211" s="297">
        <f t="shared" si="76"/>
        <v>1</v>
      </c>
      <c r="BW211" s="316">
        <v>0</v>
      </c>
      <c r="BX211" s="295">
        <f t="shared" si="77"/>
        <v>0.43</v>
      </c>
      <c r="BY211">
        <f t="shared" si="78"/>
        <v>0</v>
      </c>
      <c r="BZ211" s="301">
        <f t="shared" si="79"/>
        <v>0</v>
      </c>
      <c r="CB211" s="296">
        <v>0.6</v>
      </c>
      <c r="CC211" s="296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55" hidden="1" customHeight="1" x14ac:dyDescent="0.3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3">
        <f t="shared" si="72"/>
        <v>58</v>
      </c>
      <c r="BK212" s="133" t="str">
        <f t="shared" si="74"/>
        <v>Pin sylvestre_F2_Eclaircie tardive_GS Pineraies des plaines du Centre et du Nord Ouest_58_</v>
      </c>
      <c r="BL212" s="317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5" t="str">
        <f>+VLOOKUP(G212,Liste!$A$7:$H$69,8,FALSE)</f>
        <v>Résineux</v>
      </c>
      <c r="BU212" s="295">
        <f t="shared" si="75"/>
        <v>0</v>
      </c>
      <c r="BV212" s="297">
        <f t="shared" si="76"/>
        <v>1</v>
      </c>
      <c r="BW212" s="316">
        <v>0</v>
      </c>
      <c r="BX212" s="295">
        <f t="shared" si="77"/>
        <v>0.43</v>
      </c>
      <c r="BY212">
        <f t="shared" si="78"/>
        <v>0</v>
      </c>
      <c r="BZ212" s="301">
        <f t="shared" si="79"/>
        <v>0</v>
      </c>
      <c r="CB212" s="296">
        <v>0.6</v>
      </c>
      <c r="CC212" s="296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55" hidden="1" customHeight="1" x14ac:dyDescent="0.3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3">
        <f t="shared" si="72"/>
        <v>59</v>
      </c>
      <c r="BK213" s="133" t="str">
        <f t="shared" si="74"/>
        <v>Pin sylvestre_F2_Eclaircie tardive_GS Pineraies des plaines du Centre et du Nord Ouest_59_</v>
      </c>
      <c r="BL213" s="317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5" t="str">
        <f>+VLOOKUP(G213,Liste!$A$7:$H$69,8,FALSE)</f>
        <v>Résineux</v>
      </c>
      <c r="BU213" s="295">
        <f t="shared" si="75"/>
        <v>0</v>
      </c>
      <c r="BV213" s="297">
        <f t="shared" si="76"/>
        <v>1</v>
      </c>
      <c r="BW213" s="316">
        <v>0</v>
      </c>
      <c r="BX213" s="295">
        <f t="shared" si="77"/>
        <v>0.43</v>
      </c>
      <c r="BY213">
        <f t="shared" si="78"/>
        <v>0</v>
      </c>
      <c r="BZ213" s="301">
        <f t="shared" si="79"/>
        <v>0</v>
      </c>
      <c r="CB213" s="296">
        <v>0.6</v>
      </c>
      <c r="CC213" s="296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55" hidden="1" customHeight="1" x14ac:dyDescent="0.3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3">
        <f t="shared" si="72"/>
        <v>60</v>
      </c>
      <c r="BK214" s="133" t="str">
        <f t="shared" si="74"/>
        <v>Pin sylvestre_F2_Eclaircie tardive_GS Pineraies des plaines du Centre et du Nord Ouest_60_</v>
      </c>
      <c r="BL214" s="317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5" t="str">
        <f>+VLOOKUP(G214,Liste!$A$7:$H$69,8,FALSE)</f>
        <v>Résineux</v>
      </c>
      <c r="BU214" s="295">
        <f t="shared" si="75"/>
        <v>0</v>
      </c>
      <c r="BV214" s="297">
        <f t="shared" si="76"/>
        <v>1</v>
      </c>
      <c r="BW214" s="316">
        <v>0</v>
      </c>
      <c r="BX214" s="295">
        <f t="shared" si="77"/>
        <v>0.43</v>
      </c>
      <c r="BY214">
        <f t="shared" si="78"/>
        <v>0</v>
      </c>
      <c r="BZ214" s="301">
        <f t="shared" si="79"/>
        <v>0</v>
      </c>
      <c r="CB214" s="296">
        <v>0.6</v>
      </c>
      <c r="CC214" s="296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55" hidden="1" customHeight="1" x14ac:dyDescent="0.3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3">
        <f t="shared" si="72"/>
        <v>61</v>
      </c>
      <c r="BK215" s="133" t="str">
        <f t="shared" si="74"/>
        <v>Pin sylvestre_F2_Eclaircie tardive_GS Pineraies des plaines du Centre et du Nord Ouest_61_</v>
      </c>
      <c r="BL215" s="317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5" t="str">
        <f>+VLOOKUP(G215,Liste!$A$7:$H$69,8,FALSE)</f>
        <v>Résineux</v>
      </c>
      <c r="BU215" s="295">
        <f t="shared" si="75"/>
        <v>0</v>
      </c>
      <c r="BV215" s="297">
        <f t="shared" si="76"/>
        <v>1</v>
      </c>
      <c r="BW215" s="316">
        <v>0</v>
      </c>
      <c r="BX215" s="295">
        <f t="shared" si="77"/>
        <v>0.43</v>
      </c>
      <c r="BY215">
        <f t="shared" si="78"/>
        <v>0</v>
      </c>
      <c r="BZ215" s="301">
        <f t="shared" si="79"/>
        <v>0</v>
      </c>
      <c r="CB215" s="296">
        <v>0.6</v>
      </c>
      <c r="CC215" s="296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55" hidden="1" customHeight="1" x14ac:dyDescent="0.3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3">
        <f t="shared" si="72"/>
        <v>62</v>
      </c>
      <c r="BK216" s="133" t="str">
        <f t="shared" si="74"/>
        <v>Pin sylvestre_F2_Eclaircie tardive_GS Pineraies des plaines du Centre et du Nord Ouest_62_</v>
      </c>
      <c r="BL216" s="317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5" t="str">
        <f>+VLOOKUP(G216,Liste!$A$7:$H$69,8,FALSE)</f>
        <v>Résineux</v>
      </c>
      <c r="BU216" s="295">
        <f t="shared" si="75"/>
        <v>0</v>
      </c>
      <c r="BV216" s="297">
        <f t="shared" si="76"/>
        <v>1</v>
      </c>
      <c r="BW216" s="316">
        <v>0</v>
      </c>
      <c r="BX216" s="295">
        <f t="shared" si="77"/>
        <v>0.43</v>
      </c>
      <c r="BY216">
        <f t="shared" si="78"/>
        <v>0</v>
      </c>
      <c r="BZ216" s="301">
        <f t="shared" si="79"/>
        <v>0</v>
      </c>
      <c r="CB216" s="296">
        <v>0.6</v>
      </c>
      <c r="CC216" s="296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55" hidden="1" customHeight="1" x14ac:dyDescent="0.3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3">
        <f t="shared" si="72"/>
        <v>62</v>
      </c>
      <c r="BK217" s="133" t="str">
        <f t="shared" si="74"/>
        <v>Pin sylvestre_F2_Eclaircie tardive_GS Pineraies des plaines du Centre et du Nord Ouest_62_</v>
      </c>
      <c r="BL217" s="317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5" t="str">
        <f>+VLOOKUP(G217,Liste!$A$7:$H$69,8,FALSE)</f>
        <v>Résineux</v>
      </c>
      <c r="BU217" s="295">
        <f t="shared" si="75"/>
        <v>0</v>
      </c>
      <c r="BV217" s="297">
        <f t="shared" si="76"/>
        <v>1</v>
      </c>
      <c r="BW217" s="316">
        <v>0</v>
      </c>
      <c r="BX217" s="295">
        <f t="shared" si="77"/>
        <v>0.43</v>
      </c>
      <c r="BY217">
        <f t="shared" si="78"/>
        <v>0</v>
      </c>
      <c r="BZ217" s="301">
        <f t="shared" si="79"/>
        <v>0</v>
      </c>
      <c r="CB217" s="296">
        <v>0.6</v>
      </c>
      <c r="CC217" s="296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55" hidden="1" customHeight="1" x14ac:dyDescent="0.3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3">
        <f t="shared" si="72"/>
        <v>63</v>
      </c>
      <c r="BK218" s="133" t="str">
        <f t="shared" si="74"/>
        <v>Pin sylvestre_F2_Eclaircie tardive_GS Pineraies des plaines du Centre et du Nord Ouest_63_</v>
      </c>
      <c r="BL218" s="317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5" t="str">
        <f>+VLOOKUP(G218,Liste!$A$7:$H$69,8,FALSE)</f>
        <v>Résineux</v>
      </c>
      <c r="BU218" s="295">
        <f t="shared" si="75"/>
        <v>0</v>
      </c>
      <c r="BV218" s="297">
        <f t="shared" si="76"/>
        <v>1</v>
      </c>
      <c r="BW218" s="316">
        <v>0</v>
      </c>
      <c r="BX218" s="295">
        <f t="shared" si="77"/>
        <v>0.43</v>
      </c>
      <c r="BY218">
        <f t="shared" si="78"/>
        <v>0</v>
      </c>
      <c r="BZ218" s="301">
        <f t="shared" si="79"/>
        <v>0</v>
      </c>
      <c r="CB218" s="296">
        <v>0.6</v>
      </c>
      <c r="CC218" s="296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55" hidden="1" customHeight="1" x14ac:dyDescent="0.3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3">
        <f t="shared" si="72"/>
        <v>64</v>
      </c>
      <c r="BK219" s="133" t="str">
        <f t="shared" si="74"/>
        <v>Pin sylvestre_F2_Eclaircie tardive_GS Pineraies des plaines du Centre et du Nord Ouest_64_</v>
      </c>
      <c r="BL219" s="317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5" t="str">
        <f>+VLOOKUP(G219,Liste!$A$7:$H$69,8,FALSE)</f>
        <v>Résineux</v>
      </c>
      <c r="BU219" s="295">
        <f t="shared" si="75"/>
        <v>0</v>
      </c>
      <c r="BV219" s="297">
        <f t="shared" si="76"/>
        <v>1</v>
      </c>
      <c r="BW219" s="316">
        <v>0</v>
      </c>
      <c r="BX219" s="295">
        <f t="shared" si="77"/>
        <v>0.43</v>
      </c>
      <c r="BY219">
        <f t="shared" si="78"/>
        <v>0</v>
      </c>
      <c r="BZ219" s="301">
        <f t="shared" si="79"/>
        <v>0</v>
      </c>
      <c r="CB219" s="296">
        <v>0.6</v>
      </c>
      <c r="CC219" s="296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55" hidden="1" customHeight="1" x14ac:dyDescent="0.3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3">
        <f t="shared" si="72"/>
        <v>65</v>
      </c>
      <c r="BK220" s="133" t="str">
        <f t="shared" si="74"/>
        <v>Pin sylvestre_F2_Eclaircie tardive_GS Pineraies des plaines du Centre et du Nord Ouest_65_</v>
      </c>
      <c r="BL220" s="317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5" t="str">
        <f>+VLOOKUP(G220,Liste!$A$7:$H$69,8,FALSE)</f>
        <v>Résineux</v>
      </c>
      <c r="BU220" s="295">
        <f t="shared" si="75"/>
        <v>0</v>
      </c>
      <c r="BV220" s="297">
        <f t="shared" si="76"/>
        <v>1</v>
      </c>
      <c r="BW220" s="316">
        <v>0</v>
      </c>
      <c r="BX220" s="295">
        <f t="shared" si="77"/>
        <v>0.43</v>
      </c>
      <c r="BY220">
        <f t="shared" si="78"/>
        <v>0</v>
      </c>
      <c r="BZ220" s="301">
        <f t="shared" si="79"/>
        <v>0</v>
      </c>
      <c r="CB220" s="296">
        <v>0.6</v>
      </c>
      <c r="CC220" s="296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55" hidden="1" customHeight="1" x14ac:dyDescent="0.3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3">
        <f t="shared" si="72"/>
        <v>66</v>
      </c>
      <c r="BK221" s="133" t="str">
        <f t="shared" si="74"/>
        <v>Pin sylvestre_F2_Eclaircie tardive_GS Pineraies des plaines du Centre et du Nord Ouest_66_</v>
      </c>
      <c r="BL221" s="317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5" t="str">
        <f>+VLOOKUP(G221,Liste!$A$7:$H$69,8,FALSE)</f>
        <v>Résineux</v>
      </c>
      <c r="BU221" s="295">
        <f t="shared" si="75"/>
        <v>0</v>
      </c>
      <c r="BV221" s="297">
        <f t="shared" si="76"/>
        <v>1</v>
      </c>
      <c r="BW221" s="316">
        <v>0</v>
      </c>
      <c r="BX221" s="295">
        <f t="shared" si="77"/>
        <v>0.43</v>
      </c>
      <c r="BY221">
        <f t="shared" si="78"/>
        <v>0</v>
      </c>
      <c r="BZ221" s="301">
        <f t="shared" si="79"/>
        <v>0</v>
      </c>
      <c r="CB221" s="296">
        <v>0.6</v>
      </c>
      <c r="CC221" s="296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55" hidden="1" customHeight="1" x14ac:dyDescent="0.3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3">
        <f t="shared" si="72"/>
        <v>67</v>
      </c>
      <c r="BK222" s="133" t="str">
        <f t="shared" si="74"/>
        <v>Pin sylvestre_F2_Eclaircie tardive_GS Pineraies des plaines du Centre et du Nord Ouest_67_</v>
      </c>
      <c r="BL222" s="317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5" t="str">
        <f>+VLOOKUP(G222,Liste!$A$7:$H$69,8,FALSE)</f>
        <v>Résineux</v>
      </c>
      <c r="BU222" s="295">
        <f t="shared" si="75"/>
        <v>0</v>
      </c>
      <c r="BV222" s="297">
        <f t="shared" si="76"/>
        <v>1</v>
      </c>
      <c r="BW222" s="316">
        <v>0</v>
      </c>
      <c r="BX222" s="295">
        <f t="shared" si="77"/>
        <v>0.43</v>
      </c>
      <c r="BY222">
        <f t="shared" si="78"/>
        <v>0</v>
      </c>
      <c r="BZ222" s="301">
        <f t="shared" si="79"/>
        <v>0</v>
      </c>
      <c r="CB222" s="296">
        <v>0.6</v>
      </c>
      <c r="CC222" s="296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55" hidden="1" customHeight="1" x14ac:dyDescent="0.3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3">
        <f t="shared" si="72"/>
        <v>68</v>
      </c>
      <c r="BK223" s="133" t="str">
        <f t="shared" si="74"/>
        <v>Pin sylvestre_F2_Eclaircie tardive_GS Pineraies des plaines du Centre et du Nord Ouest_68_</v>
      </c>
      <c r="BL223" s="317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5" t="str">
        <f>+VLOOKUP(G223,Liste!$A$7:$H$69,8,FALSE)</f>
        <v>Résineux</v>
      </c>
      <c r="BU223" s="295">
        <f t="shared" si="75"/>
        <v>0</v>
      </c>
      <c r="BV223" s="297">
        <f t="shared" si="76"/>
        <v>1</v>
      </c>
      <c r="BW223" s="316">
        <v>0</v>
      </c>
      <c r="BX223" s="295">
        <f t="shared" si="77"/>
        <v>0.43</v>
      </c>
      <c r="BY223">
        <f t="shared" si="78"/>
        <v>0</v>
      </c>
      <c r="BZ223" s="301">
        <f t="shared" si="79"/>
        <v>0</v>
      </c>
      <c r="CB223" s="296">
        <v>0.6</v>
      </c>
      <c r="CC223" s="296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55" hidden="1" customHeight="1" x14ac:dyDescent="0.3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3">
        <f t="shared" si="72"/>
        <v>69</v>
      </c>
      <c r="BK224" s="133" t="str">
        <f t="shared" si="74"/>
        <v>Pin sylvestre_F2_Eclaircie tardive_GS Pineraies des plaines du Centre et du Nord Ouest_69_</v>
      </c>
      <c r="BL224" s="317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5" t="str">
        <f>+VLOOKUP(G224,Liste!$A$7:$H$69,8,FALSE)</f>
        <v>Résineux</v>
      </c>
      <c r="BU224" s="295">
        <f t="shared" si="75"/>
        <v>0</v>
      </c>
      <c r="BV224" s="297">
        <f t="shared" si="76"/>
        <v>1</v>
      </c>
      <c r="BW224" s="316">
        <v>0</v>
      </c>
      <c r="BX224" s="295">
        <f t="shared" si="77"/>
        <v>0.43</v>
      </c>
      <c r="BY224">
        <f t="shared" si="78"/>
        <v>0</v>
      </c>
      <c r="BZ224" s="301">
        <f t="shared" si="79"/>
        <v>0</v>
      </c>
      <c r="CB224" s="296">
        <v>0.6</v>
      </c>
      <c r="CC224" s="296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55" hidden="1" customHeight="1" x14ac:dyDescent="0.3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3">
        <f t="shared" si="72"/>
        <v>70</v>
      </c>
      <c r="BK225" s="133" t="str">
        <f t="shared" si="74"/>
        <v>Pin sylvestre_F2_Eclaircie tardive_GS Pineraies des plaines du Centre et du Nord Ouest_70_</v>
      </c>
      <c r="BL225" s="317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5" t="str">
        <f>+VLOOKUP(G225,Liste!$A$7:$H$69,8,FALSE)</f>
        <v>Résineux</v>
      </c>
      <c r="BU225" s="295">
        <f t="shared" si="75"/>
        <v>0</v>
      </c>
      <c r="BV225" s="297">
        <f t="shared" si="76"/>
        <v>1</v>
      </c>
      <c r="BW225" s="316">
        <v>0</v>
      </c>
      <c r="BX225" s="295">
        <f t="shared" si="77"/>
        <v>0.43</v>
      </c>
      <c r="BY225">
        <f t="shared" si="78"/>
        <v>0</v>
      </c>
      <c r="BZ225" s="301">
        <f t="shared" si="79"/>
        <v>0</v>
      </c>
      <c r="CB225" s="296">
        <v>0.6</v>
      </c>
      <c r="CC225" s="296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55" hidden="1" customHeight="1" x14ac:dyDescent="0.3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3">
        <f t="shared" si="72"/>
        <v>71</v>
      </c>
      <c r="BK226" s="133" t="str">
        <f t="shared" si="74"/>
        <v>Pin sylvestre_F2_Eclaircie tardive_GS Pineraies des plaines du Centre et du Nord Ouest_71_</v>
      </c>
      <c r="BL226" s="317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5" t="str">
        <f>+VLOOKUP(G226,Liste!$A$7:$H$69,8,FALSE)</f>
        <v>Résineux</v>
      </c>
      <c r="BU226" s="295">
        <f t="shared" si="75"/>
        <v>0</v>
      </c>
      <c r="BV226" s="297">
        <f t="shared" si="76"/>
        <v>1</v>
      </c>
      <c r="BW226" s="316">
        <v>0</v>
      </c>
      <c r="BX226" s="295">
        <f t="shared" si="77"/>
        <v>0.43</v>
      </c>
      <c r="BY226">
        <f t="shared" si="78"/>
        <v>0</v>
      </c>
      <c r="BZ226" s="301">
        <f t="shared" si="79"/>
        <v>0</v>
      </c>
      <c r="CB226" s="296">
        <v>0.6</v>
      </c>
      <c r="CC226" s="296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55" hidden="1" customHeight="1" x14ac:dyDescent="0.3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3">
        <f t="shared" si="72"/>
        <v>72</v>
      </c>
      <c r="BK227" s="133" t="str">
        <f t="shared" si="74"/>
        <v>Pin sylvestre_F2_Eclaircie tardive_GS Pineraies des plaines du Centre et du Nord Ouest_72_</v>
      </c>
      <c r="BL227" s="317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5" t="str">
        <f>+VLOOKUP(G227,Liste!$A$7:$H$69,8,FALSE)</f>
        <v>Résineux</v>
      </c>
      <c r="BU227" s="295">
        <f t="shared" si="75"/>
        <v>0</v>
      </c>
      <c r="BV227" s="297">
        <f t="shared" si="76"/>
        <v>1</v>
      </c>
      <c r="BW227" s="316">
        <v>0</v>
      </c>
      <c r="BX227" s="295">
        <f t="shared" si="77"/>
        <v>0.43</v>
      </c>
      <c r="BY227">
        <f t="shared" si="78"/>
        <v>0</v>
      </c>
      <c r="BZ227" s="301">
        <f t="shared" si="79"/>
        <v>0</v>
      </c>
      <c r="CB227" s="296">
        <v>0.6</v>
      </c>
      <c r="CC227" s="296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55" hidden="1" customHeight="1" x14ac:dyDescent="0.3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3">
        <f t="shared" si="72"/>
        <v>72</v>
      </c>
      <c r="BK228" s="133" t="str">
        <f t="shared" si="74"/>
        <v>Pin sylvestre_F2_Eclaircie tardive_GS Pineraies des plaines du Centre et du Nord Ouest_72_</v>
      </c>
      <c r="BL228" s="317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5" t="str">
        <f>+VLOOKUP(G228,Liste!$A$7:$H$69,8,FALSE)</f>
        <v>Résineux</v>
      </c>
      <c r="BU228" s="295">
        <f t="shared" si="75"/>
        <v>0</v>
      </c>
      <c r="BV228" s="297">
        <f t="shared" si="76"/>
        <v>1</v>
      </c>
      <c r="BW228" s="316">
        <v>0</v>
      </c>
      <c r="BX228" s="295">
        <f t="shared" si="77"/>
        <v>0.43</v>
      </c>
      <c r="BY228">
        <f t="shared" si="78"/>
        <v>0</v>
      </c>
      <c r="BZ228" s="301">
        <f t="shared" si="79"/>
        <v>0</v>
      </c>
      <c r="CB228" s="296">
        <v>0.6</v>
      </c>
      <c r="CC228" s="296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55" hidden="1" customHeight="1" x14ac:dyDescent="0.3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3">
        <f t="shared" si="72"/>
        <v>73</v>
      </c>
      <c r="BK229" s="133" t="str">
        <f t="shared" si="74"/>
        <v>Pin sylvestre_F2_Eclaircie tardive_GS Pineraies des plaines du Centre et du Nord Ouest_73_</v>
      </c>
      <c r="BL229" s="317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5" t="str">
        <f>+VLOOKUP(G229,Liste!$A$7:$H$69,8,FALSE)</f>
        <v>Résineux</v>
      </c>
      <c r="BU229" s="295">
        <f t="shared" si="75"/>
        <v>0</v>
      </c>
      <c r="BV229" s="297">
        <f t="shared" si="76"/>
        <v>1</v>
      </c>
      <c r="BW229" s="316">
        <v>0</v>
      </c>
      <c r="BX229" s="295">
        <f t="shared" si="77"/>
        <v>0.43</v>
      </c>
      <c r="BY229">
        <f t="shared" si="78"/>
        <v>0</v>
      </c>
      <c r="BZ229" s="301">
        <f t="shared" si="79"/>
        <v>0</v>
      </c>
      <c r="CB229" s="296">
        <v>0.6</v>
      </c>
      <c r="CC229" s="296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55" hidden="1" customHeight="1" x14ac:dyDescent="0.3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3">
        <f t="shared" si="72"/>
        <v>74</v>
      </c>
      <c r="BK230" s="133" t="str">
        <f t="shared" si="74"/>
        <v>Pin sylvestre_F2_Eclaircie tardive_GS Pineraies des plaines du Centre et du Nord Ouest_74_</v>
      </c>
      <c r="BL230" s="317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5" t="str">
        <f>+VLOOKUP(G230,Liste!$A$7:$H$69,8,FALSE)</f>
        <v>Résineux</v>
      </c>
      <c r="BU230" s="295">
        <f t="shared" si="75"/>
        <v>0</v>
      </c>
      <c r="BV230" s="297">
        <f t="shared" si="76"/>
        <v>1</v>
      </c>
      <c r="BW230" s="316">
        <v>0</v>
      </c>
      <c r="BX230" s="295">
        <f t="shared" si="77"/>
        <v>0.43</v>
      </c>
      <c r="BY230">
        <f t="shared" si="78"/>
        <v>0</v>
      </c>
      <c r="BZ230" s="301">
        <f t="shared" si="79"/>
        <v>0</v>
      </c>
      <c r="CB230" s="296">
        <v>0.6</v>
      </c>
      <c r="CC230" s="296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55" hidden="1" customHeight="1" x14ac:dyDescent="0.3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3">
        <f t="shared" si="72"/>
        <v>75</v>
      </c>
      <c r="BK231" s="133" t="str">
        <f t="shared" si="74"/>
        <v>Pin sylvestre_F2_Eclaircie tardive_GS Pineraies des plaines du Centre et du Nord Ouest_75_</v>
      </c>
      <c r="BL231" s="317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5" t="str">
        <f>+VLOOKUP(G231,Liste!$A$7:$H$69,8,FALSE)</f>
        <v>Résineux</v>
      </c>
      <c r="BU231" s="295">
        <f t="shared" si="75"/>
        <v>0</v>
      </c>
      <c r="BV231" s="297">
        <f t="shared" si="76"/>
        <v>1</v>
      </c>
      <c r="BW231" s="316">
        <v>0</v>
      </c>
      <c r="BX231" s="295">
        <f t="shared" si="77"/>
        <v>0.43</v>
      </c>
      <c r="BY231">
        <f t="shared" si="78"/>
        <v>0</v>
      </c>
      <c r="BZ231" s="301">
        <f t="shared" si="79"/>
        <v>0</v>
      </c>
      <c r="CB231" s="296">
        <v>0.6</v>
      </c>
      <c r="CC231" s="296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55" hidden="1" customHeight="1" x14ac:dyDescent="0.3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3">
        <f t="shared" si="72"/>
        <v>76</v>
      </c>
      <c r="BK232" s="133" t="str">
        <f t="shared" si="74"/>
        <v>Pin sylvestre_F2_Eclaircie tardive_GS Pineraies des plaines du Centre et du Nord Ouest_76_</v>
      </c>
      <c r="BL232" s="317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5" t="str">
        <f>+VLOOKUP(G232,Liste!$A$7:$H$69,8,FALSE)</f>
        <v>Résineux</v>
      </c>
      <c r="BU232" s="295">
        <f t="shared" si="75"/>
        <v>0</v>
      </c>
      <c r="BV232" s="297">
        <f t="shared" si="76"/>
        <v>1</v>
      </c>
      <c r="BW232" s="316">
        <v>0</v>
      </c>
      <c r="BX232" s="295">
        <f t="shared" si="77"/>
        <v>0.43</v>
      </c>
      <c r="BY232">
        <f t="shared" si="78"/>
        <v>0</v>
      </c>
      <c r="BZ232" s="301">
        <f t="shared" si="79"/>
        <v>0</v>
      </c>
      <c r="CB232" s="296">
        <v>0.6</v>
      </c>
      <c r="CC232" s="296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55" hidden="1" customHeight="1" x14ac:dyDescent="0.3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3">
        <f t="shared" si="72"/>
        <v>77</v>
      </c>
      <c r="BK233" s="133" t="str">
        <f t="shared" si="74"/>
        <v>Pin sylvestre_F2_Eclaircie tardive_GS Pineraies des plaines du Centre et du Nord Ouest_77_</v>
      </c>
      <c r="BL233" s="317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5" t="str">
        <f>+VLOOKUP(G233,Liste!$A$7:$H$69,8,FALSE)</f>
        <v>Résineux</v>
      </c>
      <c r="BU233" s="295">
        <f t="shared" si="75"/>
        <v>0</v>
      </c>
      <c r="BV233" s="297">
        <f t="shared" si="76"/>
        <v>1</v>
      </c>
      <c r="BW233" s="316">
        <v>0</v>
      </c>
      <c r="BX233" s="295">
        <f t="shared" si="77"/>
        <v>0.43</v>
      </c>
      <c r="BY233">
        <f t="shared" si="78"/>
        <v>0</v>
      </c>
      <c r="BZ233" s="301">
        <f t="shared" si="79"/>
        <v>0</v>
      </c>
      <c r="CB233" s="296">
        <v>0.6</v>
      </c>
      <c r="CC233" s="296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55" hidden="1" customHeight="1" x14ac:dyDescent="0.3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3">
        <f t="shared" si="72"/>
        <v>78</v>
      </c>
      <c r="BK234" s="133" t="str">
        <f t="shared" si="74"/>
        <v>Pin sylvestre_F2_Eclaircie tardive_GS Pineraies des plaines du Centre et du Nord Ouest_78_</v>
      </c>
      <c r="BL234" s="317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5" t="str">
        <f>+VLOOKUP(G234,Liste!$A$7:$H$69,8,FALSE)</f>
        <v>Résineux</v>
      </c>
      <c r="BU234" s="295">
        <f t="shared" si="75"/>
        <v>0</v>
      </c>
      <c r="BV234" s="297">
        <f t="shared" si="76"/>
        <v>1</v>
      </c>
      <c r="BW234" s="316">
        <v>0</v>
      </c>
      <c r="BX234" s="295">
        <f t="shared" si="77"/>
        <v>0.43</v>
      </c>
      <c r="BY234">
        <f t="shared" si="78"/>
        <v>0</v>
      </c>
      <c r="BZ234" s="301">
        <f t="shared" si="79"/>
        <v>0</v>
      </c>
      <c r="CB234" s="296">
        <v>0.6</v>
      </c>
      <c r="CC234" s="296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55" hidden="1" customHeight="1" x14ac:dyDescent="0.3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3">
        <f t="shared" si="72"/>
        <v>79</v>
      </c>
      <c r="BK235" s="133" t="str">
        <f t="shared" si="74"/>
        <v>Pin sylvestre_F2_Eclaircie tardive_GS Pineraies des plaines du Centre et du Nord Ouest_79_</v>
      </c>
      <c r="BL235" s="317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5" t="str">
        <f>+VLOOKUP(G235,Liste!$A$7:$H$69,8,FALSE)</f>
        <v>Résineux</v>
      </c>
      <c r="BU235" s="295">
        <f t="shared" si="75"/>
        <v>0</v>
      </c>
      <c r="BV235" s="297">
        <f t="shared" si="76"/>
        <v>1</v>
      </c>
      <c r="BW235" s="316">
        <v>0</v>
      </c>
      <c r="BX235" s="295">
        <f t="shared" si="77"/>
        <v>0.43</v>
      </c>
      <c r="BY235">
        <f t="shared" si="78"/>
        <v>0</v>
      </c>
      <c r="BZ235" s="301">
        <f t="shared" si="79"/>
        <v>0</v>
      </c>
      <c r="CB235" s="296">
        <v>0.6</v>
      </c>
      <c r="CC235" s="296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55" hidden="1" customHeight="1" x14ac:dyDescent="0.3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3">
        <f t="shared" si="72"/>
        <v>80</v>
      </c>
      <c r="BK236" s="133" t="str">
        <f t="shared" si="74"/>
        <v>Pin sylvestre_F2_Eclaircie tardive_GS Pineraies des plaines du Centre et du Nord Ouest_80_</v>
      </c>
      <c r="BL236" s="317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5" t="str">
        <f>+VLOOKUP(G236,Liste!$A$7:$H$69,8,FALSE)</f>
        <v>Résineux</v>
      </c>
      <c r="BU236" s="295">
        <f t="shared" si="75"/>
        <v>0</v>
      </c>
      <c r="BV236" s="297">
        <f t="shared" si="76"/>
        <v>1</v>
      </c>
      <c r="BW236" s="316">
        <v>0</v>
      </c>
      <c r="BX236" s="295">
        <f t="shared" si="77"/>
        <v>0.43</v>
      </c>
      <c r="BY236">
        <f t="shared" si="78"/>
        <v>0</v>
      </c>
      <c r="BZ236" s="301">
        <f t="shared" si="79"/>
        <v>0</v>
      </c>
      <c r="CB236" s="296">
        <v>0.6</v>
      </c>
      <c r="CC236" s="296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55" hidden="1" customHeight="1" x14ac:dyDescent="0.3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3">
        <f t="shared" si="72"/>
        <v>81</v>
      </c>
      <c r="BK237" s="133" t="str">
        <f t="shared" si="74"/>
        <v>Pin sylvestre_F2_Eclaircie tardive_GS Pineraies des plaines du Centre et du Nord Ouest_81_</v>
      </c>
      <c r="BL237" s="317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5" t="str">
        <f>+VLOOKUP(G237,Liste!$A$7:$H$69,8,FALSE)</f>
        <v>Résineux</v>
      </c>
      <c r="BU237" s="295">
        <f t="shared" si="75"/>
        <v>0</v>
      </c>
      <c r="BV237" s="297">
        <f t="shared" si="76"/>
        <v>1</v>
      </c>
      <c r="BW237" s="316">
        <v>0</v>
      </c>
      <c r="BX237" s="295">
        <f t="shared" si="77"/>
        <v>0.43</v>
      </c>
      <c r="BY237">
        <f t="shared" si="78"/>
        <v>0</v>
      </c>
      <c r="BZ237" s="301">
        <f t="shared" si="79"/>
        <v>0</v>
      </c>
      <c r="CB237" s="296">
        <v>0.6</v>
      </c>
      <c r="CC237" s="296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55" hidden="1" customHeight="1" x14ac:dyDescent="0.3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3">
        <f t="shared" si="72"/>
        <v>82</v>
      </c>
      <c r="BK238" s="133" t="str">
        <f t="shared" si="74"/>
        <v>Pin sylvestre_F2_Eclaircie tardive_GS Pineraies des plaines du Centre et du Nord Ouest_82_</v>
      </c>
      <c r="BL238" s="317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5" t="str">
        <f>+VLOOKUP(G238,Liste!$A$7:$H$69,8,FALSE)</f>
        <v>Résineux</v>
      </c>
      <c r="BU238" s="295">
        <f t="shared" si="75"/>
        <v>0</v>
      </c>
      <c r="BV238" s="297">
        <f t="shared" si="76"/>
        <v>1</v>
      </c>
      <c r="BW238" s="316">
        <v>0</v>
      </c>
      <c r="BX238" s="295">
        <f t="shared" si="77"/>
        <v>0.43</v>
      </c>
      <c r="BY238">
        <f t="shared" si="78"/>
        <v>0</v>
      </c>
      <c r="BZ238" s="301">
        <f t="shared" si="79"/>
        <v>0</v>
      </c>
      <c r="CB238" s="296">
        <v>0.6</v>
      </c>
      <c r="CC238" s="296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55" hidden="1" customHeight="1" x14ac:dyDescent="0.3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3">
        <f t="shared" si="72"/>
        <v>82</v>
      </c>
      <c r="BK239" s="133" t="str">
        <f t="shared" si="74"/>
        <v>Pin sylvestre_F2_Eclaircie tardive_GS Pineraies des plaines du Centre et du Nord Ouest_82_</v>
      </c>
      <c r="BL239" s="317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5" t="str">
        <f>+VLOOKUP(G239,Liste!$A$7:$H$69,8,FALSE)</f>
        <v>Résineux</v>
      </c>
      <c r="BU239" s="295">
        <f t="shared" si="75"/>
        <v>0</v>
      </c>
      <c r="BV239" s="297">
        <f t="shared" si="76"/>
        <v>1</v>
      </c>
      <c r="BW239" s="316">
        <v>0</v>
      </c>
      <c r="BX239" s="295">
        <f t="shared" si="77"/>
        <v>0.43</v>
      </c>
      <c r="BY239">
        <f t="shared" si="78"/>
        <v>0</v>
      </c>
      <c r="BZ239" s="301">
        <f t="shared" si="79"/>
        <v>0</v>
      </c>
      <c r="CB239" s="296">
        <v>0.6</v>
      </c>
      <c r="CC239" s="296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55" hidden="1" customHeight="1" x14ac:dyDescent="0.3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3">
        <f t="shared" si="72"/>
        <v>83</v>
      </c>
      <c r="BK240" s="133" t="str">
        <f t="shared" si="74"/>
        <v>Pin sylvestre_F2_Eclaircie tardive_GS Pineraies des plaines du Centre et du Nord Ouest_83_</v>
      </c>
      <c r="BL240" s="317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5" t="str">
        <f>+VLOOKUP(G240,Liste!$A$7:$H$69,8,FALSE)</f>
        <v>Résineux</v>
      </c>
      <c r="BU240" s="295">
        <f t="shared" si="75"/>
        <v>0</v>
      </c>
      <c r="BV240" s="297">
        <f t="shared" si="76"/>
        <v>1</v>
      </c>
      <c r="BW240" s="316">
        <v>0</v>
      </c>
      <c r="BX240" s="295">
        <f t="shared" si="77"/>
        <v>0.43</v>
      </c>
      <c r="BY240">
        <f t="shared" si="78"/>
        <v>0</v>
      </c>
      <c r="BZ240" s="301">
        <f t="shared" si="79"/>
        <v>0</v>
      </c>
      <c r="CB240" s="296">
        <v>0.6</v>
      </c>
      <c r="CC240" s="296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55" hidden="1" customHeight="1" x14ac:dyDescent="0.3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3">
        <f t="shared" si="72"/>
        <v>84</v>
      </c>
      <c r="BK241" s="133" t="str">
        <f t="shared" si="74"/>
        <v>Pin sylvestre_F2_Eclaircie tardive_GS Pineraies des plaines du Centre et du Nord Ouest_84_</v>
      </c>
      <c r="BL241" s="317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5" t="str">
        <f>+VLOOKUP(G241,Liste!$A$7:$H$69,8,FALSE)</f>
        <v>Résineux</v>
      </c>
      <c r="BU241" s="295">
        <f t="shared" si="75"/>
        <v>0</v>
      </c>
      <c r="BV241" s="297">
        <f t="shared" si="76"/>
        <v>1</v>
      </c>
      <c r="BW241" s="316">
        <v>0</v>
      </c>
      <c r="BX241" s="295">
        <f t="shared" si="77"/>
        <v>0.43</v>
      </c>
      <c r="BY241">
        <f t="shared" si="78"/>
        <v>0</v>
      </c>
      <c r="BZ241" s="301">
        <f t="shared" si="79"/>
        <v>0</v>
      </c>
      <c r="CB241" s="296">
        <v>0.6</v>
      </c>
      <c r="CC241" s="296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55" hidden="1" customHeight="1" x14ac:dyDescent="0.3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3">
        <f t="shared" si="72"/>
        <v>85</v>
      </c>
      <c r="BK242" s="133" t="str">
        <f t="shared" si="74"/>
        <v>Pin sylvestre_F2_Eclaircie tardive_GS Pineraies des plaines du Centre et du Nord Ouest_85_</v>
      </c>
      <c r="BL242" s="317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5" t="str">
        <f>+VLOOKUP(G242,Liste!$A$7:$H$69,8,FALSE)</f>
        <v>Résineux</v>
      </c>
      <c r="BU242" s="295">
        <f t="shared" si="75"/>
        <v>0</v>
      </c>
      <c r="BV242" s="297">
        <f t="shared" si="76"/>
        <v>1</v>
      </c>
      <c r="BW242" s="316">
        <v>0</v>
      </c>
      <c r="BX242" s="295">
        <f t="shared" si="77"/>
        <v>0.43</v>
      </c>
      <c r="BY242">
        <f t="shared" si="78"/>
        <v>0</v>
      </c>
      <c r="BZ242" s="301">
        <f t="shared" si="79"/>
        <v>0</v>
      </c>
      <c r="CB242" s="296">
        <v>0.6</v>
      </c>
      <c r="CC242" s="296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55" hidden="1" customHeight="1" x14ac:dyDescent="0.3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3">
        <f t="shared" si="72"/>
        <v>86</v>
      </c>
      <c r="BK243" s="133" t="str">
        <f t="shared" si="74"/>
        <v>Pin sylvestre_F2_Eclaircie tardive_GS Pineraies des plaines du Centre et du Nord Ouest_86_</v>
      </c>
      <c r="BL243" s="317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5" t="str">
        <f>+VLOOKUP(G243,Liste!$A$7:$H$69,8,FALSE)</f>
        <v>Résineux</v>
      </c>
      <c r="BU243" s="295">
        <f t="shared" si="75"/>
        <v>0</v>
      </c>
      <c r="BV243" s="297">
        <f t="shared" si="76"/>
        <v>1</v>
      </c>
      <c r="BW243" s="316">
        <v>0</v>
      </c>
      <c r="BX243" s="295">
        <f t="shared" si="77"/>
        <v>0.43</v>
      </c>
      <c r="BY243">
        <f t="shared" si="78"/>
        <v>0</v>
      </c>
      <c r="BZ243" s="301">
        <f t="shared" si="79"/>
        <v>0</v>
      </c>
      <c r="CB243" s="296">
        <v>0.6</v>
      </c>
      <c r="CC243" s="296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55" hidden="1" customHeight="1" x14ac:dyDescent="0.3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3">
        <f t="shared" si="72"/>
        <v>87</v>
      </c>
      <c r="BK244" s="133" t="str">
        <f t="shared" si="74"/>
        <v>Pin sylvestre_F2_Eclaircie tardive_GS Pineraies des plaines du Centre et du Nord Ouest_87_</v>
      </c>
      <c r="BL244" s="317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5" t="str">
        <f>+VLOOKUP(G244,Liste!$A$7:$H$69,8,FALSE)</f>
        <v>Résineux</v>
      </c>
      <c r="BU244" s="295">
        <f t="shared" si="75"/>
        <v>0</v>
      </c>
      <c r="BV244" s="297">
        <f t="shared" si="76"/>
        <v>1</v>
      </c>
      <c r="BW244" s="316">
        <v>0</v>
      </c>
      <c r="BX244" s="295">
        <f t="shared" si="77"/>
        <v>0.43</v>
      </c>
      <c r="BY244">
        <f t="shared" si="78"/>
        <v>0</v>
      </c>
      <c r="BZ244" s="301">
        <f t="shared" si="79"/>
        <v>0</v>
      </c>
      <c r="CB244" s="296">
        <v>0.6</v>
      </c>
      <c r="CC244" s="296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55" hidden="1" customHeight="1" x14ac:dyDescent="0.3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3">
        <f t="shared" si="72"/>
        <v>88</v>
      </c>
      <c r="BK245" s="133" t="str">
        <f t="shared" si="74"/>
        <v>Pin sylvestre_F2_Eclaircie tardive_GS Pineraies des plaines du Centre et du Nord Ouest_88_</v>
      </c>
      <c r="BL245" s="317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5" t="str">
        <f>+VLOOKUP(G245,Liste!$A$7:$H$69,8,FALSE)</f>
        <v>Résineux</v>
      </c>
      <c r="BU245" s="295">
        <f t="shared" si="75"/>
        <v>0</v>
      </c>
      <c r="BV245" s="297">
        <f t="shared" si="76"/>
        <v>1</v>
      </c>
      <c r="BW245" s="316">
        <v>0</v>
      </c>
      <c r="BX245" s="295">
        <f t="shared" si="77"/>
        <v>0.43</v>
      </c>
      <c r="BY245">
        <f t="shared" si="78"/>
        <v>0</v>
      </c>
      <c r="BZ245" s="301">
        <f t="shared" si="79"/>
        <v>0</v>
      </c>
      <c r="CB245" s="296">
        <v>0.6</v>
      </c>
      <c r="CC245" s="296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55" hidden="1" customHeight="1" x14ac:dyDescent="0.3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3">
        <f t="shared" si="72"/>
        <v>89</v>
      </c>
      <c r="BK246" s="133" t="str">
        <f t="shared" si="74"/>
        <v>Pin sylvestre_F2_Eclaircie tardive_GS Pineraies des plaines du Centre et du Nord Ouest_89_</v>
      </c>
      <c r="BL246" s="317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5" t="str">
        <f>+VLOOKUP(G246,Liste!$A$7:$H$69,8,FALSE)</f>
        <v>Résineux</v>
      </c>
      <c r="BU246" s="295">
        <f t="shared" si="75"/>
        <v>0</v>
      </c>
      <c r="BV246" s="297">
        <f t="shared" si="76"/>
        <v>1</v>
      </c>
      <c r="BW246" s="316">
        <v>0</v>
      </c>
      <c r="BX246" s="295">
        <f t="shared" si="77"/>
        <v>0.43</v>
      </c>
      <c r="BY246">
        <f t="shared" si="78"/>
        <v>0</v>
      </c>
      <c r="BZ246" s="301">
        <f t="shared" si="79"/>
        <v>0</v>
      </c>
      <c r="CB246" s="296">
        <v>0.6</v>
      </c>
      <c r="CC246" s="296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55" hidden="1" customHeight="1" x14ac:dyDescent="0.3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3">
        <f t="shared" si="72"/>
        <v>90</v>
      </c>
      <c r="BK247" s="133" t="str">
        <f t="shared" si="74"/>
        <v>Pin sylvestre_F2_Eclaircie tardive_GS Pineraies des plaines du Centre et du Nord Ouest_90_</v>
      </c>
      <c r="BL247" s="317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5" t="str">
        <f>+VLOOKUP(G247,Liste!$A$7:$H$69,8,FALSE)</f>
        <v>Résineux</v>
      </c>
      <c r="BU247" s="295">
        <f t="shared" si="75"/>
        <v>0</v>
      </c>
      <c r="BV247" s="297">
        <f t="shared" si="76"/>
        <v>1</v>
      </c>
      <c r="BW247" s="316">
        <v>0</v>
      </c>
      <c r="BX247" s="295">
        <f t="shared" si="77"/>
        <v>0.43</v>
      </c>
      <c r="BY247">
        <f t="shared" si="78"/>
        <v>0</v>
      </c>
      <c r="BZ247" s="301">
        <f t="shared" si="79"/>
        <v>0</v>
      </c>
      <c r="CB247" s="296">
        <v>0.6</v>
      </c>
      <c r="CC247" s="296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55" hidden="1" customHeight="1" x14ac:dyDescent="0.3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3">
        <f t="shared" si="72"/>
        <v>91</v>
      </c>
      <c r="BK248" s="133" t="str">
        <f t="shared" si="74"/>
        <v>Pin sylvestre_F2_Eclaircie tardive_GS Pineraies des plaines du Centre et du Nord Ouest_91_</v>
      </c>
      <c r="BL248" s="317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5" t="str">
        <f>+VLOOKUP(G248,Liste!$A$7:$H$69,8,FALSE)</f>
        <v>Résineux</v>
      </c>
      <c r="BU248" s="295">
        <f t="shared" si="75"/>
        <v>0</v>
      </c>
      <c r="BV248" s="297">
        <f t="shared" si="76"/>
        <v>1</v>
      </c>
      <c r="BW248" s="316">
        <v>0</v>
      </c>
      <c r="BX248" s="295">
        <f t="shared" si="77"/>
        <v>0.43</v>
      </c>
      <c r="BY248">
        <f t="shared" si="78"/>
        <v>0</v>
      </c>
      <c r="BZ248" s="301">
        <f t="shared" si="79"/>
        <v>0</v>
      </c>
      <c r="CB248" s="296">
        <v>0.6</v>
      </c>
      <c r="CC248" s="296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55" hidden="1" customHeight="1" x14ac:dyDescent="0.3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3">
        <f t="shared" si="72"/>
        <v>92</v>
      </c>
      <c r="BK249" s="133" t="str">
        <f t="shared" si="74"/>
        <v>Pin sylvestre_F2_Eclaircie tardive_GS Pineraies des plaines du Centre et du Nord Ouest_92_</v>
      </c>
      <c r="BL249" s="317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5" t="str">
        <f>+VLOOKUP(G249,Liste!$A$7:$H$69,8,FALSE)</f>
        <v>Résineux</v>
      </c>
      <c r="BU249" s="295">
        <f t="shared" si="75"/>
        <v>0</v>
      </c>
      <c r="BV249" s="297">
        <f t="shared" si="76"/>
        <v>1</v>
      </c>
      <c r="BW249" s="316">
        <v>0</v>
      </c>
      <c r="BX249" s="295">
        <f t="shared" si="77"/>
        <v>0.43</v>
      </c>
      <c r="BY249">
        <f t="shared" si="78"/>
        <v>0</v>
      </c>
      <c r="BZ249" s="301">
        <f t="shared" si="79"/>
        <v>0</v>
      </c>
      <c r="CB249" s="296">
        <v>0.6</v>
      </c>
      <c r="CC249" s="296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55" hidden="1" customHeight="1" x14ac:dyDescent="0.3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3">
        <f t="shared" si="72"/>
        <v>92</v>
      </c>
      <c r="BK250" s="133" t="str">
        <f t="shared" si="74"/>
        <v>Pin sylvestre_F2_Eclaircie tardive_GS Pineraies des plaines du Centre et du Nord Ouest_92_</v>
      </c>
      <c r="BL250" s="317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5" t="str">
        <f>+VLOOKUP(G250,Liste!$A$7:$H$69,8,FALSE)</f>
        <v>Résineux</v>
      </c>
      <c r="BU250" s="295">
        <f t="shared" si="75"/>
        <v>0</v>
      </c>
      <c r="BV250" s="297">
        <f t="shared" si="76"/>
        <v>1</v>
      </c>
      <c r="BW250" s="316">
        <v>0</v>
      </c>
      <c r="BX250" s="295">
        <f t="shared" si="77"/>
        <v>0.43</v>
      </c>
      <c r="BY250">
        <f t="shared" si="78"/>
        <v>0</v>
      </c>
      <c r="BZ250" s="301">
        <f t="shared" si="79"/>
        <v>0</v>
      </c>
      <c r="CB250" s="296">
        <v>0.6</v>
      </c>
      <c r="CC250" s="296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55" hidden="1" customHeight="1" x14ac:dyDescent="0.3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3">
        <f t="shared" si="72"/>
        <v>93</v>
      </c>
      <c r="BK251" s="133" t="str">
        <f t="shared" si="74"/>
        <v>Pin sylvestre_F2_Eclaircie tardive_GS Pineraies des plaines du Centre et du Nord Ouest_93_</v>
      </c>
      <c r="BL251" s="317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5" t="str">
        <f>+VLOOKUP(G251,Liste!$A$7:$H$69,8,FALSE)</f>
        <v>Résineux</v>
      </c>
      <c r="BU251" s="295">
        <f t="shared" si="75"/>
        <v>0</v>
      </c>
      <c r="BV251" s="297">
        <f t="shared" si="76"/>
        <v>1</v>
      </c>
      <c r="BW251" s="316">
        <v>0</v>
      </c>
      <c r="BX251" s="295">
        <f t="shared" si="77"/>
        <v>0.43</v>
      </c>
      <c r="BY251">
        <f t="shared" si="78"/>
        <v>0</v>
      </c>
      <c r="BZ251" s="301">
        <f t="shared" si="79"/>
        <v>0</v>
      </c>
      <c r="CB251" s="296">
        <v>0.6</v>
      </c>
      <c r="CC251" s="296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55" hidden="1" customHeight="1" x14ac:dyDescent="0.3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3">
        <f t="shared" si="72"/>
        <v>94</v>
      </c>
      <c r="BK252" s="133" t="str">
        <f t="shared" si="74"/>
        <v>Pin sylvestre_F2_Eclaircie tardive_GS Pineraies des plaines du Centre et du Nord Ouest_94_</v>
      </c>
      <c r="BL252" s="317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5" t="str">
        <f>+VLOOKUP(G252,Liste!$A$7:$H$69,8,FALSE)</f>
        <v>Résineux</v>
      </c>
      <c r="BU252" s="295">
        <f t="shared" si="75"/>
        <v>0</v>
      </c>
      <c r="BV252" s="297">
        <f t="shared" si="76"/>
        <v>1</v>
      </c>
      <c r="BW252" s="316">
        <v>0</v>
      </c>
      <c r="BX252" s="295">
        <f t="shared" si="77"/>
        <v>0.43</v>
      </c>
      <c r="BY252">
        <f t="shared" si="78"/>
        <v>0</v>
      </c>
      <c r="BZ252" s="301">
        <f t="shared" si="79"/>
        <v>0</v>
      </c>
      <c r="CB252" s="296">
        <v>0.6</v>
      </c>
      <c r="CC252" s="296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55" hidden="1" customHeight="1" x14ac:dyDescent="0.3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3">
        <f t="shared" si="72"/>
        <v>95</v>
      </c>
      <c r="BK253" s="133" t="str">
        <f t="shared" si="74"/>
        <v>Pin sylvestre_F2_Eclaircie tardive_GS Pineraies des plaines du Centre et du Nord Ouest_95_</v>
      </c>
      <c r="BL253" s="317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5" t="str">
        <f>+VLOOKUP(G253,Liste!$A$7:$H$69,8,FALSE)</f>
        <v>Résineux</v>
      </c>
      <c r="BU253" s="295">
        <f t="shared" si="75"/>
        <v>0</v>
      </c>
      <c r="BV253" s="297">
        <f t="shared" si="76"/>
        <v>1</v>
      </c>
      <c r="BW253" s="316">
        <v>0</v>
      </c>
      <c r="BX253" s="295">
        <f t="shared" si="77"/>
        <v>0.43</v>
      </c>
      <c r="BY253">
        <f t="shared" si="78"/>
        <v>0</v>
      </c>
      <c r="BZ253" s="301">
        <f t="shared" si="79"/>
        <v>0</v>
      </c>
      <c r="CB253" s="296">
        <v>0.6</v>
      </c>
      <c r="CC253" s="296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55" hidden="1" customHeight="1" x14ac:dyDescent="0.3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3">
        <f t="shared" si="72"/>
        <v>96</v>
      </c>
      <c r="BK254" s="133" t="str">
        <f t="shared" si="74"/>
        <v>Pin sylvestre_F2_Eclaircie tardive_GS Pineraies des plaines du Centre et du Nord Ouest_96_</v>
      </c>
      <c r="BL254" s="317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5" t="str">
        <f>+VLOOKUP(G254,Liste!$A$7:$H$69,8,FALSE)</f>
        <v>Résineux</v>
      </c>
      <c r="BU254" s="295">
        <f t="shared" si="75"/>
        <v>0</v>
      </c>
      <c r="BV254" s="297">
        <f t="shared" si="76"/>
        <v>1</v>
      </c>
      <c r="BW254" s="316">
        <v>0</v>
      </c>
      <c r="BX254" s="295">
        <f t="shared" si="77"/>
        <v>0.43</v>
      </c>
      <c r="BY254">
        <f t="shared" si="78"/>
        <v>0</v>
      </c>
      <c r="BZ254" s="301">
        <f t="shared" si="79"/>
        <v>0</v>
      </c>
      <c r="CB254" s="296">
        <v>0.6</v>
      </c>
      <c r="CC254" s="296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55" hidden="1" customHeight="1" x14ac:dyDescent="0.3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3">
        <f t="shared" si="72"/>
        <v>97</v>
      </c>
      <c r="BK255" s="133" t="str">
        <f t="shared" si="74"/>
        <v>Pin sylvestre_F2_Eclaircie tardive_GS Pineraies des plaines du Centre et du Nord Ouest_97_</v>
      </c>
      <c r="BL255" s="317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5" t="str">
        <f>+VLOOKUP(G255,Liste!$A$7:$H$69,8,FALSE)</f>
        <v>Résineux</v>
      </c>
      <c r="BU255" s="295">
        <f t="shared" si="75"/>
        <v>0</v>
      </c>
      <c r="BV255" s="297">
        <f t="shared" si="76"/>
        <v>1</v>
      </c>
      <c r="BW255" s="316">
        <v>0</v>
      </c>
      <c r="BX255" s="295">
        <f t="shared" si="77"/>
        <v>0.43</v>
      </c>
      <c r="BY255">
        <f t="shared" si="78"/>
        <v>0</v>
      </c>
      <c r="BZ255" s="301">
        <f t="shared" si="79"/>
        <v>0</v>
      </c>
      <c r="CB255" s="296">
        <v>0.6</v>
      </c>
      <c r="CC255" s="296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55" hidden="1" customHeight="1" x14ac:dyDescent="0.3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3">
        <f t="shared" si="72"/>
        <v>98</v>
      </c>
      <c r="BK256" s="133" t="str">
        <f t="shared" si="74"/>
        <v>Pin sylvestre_F2_Eclaircie tardive_GS Pineraies des plaines du Centre et du Nord Ouest_98_</v>
      </c>
      <c r="BL256" s="317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5" t="str">
        <f>+VLOOKUP(G256,Liste!$A$7:$H$69,8,FALSE)</f>
        <v>Résineux</v>
      </c>
      <c r="BU256" s="295">
        <f t="shared" si="75"/>
        <v>0</v>
      </c>
      <c r="BV256" s="297">
        <f t="shared" si="76"/>
        <v>1</v>
      </c>
      <c r="BW256" s="316">
        <v>0</v>
      </c>
      <c r="BX256" s="295">
        <f t="shared" si="77"/>
        <v>0.43</v>
      </c>
      <c r="BY256">
        <f t="shared" si="78"/>
        <v>0</v>
      </c>
      <c r="BZ256" s="301">
        <f t="shared" si="79"/>
        <v>0</v>
      </c>
      <c r="CB256" s="296">
        <v>0.6</v>
      </c>
      <c r="CC256" s="296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55" hidden="1" customHeight="1" x14ac:dyDescent="0.3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3">
        <f t="shared" si="72"/>
        <v>99</v>
      </c>
      <c r="BK257" s="133" t="str">
        <f t="shared" si="74"/>
        <v>Pin sylvestre_F2_Eclaircie tardive_GS Pineraies des plaines du Centre et du Nord Ouest_99_</v>
      </c>
      <c r="BL257" s="317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5" t="str">
        <f>+VLOOKUP(G257,Liste!$A$7:$H$69,8,FALSE)</f>
        <v>Résineux</v>
      </c>
      <c r="BU257" s="295">
        <f t="shared" si="75"/>
        <v>0</v>
      </c>
      <c r="BV257" s="297">
        <f t="shared" si="76"/>
        <v>1</v>
      </c>
      <c r="BW257" s="316">
        <v>0</v>
      </c>
      <c r="BX257" s="295">
        <f t="shared" si="77"/>
        <v>0.43</v>
      </c>
      <c r="BY257">
        <f t="shared" si="78"/>
        <v>0</v>
      </c>
      <c r="BZ257" s="301">
        <f t="shared" si="79"/>
        <v>0</v>
      </c>
      <c r="CB257" s="296">
        <v>0.6</v>
      </c>
      <c r="CC257" s="296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55" hidden="1" customHeight="1" x14ac:dyDescent="0.3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3">
        <f t="shared" si="72"/>
        <v>100</v>
      </c>
      <c r="BK258" s="133" t="str">
        <f t="shared" si="74"/>
        <v>Pin sylvestre_F2_Eclaircie tardive_GS Pineraies des plaines du Centre et du Nord Ouest_100_</v>
      </c>
      <c r="BL258" s="317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5" t="str">
        <f>+VLOOKUP(G258,Liste!$A$7:$H$69,8,FALSE)</f>
        <v>Résineux</v>
      </c>
      <c r="BU258" s="295">
        <f t="shared" si="75"/>
        <v>0</v>
      </c>
      <c r="BV258" s="297">
        <f t="shared" si="76"/>
        <v>1</v>
      </c>
      <c r="BW258" s="316">
        <v>0</v>
      </c>
      <c r="BX258" s="295">
        <f t="shared" si="77"/>
        <v>0.43</v>
      </c>
      <c r="BY258">
        <f t="shared" si="78"/>
        <v>0</v>
      </c>
      <c r="BZ258" s="301">
        <f t="shared" si="79"/>
        <v>0</v>
      </c>
      <c r="CB258" s="296">
        <v>0.6</v>
      </c>
      <c r="CC258" s="296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55" hidden="1" customHeight="1" x14ac:dyDescent="0.3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3">
        <f t="shared" ref="BJ259:BJ322" si="91">+AC259</f>
        <v>101</v>
      </c>
      <c r="BK259" s="133" t="str">
        <f t="shared" si="74"/>
        <v>Pin sylvestre_F2_Eclaircie tardive_GS Pineraies des plaines du Centre et du Nord Ouest_101_</v>
      </c>
      <c r="BL259" s="317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5" t="str">
        <f>+VLOOKUP(G259,Liste!$A$7:$H$69,8,FALSE)</f>
        <v>Résineux</v>
      </c>
      <c r="BU259" s="295">
        <f t="shared" si="75"/>
        <v>0</v>
      </c>
      <c r="BV259" s="297">
        <f t="shared" si="76"/>
        <v>1</v>
      </c>
      <c r="BW259" s="316">
        <v>0</v>
      </c>
      <c r="BX259" s="295">
        <f t="shared" si="77"/>
        <v>0.43</v>
      </c>
      <c r="BY259">
        <f t="shared" si="78"/>
        <v>0</v>
      </c>
      <c r="BZ259" s="301">
        <f t="shared" si="79"/>
        <v>0</v>
      </c>
      <c r="CB259" s="296">
        <v>0.6</v>
      </c>
      <c r="CC259" s="296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55" hidden="1" customHeight="1" x14ac:dyDescent="0.3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3">
        <f t="shared" si="91"/>
        <v>102</v>
      </c>
      <c r="BK260" s="133" t="str">
        <f t="shared" ref="BK260:BK323" si="93">+_xlfn.CONCAT(BH260,"_",J260,"_",I260,"_",BI260,"_",BJ260,"_")</f>
        <v>Pin sylvestre_F2_Eclaircie tardive_GS Pineraies des plaines du Centre et du Nord Ouest_102_</v>
      </c>
      <c r="BL260" s="317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5" t="str">
        <f>+VLOOKUP(G260,Liste!$A$7:$H$69,8,FALSE)</f>
        <v>Résineux</v>
      </c>
      <c r="BU260" s="295">
        <f t="shared" ref="BU260:BU323" si="94">IF(BT260="Résineux",0%,100%)</f>
        <v>0</v>
      </c>
      <c r="BV260" s="297">
        <f t="shared" ref="BV260:BV323" si="95">+IF(BT260="Résineux",100%,0%)</f>
        <v>1</v>
      </c>
      <c r="BW260" s="316">
        <v>0</v>
      </c>
      <c r="BX260" s="295">
        <f t="shared" ref="BX260:BX323" si="96">+IF(BV260&lt;&gt;0,0.43,0.25)</f>
        <v>0.43</v>
      </c>
      <c r="BY260">
        <f t="shared" ref="BY260:BY323" si="97">+IF(BJ260&lt;=30,AV260*BX260,0)</f>
        <v>0</v>
      </c>
      <c r="BZ260" s="301">
        <f t="shared" ref="BZ260:BZ323" si="98">+IF(BJ260&gt;=31,0,BY260+BZ259)</f>
        <v>0</v>
      </c>
      <c r="CB260" s="296">
        <v>0.6</v>
      </c>
      <c r="CC260" s="296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55" hidden="1" customHeight="1" x14ac:dyDescent="0.3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3">
        <f t="shared" si="91"/>
        <v>102</v>
      </c>
      <c r="BK261" s="133" t="str">
        <f t="shared" si="93"/>
        <v>Pin sylvestre_F2_Eclaircie tardive_GS Pineraies des plaines du Centre et du Nord Ouest_102_</v>
      </c>
      <c r="BL261" s="317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5" t="str">
        <f>+VLOOKUP(G261,Liste!$A$7:$H$69,8,FALSE)</f>
        <v>Résineux</v>
      </c>
      <c r="BU261" s="295">
        <f t="shared" si="94"/>
        <v>0</v>
      </c>
      <c r="BV261" s="297">
        <f t="shared" si="95"/>
        <v>1</v>
      </c>
      <c r="BW261" s="316">
        <v>0</v>
      </c>
      <c r="BX261" s="295">
        <f t="shared" si="96"/>
        <v>0.43</v>
      </c>
      <c r="BY261">
        <f t="shared" si="97"/>
        <v>0</v>
      </c>
      <c r="BZ261" s="301">
        <f t="shared" si="98"/>
        <v>0</v>
      </c>
      <c r="CB261" s="296">
        <v>0.6</v>
      </c>
      <c r="CC261" s="296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55" hidden="1" customHeight="1" x14ac:dyDescent="0.3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3">
        <f t="shared" si="91"/>
        <v>103</v>
      </c>
      <c r="BK262" s="133" t="str">
        <f t="shared" si="93"/>
        <v>Pin sylvestre_F2_Eclaircie tardive_GS Pineraies des plaines du Centre et du Nord Ouest_103_</v>
      </c>
      <c r="BL262" s="317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5" t="str">
        <f>+VLOOKUP(G262,Liste!$A$7:$H$69,8,FALSE)</f>
        <v>Résineux</v>
      </c>
      <c r="BU262" s="295">
        <f t="shared" si="94"/>
        <v>0</v>
      </c>
      <c r="BV262" s="297">
        <f t="shared" si="95"/>
        <v>1</v>
      </c>
      <c r="BW262" s="316">
        <v>0</v>
      </c>
      <c r="BX262" s="295">
        <f t="shared" si="96"/>
        <v>0.43</v>
      </c>
      <c r="BY262">
        <f t="shared" si="97"/>
        <v>0</v>
      </c>
      <c r="BZ262" s="301">
        <f t="shared" si="98"/>
        <v>0</v>
      </c>
      <c r="CB262" s="296">
        <v>0.6</v>
      </c>
      <c r="CC262" s="296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55" hidden="1" customHeight="1" x14ac:dyDescent="0.3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3">
        <f t="shared" si="91"/>
        <v>104</v>
      </c>
      <c r="BK263" s="133" t="str">
        <f t="shared" si="93"/>
        <v>Pin sylvestre_F2_Eclaircie tardive_GS Pineraies des plaines du Centre et du Nord Ouest_104_</v>
      </c>
      <c r="BL263" s="317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5" t="str">
        <f>+VLOOKUP(G263,Liste!$A$7:$H$69,8,FALSE)</f>
        <v>Résineux</v>
      </c>
      <c r="BU263" s="295">
        <f t="shared" si="94"/>
        <v>0</v>
      </c>
      <c r="BV263" s="297">
        <f t="shared" si="95"/>
        <v>1</v>
      </c>
      <c r="BW263" s="316">
        <v>0</v>
      </c>
      <c r="BX263" s="295">
        <f t="shared" si="96"/>
        <v>0.43</v>
      </c>
      <c r="BY263">
        <f t="shared" si="97"/>
        <v>0</v>
      </c>
      <c r="BZ263" s="301">
        <f t="shared" si="98"/>
        <v>0</v>
      </c>
      <c r="CB263" s="296">
        <v>0.6</v>
      </c>
      <c r="CC263" s="296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55" hidden="1" customHeight="1" x14ac:dyDescent="0.3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3">
        <f t="shared" si="91"/>
        <v>105</v>
      </c>
      <c r="BK264" s="133" t="str">
        <f t="shared" si="93"/>
        <v>Pin sylvestre_F2_Eclaircie tardive_GS Pineraies des plaines du Centre et du Nord Ouest_105_</v>
      </c>
      <c r="BL264" s="317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5" t="str">
        <f>+VLOOKUP(G264,Liste!$A$7:$H$69,8,FALSE)</f>
        <v>Résineux</v>
      </c>
      <c r="BU264" s="295">
        <f t="shared" si="94"/>
        <v>0</v>
      </c>
      <c r="BV264" s="297">
        <f t="shared" si="95"/>
        <v>1</v>
      </c>
      <c r="BW264" s="316">
        <v>0</v>
      </c>
      <c r="BX264" s="295">
        <f t="shared" si="96"/>
        <v>0.43</v>
      </c>
      <c r="BY264">
        <f t="shared" si="97"/>
        <v>0</v>
      </c>
      <c r="BZ264" s="301">
        <f t="shared" si="98"/>
        <v>0</v>
      </c>
      <c r="CB264" s="296">
        <v>0.6</v>
      </c>
      <c r="CC264" s="296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55" hidden="1" customHeight="1" x14ac:dyDescent="0.3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3">
        <f t="shared" si="91"/>
        <v>106</v>
      </c>
      <c r="BK265" s="133" t="str">
        <f t="shared" si="93"/>
        <v>Pin sylvestre_F2_Eclaircie tardive_GS Pineraies des plaines du Centre et du Nord Ouest_106_</v>
      </c>
      <c r="BL265" s="317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5" t="str">
        <f>+VLOOKUP(G265,Liste!$A$7:$H$69,8,FALSE)</f>
        <v>Résineux</v>
      </c>
      <c r="BU265" s="295">
        <f t="shared" si="94"/>
        <v>0</v>
      </c>
      <c r="BV265" s="297">
        <f t="shared" si="95"/>
        <v>1</v>
      </c>
      <c r="BW265" s="316">
        <v>0</v>
      </c>
      <c r="BX265" s="295">
        <f t="shared" si="96"/>
        <v>0.43</v>
      </c>
      <c r="BY265">
        <f t="shared" si="97"/>
        <v>0</v>
      </c>
      <c r="BZ265" s="301">
        <f t="shared" si="98"/>
        <v>0</v>
      </c>
      <c r="CB265" s="296">
        <v>0.6</v>
      </c>
      <c r="CC265" s="296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55" hidden="1" customHeight="1" x14ac:dyDescent="0.3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3">
        <f t="shared" si="91"/>
        <v>107</v>
      </c>
      <c r="BK266" s="133" t="str">
        <f t="shared" si="93"/>
        <v>Pin sylvestre_F2_Eclaircie tardive_GS Pineraies des plaines du Centre et du Nord Ouest_107_</v>
      </c>
      <c r="BL266" s="317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5" t="str">
        <f>+VLOOKUP(G266,Liste!$A$7:$H$69,8,FALSE)</f>
        <v>Résineux</v>
      </c>
      <c r="BU266" s="295">
        <f t="shared" si="94"/>
        <v>0</v>
      </c>
      <c r="BV266" s="297">
        <f t="shared" si="95"/>
        <v>1</v>
      </c>
      <c r="BW266" s="316">
        <v>0</v>
      </c>
      <c r="BX266" s="295">
        <f t="shared" si="96"/>
        <v>0.43</v>
      </c>
      <c r="BY266">
        <f t="shared" si="97"/>
        <v>0</v>
      </c>
      <c r="BZ266" s="301">
        <f t="shared" si="98"/>
        <v>0</v>
      </c>
      <c r="CB266" s="296">
        <v>0.6</v>
      </c>
      <c r="CC266" s="296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55" hidden="1" customHeight="1" x14ac:dyDescent="0.3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3">
        <f t="shared" si="91"/>
        <v>108</v>
      </c>
      <c r="BK267" s="133" t="str">
        <f t="shared" si="93"/>
        <v>Pin sylvestre_F2_Eclaircie tardive_GS Pineraies des plaines du Centre et du Nord Ouest_108_</v>
      </c>
      <c r="BL267" s="317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5" t="str">
        <f>+VLOOKUP(G267,Liste!$A$7:$H$69,8,FALSE)</f>
        <v>Résineux</v>
      </c>
      <c r="BU267" s="295">
        <f t="shared" si="94"/>
        <v>0</v>
      </c>
      <c r="BV267" s="297">
        <f t="shared" si="95"/>
        <v>1</v>
      </c>
      <c r="BW267" s="316">
        <v>0</v>
      </c>
      <c r="BX267" s="295">
        <f t="shared" si="96"/>
        <v>0.43</v>
      </c>
      <c r="BY267">
        <f t="shared" si="97"/>
        <v>0</v>
      </c>
      <c r="BZ267" s="301">
        <f t="shared" si="98"/>
        <v>0</v>
      </c>
      <c r="CB267" s="296">
        <v>0.6</v>
      </c>
      <c r="CC267" s="296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55" hidden="1" customHeight="1" x14ac:dyDescent="0.3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3">
        <f t="shared" si="91"/>
        <v>109</v>
      </c>
      <c r="BK268" s="133" t="str">
        <f t="shared" si="93"/>
        <v>Pin sylvestre_F2_Eclaircie tardive_GS Pineraies des plaines du Centre et du Nord Ouest_109_</v>
      </c>
      <c r="BL268" s="317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5" t="str">
        <f>+VLOOKUP(G268,Liste!$A$7:$H$69,8,FALSE)</f>
        <v>Résineux</v>
      </c>
      <c r="BU268" s="295">
        <f t="shared" si="94"/>
        <v>0</v>
      </c>
      <c r="BV268" s="297">
        <f t="shared" si="95"/>
        <v>1</v>
      </c>
      <c r="BW268" s="316">
        <v>0</v>
      </c>
      <c r="BX268" s="295">
        <f t="shared" si="96"/>
        <v>0.43</v>
      </c>
      <c r="BY268">
        <f t="shared" si="97"/>
        <v>0</v>
      </c>
      <c r="BZ268" s="301">
        <f t="shared" si="98"/>
        <v>0</v>
      </c>
      <c r="CB268" s="296">
        <v>0.6</v>
      </c>
      <c r="CC268" s="296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55" hidden="1" customHeight="1" x14ac:dyDescent="0.3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3">
        <f t="shared" si="91"/>
        <v>110</v>
      </c>
      <c r="BK269" s="133" t="str">
        <f t="shared" si="93"/>
        <v>Pin sylvestre_F2_Eclaircie tardive_GS Pineraies des plaines du Centre et du Nord Ouest_110_</v>
      </c>
      <c r="BL269" s="317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5" t="str">
        <f>+VLOOKUP(G269,Liste!$A$7:$H$69,8,FALSE)</f>
        <v>Résineux</v>
      </c>
      <c r="BU269" s="295">
        <f t="shared" si="94"/>
        <v>0</v>
      </c>
      <c r="BV269" s="297">
        <f t="shared" si="95"/>
        <v>1</v>
      </c>
      <c r="BW269" s="316">
        <v>0</v>
      </c>
      <c r="BX269" s="295">
        <f t="shared" si="96"/>
        <v>0.43</v>
      </c>
      <c r="BY269">
        <f t="shared" si="97"/>
        <v>0</v>
      </c>
      <c r="BZ269" s="301">
        <f t="shared" si="98"/>
        <v>0</v>
      </c>
      <c r="CB269" s="296">
        <v>0.6</v>
      </c>
      <c r="CC269" s="296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55" hidden="1" customHeight="1" x14ac:dyDescent="0.3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3">
        <f t="shared" si="91"/>
        <v>111</v>
      </c>
      <c r="BK270" s="133" t="str">
        <f t="shared" si="93"/>
        <v>Pin sylvestre_F2_Eclaircie tardive_GS Pineraies des plaines du Centre et du Nord Ouest_111_</v>
      </c>
      <c r="BL270" s="317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5" t="str">
        <f>+VLOOKUP(G270,Liste!$A$7:$H$69,8,FALSE)</f>
        <v>Résineux</v>
      </c>
      <c r="BU270" s="295">
        <f t="shared" si="94"/>
        <v>0</v>
      </c>
      <c r="BV270" s="297">
        <f t="shared" si="95"/>
        <v>1</v>
      </c>
      <c r="BW270" s="316">
        <v>0</v>
      </c>
      <c r="BX270" s="295">
        <f t="shared" si="96"/>
        <v>0.43</v>
      </c>
      <c r="BY270">
        <f t="shared" si="97"/>
        <v>0</v>
      </c>
      <c r="BZ270" s="301">
        <f t="shared" si="98"/>
        <v>0</v>
      </c>
      <c r="CB270" s="296">
        <v>0.6</v>
      </c>
      <c r="CC270" s="296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55" hidden="1" customHeight="1" x14ac:dyDescent="0.3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3">
        <f t="shared" si="91"/>
        <v>112</v>
      </c>
      <c r="BK271" s="133" t="str">
        <f t="shared" si="93"/>
        <v>Pin sylvestre_F2_Eclaircie tardive_GS Pineraies des plaines du Centre et du Nord Ouest_112_</v>
      </c>
      <c r="BL271" s="317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5" t="str">
        <f>+VLOOKUP(G271,Liste!$A$7:$H$69,8,FALSE)</f>
        <v>Résineux</v>
      </c>
      <c r="BU271" s="295">
        <f t="shared" si="94"/>
        <v>0</v>
      </c>
      <c r="BV271" s="297">
        <f t="shared" si="95"/>
        <v>1</v>
      </c>
      <c r="BW271" s="316">
        <v>0</v>
      </c>
      <c r="BX271" s="295">
        <f t="shared" si="96"/>
        <v>0.43</v>
      </c>
      <c r="BY271">
        <f t="shared" si="97"/>
        <v>0</v>
      </c>
      <c r="BZ271" s="301">
        <f t="shared" si="98"/>
        <v>0</v>
      </c>
      <c r="CB271" s="296">
        <v>0.6</v>
      </c>
      <c r="CC271" s="296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55" hidden="1" customHeight="1" x14ac:dyDescent="0.3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3">
        <f t="shared" si="91"/>
        <v>112</v>
      </c>
      <c r="BK272" s="133" t="str">
        <f t="shared" si="93"/>
        <v>Pin sylvestre_F2_Eclaircie tardive_GS Pineraies des plaines du Centre et du Nord Ouest_112_</v>
      </c>
      <c r="BL272" s="317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5" t="str">
        <f>+VLOOKUP(G272,Liste!$A$7:$H$69,8,FALSE)</f>
        <v>Résineux</v>
      </c>
      <c r="BU272" s="295">
        <f t="shared" si="94"/>
        <v>0</v>
      </c>
      <c r="BV272" s="297">
        <f t="shared" si="95"/>
        <v>1</v>
      </c>
      <c r="BW272" s="316">
        <v>0</v>
      </c>
      <c r="BX272" s="295">
        <f t="shared" si="96"/>
        <v>0.43</v>
      </c>
      <c r="BY272">
        <f t="shared" si="97"/>
        <v>0</v>
      </c>
      <c r="BZ272" s="301">
        <f t="shared" si="98"/>
        <v>0</v>
      </c>
      <c r="CB272" s="296">
        <v>0.6</v>
      </c>
      <c r="CC272" s="296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55" hidden="1" customHeight="1" x14ac:dyDescent="0.3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3">
        <f t="shared" si="91"/>
        <v>113</v>
      </c>
      <c r="BK273" s="133" t="str">
        <f t="shared" si="93"/>
        <v>Pin sylvestre_F2_Eclaircie tardive_GS Pineraies des plaines du Centre et du Nord Ouest_113_</v>
      </c>
      <c r="BL273" s="317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5" t="str">
        <f>+VLOOKUP(G273,Liste!$A$7:$H$69,8,FALSE)</f>
        <v>Résineux</v>
      </c>
      <c r="BU273" s="295">
        <f t="shared" si="94"/>
        <v>0</v>
      </c>
      <c r="BV273" s="297">
        <f t="shared" si="95"/>
        <v>1</v>
      </c>
      <c r="BW273" s="316">
        <v>0</v>
      </c>
      <c r="BX273" s="295">
        <f t="shared" si="96"/>
        <v>0.43</v>
      </c>
      <c r="BY273">
        <f t="shared" si="97"/>
        <v>0</v>
      </c>
      <c r="BZ273" s="301">
        <f t="shared" si="98"/>
        <v>0</v>
      </c>
      <c r="CB273" s="296">
        <v>0.6</v>
      </c>
      <c r="CC273" s="296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55" hidden="1" customHeight="1" x14ac:dyDescent="0.3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3">
        <f t="shared" si="91"/>
        <v>114</v>
      </c>
      <c r="BK274" s="133" t="str">
        <f t="shared" si="93"/>
        <v>Pin sylvestre_F2_Eclaircie tardive_GS Pineraies des plaines du Centre et du Nord Ouest_114_</v>
      </c>
      <c r="BL274" s="317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5" t="str">
        <f>+VLOOKUP(G274,Liste!$A$7:$H$69,8,FALSE)</f>
        <v>Résineux</v>
      </c>
      <c r="BU274" s="295">
        <f t="shared" si="94"/>
        <v>0</v>
      </c>
      <c r="BV274" s="297">
        <f t="shared" si="95"/>
        <v>1</v>
      </c>
      <c r="BW274" s="316">
        <v>0</v>
      </c>
      <c r="BX274" s="295">
        <f t="shared" si="96"/>
        <v>0.43</v>
      </c>
      <c r="BY274">
        <f t="shared" si="97"/>
        <v>0</v>
      </c>
      <c r="BZ274" s="301">
        <f t="shared" si="98"/>
        <v>0</v>
      </c>
      <c r="CB274" s="296">
        <v>0.6</v>
      </c>
      <c r="CC274" s="296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hidden="1" x14ac:dyDescent="0.3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3">
        <f t="shared" si="91"/>
        <v>115</v>
      </c>
      <c r="BK275" s="133" t="str">
        <f t="shared" si="93"/>
        <v>Pin sylvestre_F2_Eclaircie tardive_GS Pineraies des plaines du Centre et du Nord Ouest_115_</v>
      </c>
      <c r="BL275" s="317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5" t="str">
        <f>+VLOOKUP(G275,Liste!$A$7:$H$69,8,FALSE)</f>
        <v>Résineux</v>
      </c>
      <c r="BU275" s="295">
        <f t="shared" si="94"/>
        <v>0</v>
      </c>
      <c r="BV275" s="297">
        <f t="shared" si="95"/>
        <v>1</v>
      </c>
      <c r="BW275" s="316">
        <v>0</v>
      </c>
      <c r="BX275" s="295">
        <f t="shared" si="96"/>
        <v>0.43</v>
      </c>
      <c r="BY275">
        <f t="shared" si="97"/>
        <v>0</v>
      </c>
      <c r="BZ275" s="301">
        <f t="shared" si="98"/>
        <v>0</v>
      </c>
      <c r="CB275" s="296">
        <v>0.6</v>
      </c>
      <c r="CC275" s="296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hidden="1" x14ac:dyDescent="0.3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3">
        <f t="shared" si="91"/>
        <v>116</v>
      </c>
      <c r="BK276" s="133" t="str">
        <f t="shared" si="93"/>
        <v>Pin sylvestre_F2_Eclaircie tardive_GS Pineraies des plaines du Centre et du Nord Ouest_116_</v>
      </c>
      <c r="BL276" s="317"/>
      <c r="BM276" s="13">
        <v>33.436072028939563</v>
      </c>
      <c r="BN276" s="13">
        <v>152.02174029047001</v>
      </c>
      <c r="BP276" s="13">
        <v>268.42</v>
      </c>
      <c r="BQ276" s="13"/>
      <c r="BT276" s="295" t="str">
        <f>+VLOOKUP(G276,Liste!$A$7:$H$69,8,FALSE)</f>
        <v>Résineux</v>
      </c>
      <c r="BU276" s="295">
        <f t="shared" si="94"/>
        <v>0</v>
      </c>
      <c r="BV276" s="297">
        <f t="shared" si="95"/>
        <v>1</v>
      </c>
      <c r="BW276" s="316">
        <v>0</v>
      </c>
      <c r="BX276" s="295">
        <f t="shared" si="96"/>
        <v>0.43</v>
      </c>
      <c r="BY276">
        <f t="shared" si="97"/>
        <v>0</v>
      </c>
      <c r="BZ276" s="301">
        <f t="shared" si="98"/>
        <v>0</v>
      </c>
      <c r="CB276" s="296">
        <v>0.6</v>
      </c>
      <c r="CC276" s="296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hidden="1" x14ac:dyDescent="0.3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3">
        <f t="shared" si="91"/>
        <v>116</v>
      </c>
      <c r="BK277" s="133" t="str">
        <f t="shared" si="93"/>
        <v>Pin sylvestre_F2_Eclaircie tardive_GS Pineraies des plaines du Centre et du Nord Ouest_116_</v>
      </c>
      <c r="BL277" s="317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5" t="str">
        <f>+VLOOKUP(G277,Liste!$A$7:$H$69,8,FALSE)</f>
        <v>Résineux</v>
      </c>
      <c r="BU277" s="295">
        <f t="shared" si="94"/>
        <v>0</v>
      </c>
      <c r="BV277" s="297">
        <f t="shared" si="95"/>
        <v>1</v>
      </c>
      <c r="BW277" s="316">
        <v>0</v>
      </c>
      <c r="BX277" s="295">
        <f t="shared" si="96"/>
        <v>0.43</v>
      </c>
      <c r="BY277">
        <f t="shared" si="97"/>
        <v>0</v>
      </c>
      <c r="BZ277" s="301">
        <f t="shared" si="98"/>
        <v>0</v>
      </c>
      <c r="CB277" s="296">
        <v>0.6</v>
      </c>
      <c r="CC277" s="296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3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3">
        <f t="shared" si="91"/>
        <v>21</v>
      </c>
      <c r="BK278" s="133" t="str">
        <f t="shared" si="93"/>
        <v>Pin sylvestre_F1_Eclaircie tardive_GS Pineraies des plaines du Centre et du Nord Ouest_21_</v>
      </c>
      <c r="BL278" s="317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5" t="str">
        <f>+VLOOKUP(G278,Liste!$A$7:$H$69,8,FALSE)</f>
        <v>Résineux</v>
      </c>
      <c r="BU278" s="295">
        <f t="shared" si="94"/>
        <v>0</v>
      </c>
      <c r="BV278" s="297">
        <f t="shared" si="95"/>
        <v>1</v>
      </c>
      <c r="BW278" s="316">
        <v>0</v>
      </c>
      <c r="BX278" s="295">
        <f t="shared" si="96"/>
        <v>0.43</v>
      </c>
      <c r="BY278">
        <f t="shared" si="97"/>
        <v>0</v>
      </c>
      <c r="BZ278" s="301">
        <f t="shared" si="98"/>
        <v>0</v>
      </c>
      <c r="CB278" s="296">
        <v>0.6</v>
      </c>
      <c r="CC278" s="296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3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3">
        <f t="shared" si="91"/>
        <v>22</v>
      </c>
      <c r="BK279" s="133" t="str">
        <f t="shared" si="93"/>
        <v>Pin sylvestre_F1_Eclaircie tardive_GS Pineraies des plaines du Centre et du Nord Ouest_22_</v>
      </c>
      <c r="BL279" s="317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5" t="str">
        <f>+VLOOKUP(G279,Liste!$A$7:$H$69,8,FALSE)</f>
        <v>Résineux</v>
      </c>
      <c r="BU279" s="295">
        <f t="shared" si="94"/>
        <v>0</v>
      </c>
      <c r="BV279" s="297">
        <f t="shared" si="95"/>
        <v>1</v>
      </c>
      <c r="BW279" s="316">
        <v>0</v>
      </c>
      <c r="BX279" s="295">
        <f t="shared" si="96"/>
        <v>0.43</v>
      </c>
      <c r="BY279">
        <f t="shared" si="97"/>
        <v>0</v>
      </c>
      <c r="BZ279" s="301">
        <f t="shared" si="98"/>
        <v>0</v>
      </c>
      <c r="CB279" s="296">
        <v>0.6</v>
      </c>
      <c r="CC279" s="296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3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3">
        <f t="shared" si="91"/>
        <v>23</v>
      </c>
      <c r="BK280" s="133" t="str">
        <f t="shared" si="93"/>
        <v>Pin sylvestre_F1_Eclaircie tardive_GS Pineraies des plaines du Centre et du Nord Ouest_23_</v>
      </c>
      <c r="BL280" s="317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5" t="str">
        <f>+VLOOKUP(G280,Liste!$A$7:$H$69,8,FALSE)</f>
        <v>Résineux</v>
      </c>
      <c r="BU280" s="295">
        <f t="shared" si="94"/>
        <v>0</v>
      </c>
      <c r="BV280" s="297">
        <f t="shared" si="95"/>
        <v>1</v>
      </c>
      <c r="BW280" s="316">
        <v>0</v>
      </c>
      <c r="BX280" s="295">
        <f t="shared" si="96"/>
        <v>0.43</v>
      </c>
      <c r="BY280">
        <f t="shared" si="97"/>
        <v>0</v>
      </c>
      <c r="BZ280" s="301">
        <f t="shared" si="98"/>
        <v>0</v>
      </c>
      <c r="CB280" s="296">
        <v>0.6</v>
      </c>
      <c r="CC280" s="296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3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3">
        <f t="shared" si="91"/>
        <v>23</v>
      </c>
      <c r="BK281" s="133" t="str">
        <f t="shared" si="93"/>
        <v>Pin sylvestre_F1_Eclaircie tardive_GS Pineraies des plaines du Centre et du Nord Ouest_23_</v>
      </c>
      <c r="BL281" s="317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5" t="str">
        <f>+VLOOKUP(G281,Liste!$A$7:$H$69,8,FALSE)</f>
        <v>Résineux</v>
      </c>
      <c r="BU281" s="295">
        <f t="shared" si="94"/>
        <v>0</v>
      </c>
      <c r="BV281" s="297">
        <f t="shared" si="95"/>
        <v>1</v>
      </c>
      <c r="BW281" s="316">
        <v>0</v>
      </c>
      <c r="BX281" s="295">
        <f t="shared" si="96"/>
        <v>0.43</v>
      </c>
      <c r="BY281">
        <f t="shared" si="97"/>
        <v>22.648067162862954</v>
      </c>
      <c r="BZ281" s="301">
        <f t="shared" si="98"/>
        <v>22.648067162862954</v>
      </c>
      <c r="CB281" s="296">
        <v>0.6</v>
      </c>
      <c r="CC281" s="296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3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3">
        <f t="shared" si="91"/>
        <v>24</v>
      </c>
      <c r="BK282" s="133" t="str">
        <f t="shared" si="93"/>
        <v>Pin sylvestre_F1_Eclaircie tardive_GS Pineraies des plaines du Centre et du Nord Ouest_24_</v>
      </c>
      <c r="BL282" s="317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5" t="str">
        <f>+VLOOKUP(G282,Liste!$A$7:$H$69,8,FALSE)</f>
        <v>Résineux</v>
      </c>
      <c r="BU282" s="295">
        <f t="shared" si="94"/>
        <v>0</v>
      </c>
      <c r="BV282" s="297">
        <f t="shared" si="95"/>
        <v>1</v>
      </c>
      <c r="BW282" s="316">
        <v>0</v>
      </c>
      <c r="BX282" s="295">
        <f t="shared" si="96"/>
        <v>0.43</v>
      </c>
      <c r="BY282">
        <f t="shared" si="97"/>
        <v>0</v>
      </c>
      <c r="BZ282" s="301">
        <f t="shared" si="98"/>
        <v>22.648067162862954</v>
      </c>
      <c r="CB282" s="296">
        <v>0.6</v>
      </c>
      <c r="CC282" s="296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3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3">
        <f t="shared" si="91"/>
        <v>25</v>
      </c>
      <c r="BK283" s="133" t="str">
        <f t="shared" si="93"/>
        <v>Pin sylvestre_F1_Eclaircie tardive_GS Pineraies des plaines du Centre et du Nord Ouest_25_</v>
      </c>
      <c r="BL283" s="317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5" t="str">
        <f>+VLOOKUP(G283,Liste!$A$7:$H$69,8,FALSE)</f>
        <v>Résineux</v>
      </c>
      <c r="BU283" s="295">
        <f t="shared" si="94"/>
        <v>0</v>
      </c>
      <c r="BV283" s="297">
        <f t="shared" si="95"/>
        <v>1</v>
      </c>
      <c r="BW283" s="316">
        <v>0</v>
      </c>
      <c r="BX283" s="295">
        <f t="shared" si="96"/>
        <v>0.43</v>
      </c>
      <c r="BY283">
        <f t="shared" si="97"/>
        <v>0</v>
      </c>
      <c r="BZ283" s="301">
        <f t="shared" si="98"/>
        <v>22.648067162862954</v>
      </c>
      <c r="CB283" s="296">
        <v>0.6</v>
      </c>
      <c r="CC283" s="296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3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3">
        <f t="shared" si="91"/>
        <v>26</v>
      </c>
      <c r="BK284" s="133" t="str">
        <f t="shared" si="93"/>
        <v>Pin sylvestre_F1_Eclaircie tardive_GS Pineraies des plaines du Centre et du Nord Ouest_26_</v>
      </c>
      <c r="BL284" s="317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5" t="str">
        <f>+VLOOKUP(G284,Liste!$A$7:$H$69,8,FALSE)</f>
        <v>Résineux</v>
      </c>
      <c r="BU284" s="295">
        <f t="shared" si="94"/>
        <v>0</v>
      </c>
      <c r="BV284" s="297">
        <f t="shared" si="95"/>
        <v>1</v>
      </c>
      <c r="BW284" s="316">
        <v>0</v>
      </c>
      <c r="BX284" s="295">
        <f t="shared" si="96"/>
        <v>0.43</v>
      </c>
      <c r="BY284">
        <f t="shared" si="97"/>
        <v>0</v>
      </c>
      <c r="BZ284" s="301">
        <f t="shared" si="98"/>
        <v>22.648067162862954</v>
      </c>
      <c r="CB284" s="296">
        <v>0.6</v>
      </c>
      <c r="CC284" s="296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3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3">
        <f t="shared" si="91"/>
        <v>27</v>
      </c>
      <c r="BK285" s="133" t="str">
        <f t="shared" si="93"/>
        <v>Pin sylvestre_F1_Eclaircie tardive_GS Pineraies des plaines du Centre et du Nord Ouest_27_</v>
      </c>
      <c r="BL285" s="317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5" t="str">
        <f>+VLOOKUP(G285,Liste!$A$7:$H$69,8,FALSE)</f>
        <v>Résineux</v>
      </c>
      <c r="BU285" s="295">
        <f t="shared" si="94"/>
        <v>0</v>
      </c>
      <c r="BV285" s="297">
        <f t="shared" si="95"/>
        <v>1</v>
      </c>
      <c r="BW285" s="316">
        <v>0</v>
      </c>
      <c r="BX285" s="295">
        <f t="shared" si="96"/>
        <v>0.43</v>
      </c>
      <c r="BY285">
        <f t="shared" si="97"/>
        <v>0</v>
      </c>
      <c r="BZ285" s="301">
        <f t="shared" si="98"/>
        <v>22.648067162862954</v>
      </c>
      <c r="CB285" s="296">
        <v>0.6</v>
      </c>
      <c r="CC285" s="296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3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3">
        <f t="shared" si="91"/>
        <v>28</v>
      </c>
      <c r="BK286" s="133" t="str">
        <f t="shared" si="93"/>
        <v>Pin sylvestre_F1_Eclaircie tardive_GS Pineraies des plaines du Centre et du Nord Ouest_28_</v>
      </c>
      <c r="BL286" s="317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5" t="str">
        <f>+VLOOKUP(G286,Liste!$A$7:$H$69,8,FALSE)</f>
        <v>Résineux</v>
      </c>
      <c r="BU286" s="295">
        <f t="shared" si="94"/>
        <v>0</v>
      </c>
      <c r="BV286" s="297">
        <f t="shared" si="95"/>
        <v>1</v>
      </c>
      <c r="BW286" s="316">
        <v>0</v>
      </c>
      <c r="BX286" s="295">
        <f t="shared" si="96"/>
        <v>0.43</v>
      </c>
      <c r="BY286">
        <f t="shared" si="97"/>
        <v>0</v>
      </c>
      <c r="BZ286" s="301">
        <f t="shared" si="98"/>
        <v>22.648067162862954</v>
      </c>
      <c r="CB286" s="296">
        <v>0.6</v>
      </c>
      <c r="CC286" s="296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3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3">
        <f t="shared" si="91"/>
        <v>28</v>
      </c>
      <c r="BK287" s="133" t="str">
        <f t="shared" si="93"/>
        <v>Pin sylvestre_F1_Eclaircie tardive_GS Pineraies des plaines du Centre et du Nord Ouest_28_</v>
      </c>
      <c r="BL287" s="317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5" t="str">
        <f>+VLOOKUP(G287,Liste!$A$7:$H$69,8,FALSE)</f>
        <v>Résineux</v>
      </c>
      <c r="BU287" s="295">
        <f t="shared" si="94"/>
        <v>0</v>
      </c>
      <c r="BV287" s="297">
        <f t="shared" si="95"/>
        <v>1</v>
      </c>
      <c r="BW287" s="316">
        <v>0</v>
      </c>
      <c r="BX287" s="295">
        <f t="shared" si="96"/>
        <v>0.43</v>
      </c>
      <c r="BY287">
        <f t="shared" si="97"/>
        <v>19.482711101090796</v>
      </c>
      <c r="BZ287" s="301">
        <f t="shared" si="98"/>
        <v>42.130778263953751</v>
      </c>
      <c r="CB287" s="296">
        <v>0.6</v>
      </c>
      <c r="CC287" s="296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3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3">
        <f t="shared" si="91"/>
        <v>29</v>
      </c>
      <c r="BK288" s="133" t="str">
        <f t="shared" si="93"/>
        <v>Pin sylvestre_F1_Eclaircie tardive_GS Pineraies des plaines du Centre et du Nord Ouest_29_</v>
      </c>
      <c r="BL288" s="317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5" t="str">
        <f>+VLOOKUP(G288,Liste!$A$7:$H$69,8,FALSE)</f>
        <v>Résineux</v>
      </c>
      <c r="BU288" s="295">
        <f t="shared" si="94"/>
        <v>0</v>
      </c>
      <c r="BV288" s="297">
        <f t="shared" si="95"/>
        <v>1</v>
      </c>
      <c r="BW288" s="316">
        <v>0</v>
      </c>
      <c r="BX288" s="295">
        <f t="shared" si="96"/>
        <v>0.43</v>
      </c>
      <c r="BY288">
        <f t="shared" si="97"/>
        <v>0</v>
      </c>
      <c r="BZ288" s="301">
        <f t="shared" si="98"/>
        <v>42.130778263953751</v>
      </c>
      <c r="CB288" s="296">
        <v>0.6</v>
      </c>
      <c r="CC288" s="296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3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3">
        <f t="shared" si="91"/>
        <v>30</v>
      </c>
      <c r="BK289" s="133" t="str">
        <f t="shared" si="93"/>
        <v>Pin sylvestre_F1_Eclaircie tardive_GS Pineraies des plaines du Centre et du Nord Ouest_30_</v>
      </c>
      <c r="BL289" s="317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5" t="str">
        <f>+VLOOKUP(G289,Liste!$A$7:$H$69,8,FALSE)</f>
        <v>Résineux</v>
      </c>
      <c r="BU289" s="295">
        <f t="shared" si="94"/>
        <v>0</v>
      </c>
      <c r="BV289" s="297">
        <f t="shared" si="95"/>
        <v>1</v>
      </c>
      <c r="BW289" s="316">
        <v>0</v>
      </c>
      <c r="BX289" s="295">
        <f t="shared" si="96"/>
        <v>0.43</v>
      </c>
      <c r="BY289">
        <f t="shared" si="97"/>
        <v>0</v>
      </c>
      <c r="BZ289" s="301">
        <f t="shared" si="98"/>
        <v>42.130778263953751</v>
      </c>
      <c r="CB289" s="296">
        <v>0.6</v>
      </c>
      <c r="CC289" s="296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3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3">
        <f t="shared" si="91"/>
        <v>31</v>
      </c>
      <c r="BK290" s="133" t="str">
        <f t="shared" si="93"/>
        <v>Pin sylvestre_F1_Eclaircie tardive_GS Pineraies des plaines du Centre et du Nord Ouest_31_</v>
      </c>
      <c r="BL290" s="317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5" t="str">
        <f>+VLOOKUP(G290,Liste!$A$7:$H$69,8,FALSE)</f>
        <v>Résineux</v>
      </c>
      <c r="BU290" s="295">
        <f t="shared" si="94"/>
        <v>0</v>
      </c>
      <c r="BV290" s="297">
        <f t="shared" si="95"/>
        <v>1</v>
      </c>
      <c r="BW290" s="316">
        <v>0</v>
      </c>
      <c r="BX290" s="295">
        <f t="shared" si="96"/>
        <v>0.43</v>
      </c>
      <c r="BY290">
        <f t="shared" si="97"/>
        <v>0</v>
      </c>
      <c r="BZ290" s="301">
        <f t="shared" si="98"/>
        <v>0</v>
      </c>
      <c r="CB290" s="296">
        <v>0.6</v>
      </c>
      <c r="CC290" s="296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3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3">
        <f t="shared" si="91"/>
        <v>32</v>
      </c>
      <c r="BK291" s="133" t="str">
        <f t="shared" si="93"/>
        <v>Pin sylvestre_F1_Eclaircie tardive_GS Pineraies des plaines du Centre et du Nord Ouest_32_</v>
      </c>
      <c r="BL291" s="317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5" t="str">
        <f>+VLOOKUP(G291,Liste!$A$7:$H$69,8,FALSE)</f>
        <v>Résineux</v>
      </c>
      <c r="BU291" s="295">
        <f t="shared" si="94"/>
        <v>0</v>
      </c>
      <c r="BV291" s="297">
        <f t="shared" si="95"/>
        <v>1</v>
      </c>
      <c r="BW291" s="316">
        <v>0</v>
      </c>
      <c r="BX291" s="295">
        <f t="shared" si="96"/>
        <v>0.43</v>
      </c>
      <c r="BY291">
        <f t="shared" si="97"/>
        <v>0</v>
      </c>
      <c r="BZ291" s="301">
        <f t="shared" si="98"/>
        <v>0</v>
      </c>
      <c r="CB291" s="296">
        <v>0.6</v>
      </c>
      <c r="CC291" s="296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3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3">
        <f t="shared" si="91"/>
        <v>33</v>
      </c>
      <c r="BK292" s="133" t="str">
        <f t="shared" si="93"/>
        <v>Pin sylvestre_F1_Eclaircie tardive_GS Pineraies des plaines du Centre et du Nord Ouest_33_</v>
      </c>
      <c r="BL292" s="317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5" t="str">
        <f>+VLOOKUP(G292,Liste!$A$7:$H$69,8,FALSE)</f>
        <v>Résineux</v>
      </c>
      <c r="BU292" s="295">
        <f t="shared" si="94"/>
        <v>0</v>
      </c>
      <c r="BV292" s="297">
        <f t="shared" si="95"/>
        <v>1</v>
      </c>
      <c r="BW292" s="316">
        <v>0</v>
      </c>
      <c r="BX292" s="295">
        <f t="shared" si="96"/>
        <v>0.43</v>
      </c>
      <c r="BY292">
        <f t="shared" si="97"/>
        <v>0</v>
      </c>
      <c r="BZ292" s="301">
        <f t="shared" si="98"/>
        <v>0</v>
      </c>
      <c r="CB292" s="296">
        <v>0.6</v>
      </c>
      <c r="CC292" s="296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55" hidden="1" customHeight="1" x14ac:dyDescent="0.3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3">
        <f t="shared" si="91"/>
        <v>34</v>
      </c>
      <c r="BK293" s="133" t="str">
        <f t="shared" si="93"/>
        <v>Pin sylvestre_F1_Eclaircie tardive_GS Pineraies des plaines du Centre et du Nord Ouest_34_</v>
      </c>
      <c r="BL293" s="317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5" t="str">
        <f>+VLOOKUP(G293,Liste!$A$7:$H$69,8,FALSE)</f>
        <v>Résineux</v>
      </c>
      <c r="BU293" s="295">
        <f t="shared" si="94"/>
        <v>0</v>
      </c>
      <c r="BV293" s="297">
        <f t="shared" si="95"/>
        <v>1</v>
      </c>
      <c r="BW293" s="316">
        <v>0</v>
      </c>
      <c r="BX293" s="295">
        <f t="shared" si="96"/>
        <v>0.43</v>
      </c>
      <c r="BY293">
        <f t="shared" si="97"/>
        <v>0</v>
      </c>
      <c r="BZ293" s="301">
        <f t="shared" si="98"/>
        <v>0</v>
      </c>
      <c r="CB293" s="296">
        <v>0.6</v>
      </c>
      <c r="CC293" s="296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55" hidden="1" customHeight="1" x14ac:dyDescent="0.3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3">
        <f t="shared" si="91"/>
        <v>34</v>
      </c>
      <c r="BK294" s="133" t="str">
        <f t="shared" si="93"/>
        <v>Pin sylvestre_F1_Eclaircie tardive_GS Pineraies des plaines du Centre et du Nord Ouest_34_</v>
      </c>
      <c r="BL294" s="317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5" t="str">
        <f>+VLOOKUP(G294,Liste!$A$7:$H$69,8,FALSE)</f>
        <v>Résineux</v>
      </c>
      <c r="BU294" s="295">
        <f t="shared" si="94"/>
        <v>0</v>
      </c>
      <c r="BV294" s="297">
        <f t="shared" si="95"/>
        <v>1</v>
      </c>
      <c r="BW294" s="316">
        <v>0</v>
      </c>
      <c r="BX294" s="295">
        <f t="shared" si="96"/>
        <v>0.43</v>
      </c>
      <c r="BY294">
        <f t="shared" si="97"/>
        <v>0</v>
      </c>
      <c r="BZ294" s="301">
        <f t="shared" si="98"/>
        <v>0</v>
      </c>
      <c r="CB294" s="296">
        <v>0.6</v>
      </c>
      <c r="CC294" s="296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55" hidden="1" customHeight="1" x14ac:dyDescent="0.3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3">
        <f t="shared" si="91"/>
        <v>35</v>
      </c>
      <c r="BK295" s="133" t="str">
        <f t="shared" si="93"/>
        <v>Pin sylvestre_F1_Eclaircie tardive_GS Pineraies des plaines du Centre et du Nord Ouest_35_</v>
      </c>
      <c r="BL295" s="317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5" t="str">
        <f>+VLOOKUP(G295,Liste!$A$7:$H$69,8,FALSE)</f>
        <v>Résineux</v>
      </c>
      <c r="BU295" s="295">
        <f t="shared" si="94"/>
        <v>0</v>
      </c>
      <c r="BV295" s="297">
        <f t="shared" si="95"/>
        <v>1</v>
      </c>
      <c r="BW295" s="316">
        <v>0</v>
      </c>
      <c r="BX295" s="295">
        <f t="shared" si="96"/>
        <v>0.43</v>
      </c>
      <c r="BY295">
        <f t="shared" si="97"/>
        <v>0</v>
      </c>
      <c r="BZ295" s="301">
        <f t="shared" si="98"/>
        <v>0</v>
      </c>
      <c r="CB295" s="296">
        <v>0.6</v>
      </c>
      <c r="CC295" s="296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55" hidden="1" customHeight="1" x14ac:dyDescent="0.3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3">
        <f t="shared" si="91"/>
        <v>36</v>
      </c>
      <c r="BK296" s="133" t="str">
        <f t="shared" si="93"/>
        <v>Pin sylvestre_F1_Eclaircie tardive_GS Pineraies des plaines du Centre et du Nord Ouest_36_</v>
      </c>
      <c r="BL296" s="317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5" t="str">
        <f>+VLOOKUP(G296,Liste!$A$7:$H$69,8,FALSE)</f>
        <v>Résineux</v>
      </c>
      <c r="BU296" s="295">
        <f t="shared" si="94"/>
        <v>0</v>
      </c>
      <c r="BV296" s="297">
        <f t="shared" si="95"/>
        <v>1</v>
      </c>
      <c r="BW296" s="316">
        <v>0</v>
      </c>
      <c r="BX296" s="295">
        <f t="shared" si="96"/>
        <v>0.43</v>
      </c>
      <c r="BY296">
        <f t="shared" si="97"/>
        <v>0</v>
      </c>
      <c r="BZ296" s="301">
        <f t="shared" si="98"/>
        <v>0</v>
      </c>
      <c r="CB296" s="296">
        <v>0.6</v>
      </c>
      <c r="CC296" s="296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55" hidden="1" customHeight="1" x14ac:dyDescent="0.3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3">
        <f t="shared" si="91"/>
        <v>37</v>
      </c>
      <c r="BK297" s="133" t="str">
        <f t="shared" si="93"/>
        <v>Pin sylvestre_F1_Eclaircie tardive_GS Pineraies des plaines du Centre et du Nord Ouest_37_</v>
      </c>
      <c r="BL297" s="317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5" t="str">
        <f>+VLOOKUP(G297,Liste!$A$7:$H$69,8,FALSE)</f>
        <v>Résineux</v>
      </c>
      <c r="BU297" s="295">
        <f t="shared" si="94"/>
        <v>0</v>
      </c>
      <c r="BV297" s="297">
        <f t="shared" si="95"/>
        <v>1</v>
      </c>
      <c r="BW297" s="316">
        <v>0</v>
      </c>
      <c r="BX297" s="295">
        <f t="shared" si="96"/>
        <v>0.43</v>
      </c>
      <c r="BY297">
        <f t="shared" si="97"/>
        <v>0</v>
      </c>
      <c r="BZ297" s="301">
        <f t="shared" si="98"/>
        <v>0</v>
      </c>
      <c r="CB297" s="296">
        <v>0.6</v>
      </c>
      <c r="CC297" s="296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55" hidden="1" customHeight="1" x14ac:dyDescent="0.3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3">
        <f t="shared" si="91"/>
        <v>38</v>
      </c>
      <c r="BK298" s="133" t="str">
        <f t="shared" si="93"/>
        <v>Pin sylvestre_F1_Eclaircie tardive_GS Pineraies des plaines du Centre et du Nord Ouest_38_</v>
      </c>
      <c r="BL298" s="317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5" t="str">
        <f>+VLOOKUP(G298,Liste!$A$7:$H$69,8,FALSE)</f>
        <v>Résineux</v>
      </c>
      <c r="BU298" s="295">
        <f t="shared" si="94"/>
        <v>0</v>
      </c>
      <c r="BV298" s="297">
        <f t="shared" si="95"/>
        <v>1</v>
      </c>
      <c r="BW298" s="316">
        <v>0</v>
      </c>
      <c r="BX298" s="295">
        <f t="shared" si="96"/>
        <v>0.43</v>
      </c>
      <c r="BY298">
        <f t="shared" si="97"/>
        <v>0</v>
      </c>
      <c r="BZ298" s="301">
        <f t="shared" si="98"/>
        <v>0</v>
      </c>
      <c r="CB298" s="296">
        <v>0.6</v>
      </c>
      <c r="CC298" s="296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55" hidden="1" customHeight="1" x14ac:dyDescent="0.3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3">
        <f t="shared" si="91"/>
        <v>39</v>
      </c>
      <c r="BK299" s="133" t="str">
        <f t="shared" si="93"/>
        <v>Pin sylvestre_F1_Eclaircie tardive_GS Pineraies des plaines du Centre et du Nord Ouest_39_</v>
      </c>
      <c r="BL299" s="317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5" t="str">
        <f>+VLOOKUP(G299,Liste!$A$7:$H$69,8,FALSE)</f>
        <v>Résineux</v>
      </c>
      <c r="BU299" s="295">
        <f t="shared" si="94"/>
        <v>0</v>
      </c>
      <c r="BV299" s="297">
        <f t="shared" si="95"/>
        <v>1</v>
      </c>
      <c r="BW299" s="316">
        <v>0</v>
      </c>
      <c r="BX299" s="295">
        <f t="shared" si="96"/>
        <v>0.43</v>
      </c>
      <c r="BY299">
        <f t="shared" si="97"/>
        <v>0</v>
      </c>
      <c r="BZ299" s="301">
        <f t="shared" si="98"/>
        <v>0</v>
      </c>
      <c r="CB299" s="296">
        <v>0.6</v>
      </c>
      <c r="CC299" s="296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55" hidden="1" customHeight="1" x14ac:dyDescent="0.3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3">
        <f t="shared" si="91"/>
        <v>40</v>
      </c>
      <c r="BK300" s="133" t="str">
        <f t="shared" si="93"/>
        <v>Pin sylvestre_F1_Eclaircie tardive_GS Pineraies des plaines du Centre et du Nord Ouest_40_</v>
      </c>
      <c r="BL300" s="317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5" t="str">
        <f>+VLOOKUP(G300,Liste!$A$7:$H$69,8,FALSE)</f>
        <v>Résineux</v>
      </c>
      <c r="BU300" s="295">
        <f t="shared" si="94"/>
        <v>0</v>
      </c>
      <c r="BV300" s="297">
        <f t="shared" si="95"/>
        <v>1</v>
      </c>
      <c r="BW300" s="316">
        <v>0</v>
      </c>
      <c r="BX300" s="295">
        <f t="shared" si="96"/>
        <v>0.43</v>
      </c>
      <c r="BY300">
        <f t="shared" si="97"/>
        <v>0</v>
      </c>
      <c r="BZ300" s="301">
        <f t="shared" si="98"/>
        <v>0</v>
      </c>
      <c r="CB300" s="296">
        <v>0.6</v>
      </c>
      <c r="CC300" s="296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55" hidden="1" customHeight="1" x14ac:dyDescent="0.3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3">
        <f t="shared" si="91"/>
        <v>40</v>
      </c>
      <c r="BK301" s="133" t="str">
        <f t="shared" si="93"/>
        <v>Pin sylvestre_F1_Eclaircie tardive_GS Pineraies des plaines du Centre et du Nord Ouest_40_</v>
      </c>
      <c r="BL301" s="317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5" t="str">
        <f>+VLOOKUP(G301,Liste!$A$7:$H$69,8,FALSE)</f>
        <v>Résineux</v>
      </c>
      <c r="BU301" s="295">
        <f t="shared" si="94"/>
        <v>0</v>
      </c>
      <c r="BV301" s="297">
        <f t="shared" si="95"/>
        <v>1</v>
      </c>
      <c r="BW301" s="316">
        <v>0</v>
      </c>
      <c r="BX301" s="295">
        <f t="shared" si="96"/>
        <v>0.43</v>
      </c>
      <c r="BY301">
        <f t="shared" si="97"/>
        <v>0</v>
      </c>
      <c r="BZ301" s="301">
        <f t="shared" si="98"/>
        <v>0</v>
      </c>
      <c r="CB301" s="296">
        <v>0.6</v>
      </c>
      <c r="CC301" s="296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55" hidden="1" customHeight="1" x14ac:dyDescent="0.3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3">
        <f t="shared" si="91"/>
        <v>41</v>
      </c>
      <c r="BK302" s="133" t="str">
        <f t="shared" si="93"/>
        <v>Pin sylvestre_F1_Eclaircie tardive_GS Pineraies des plaines du Centre et du Nord Ouest_41_</v>
      </c>
      <c r="BL302" s="317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5" t="str">
        <f>+VLOOKUP(G302,Liste!$A$7:$H$69,8,FALSE)</f>
        <v>Résineux</v>
      </c>
      <c r="BU302" s="295">
        <f t="shared" si="94"/>
        <v>0</v>
      </c>
      <c r="BV302" s="297">
        <f t="shared" si="95"/>
        <v>1</v>
      </c>
      <c r="BW302" s="316">
        <v>0</v>
      </c>
      <c r="BX302" s="295">
        <f t="shared" si="96"/>
        <v>0.43</v>
      </c>
      <c r="BY302">
        <f t="shared" si="97"/>
        <v>0</v>
      </c>
      <c r="BZ302" s="301">
        <f t="shared" si="98"/>
        <v>0</v>
      </c>
      <c r="CB302" s="296">
        <v>0.6</v>
      </c>
      <c r="CC302" s="296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55" hidden="1" customHeight="1" x14ac:dyDescent="0.3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3">
        <f t="shared" si="91"/>
        <v>42</v>
      </c>
      <c r="BK303" s="133" t="str">
        <f t="shared" si="93"/>
        <v>Pin sylvestre_F1_Eclaircie tardive_GS Pineraies des plaines du Centre et du Nord Ouest_42_</v>
      </c>
      <c r="BL303" s="317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5" t="str">
        <f>+VLOOKUP(G303,Liste!$A$7:$H$69,8,FALSE)</f>
        <v>Résineux</v>
      </c>
      <c r="BU303" s="295">
        <f t="shared" si="94"/>
        <v>0</v>
      </c>
      <c r="BV303" s="297">
        <f t="shared" si="95"/>
        <v>1</v>
      </c>
      <c r="BW303" s="316">
        <v>0</v>
      </c>
      <c r="BX303" s="295">
        <f t="shared" si="96"/>
        <v>0.43</v>
      </c>
      <c r="BY303">
        <f t="shared" si="97"/>
        <v>0</v>
      </c>
      <c r="BZ303" s="301">
        <f t="shared" si="98"/>
        <v>0</v>
      </c>
      <c r="CB303" s="296">
        <v>0.6</v>
      </c>
      <c r="CC303" s="296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55" hidden="1" customHeight="1" x14ac:dyDescent="0.3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3">
        <f t="shared" si="91"/>
        <v>43</v>
      </c>
      <c r="BK304" s="133" t="str">
        <f t="shared" si="93"/>
        <v>Pin sylvestre_F1_Eclaircie tardive_GS Pineraies des plaines du Centre et du Nord Ouest_43_</v>
      </c>
      <c r="BL304" s="317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5" t="str">
        <f>+VLOOKUP(G304,Liste!$A$7:$H$69,8,FALSE)</f>
        <v>Résineux</v>
      </c>
      <c r="BU304" s="295">
        <f t="shared" si="94"/>
        <v>0</v>
      </c>
      <c r="BV304" s="297">
        <f t="shared" si="95"/>
        <v>1</v>
      </c>
      <c r="BW304" s="316">
        <v>0</v>
      </c>
      <c r="BX304" s="295">
        <f t="shared" si="96"/>
        <v>0.43</v>
      </c>
      <c r="BY304">
        <f t="shared" si="97"/>
        <v>0</v>
      </c>
      <c r="BZ304" s="301">
        <f t="shared" si="98"/>
        <v>0</v>
      </c>
      <c r="CB304" s="296">
        <v>0.6</v>
      </c>
      <c r="CC304" s="296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55" hidden="1" customHeight="1" x14ac:dyDescent="0.3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3">
        <f t="shared" si="91"/>
        <v>44</v>
      </c>
      <c r="BK305" s="133" t="str">
        <f t="shared" si="93"/>
        <v>Pin sylvestre_F1_Eclaircie tardive_GS Pineraies des plaines du Centre et du Nord Ouest_44_</v>
      </c>
      <c r="BL305" s="317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5" t="str">
        <f>+VLOOKUP(G305,Liste!$A$7:$H$69,8,FALSE)</f>
        <v>Résineux</v>
      </c>
      <c r="BU305" s="295">
        <f t="shared" si="94"/>
        <v>0</v>
      </c>
      <c r="BV305" s="297">
        <f t="shared" si="95"/>
        <v>1</v>
      </c>
      <c r="BW305" s="316">
        <v>0</v>
      </c>
      <c r="BX305" s="295">
        <f t="shared" si="96"/>
        <v>0.43</v>
      </c>
      <c r="BY305">
        <f t="shared" si="97"/>
        <v>0</v>
      </c>
      <c r="BZ305" s="301">
        <f t="shared" si="98"/>
        <v>0</v>
      </c>
      <c r="CB305" s="296">
        <v>0.6</v>
      </c>
      <c r="CC305" s="296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55" hidden="1" customHeight="1" x14ac:dyDescent="0.3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3">
        <f t="shared" si="91"/>
        <v>45</v>
      </c>
      <c r="BK306" s="133" t="str">
        <f t="shared" si="93"/>
        <v>Pin sylvestre_F1_Eclaircie tardive_GS Pineraies des plaines du Centre et du Nord Ouest_45_</v>
      </c>
      <c r="BL306" s="317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5" t="str">
        <f>+VLOOKUP(G306,Liste!$A$7:$H$69,8,FALSE)</f>
        <v>Résineux</v>
      </c>
      <c r="BU306" s="295">
        <f t="shared" si="94"/>
        <v>0</v>
      </c>
      <c r="BV306" s="297">
        <f t="shared" si="95"/>
        <v>1</v>
      </c>
      <c r="BW306" s="316">
        <v>0</v>
      </c>
      <c r="BX306" s="295">
        <f t="shared" si="96"/>
        <v>0.43</v>
      </c>
      <c r="BY306">
        <f t="shared" si="97"/>
        <v>0</v>
      </c>
      <c r="BZ306" s="301">
        <f t="shared" si="98"/>
        <v>0</v>
      </c>
      <c r="CB306" s="296">
        <v>0.6</v>
      </c>
      <c r="CC306" s="296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55" hidden="1" customHeight="1" x14ac:dyDescent="0.3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3">
        <f t="shared" si="91"/>
        <v>46</v>
      </c>
      <c r="BK307" s="133" t="str">
        <f t="shared" si="93"/>
        <v>Pin sylvestre_F1_Eclaircie tardive_GS Pineraies des plaines du Centre et du Nord Ouest_46_</v>
      </c>
      <c r="BL307" s="317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5" t="str">
        <f>+VLOOKUP(G307,Liste!$A$7:$H$69,8,FALSE)</f>
        <v>Résineux</v>
      </c>
      <c r="BU307" s="295">
        <f t="shared" si="94"/>
        <v>0</v>
      </c>
      <c r="BV307" s="297">
        <f t="shared" si="95"/>
        <v>1</v>
      </c>
      <c r="BW307" s="316">
        <v>0</v>
      </c>
      <c r="BX307" s="295">
        <f t="shared" si="96"/>
        <v>0.43</v>
      </c>
      <c r="BY307">
        <f t="shared" si="97"/>
        <v>0</v>
      </c>
      <c r="BZ307" s="301">
        <f t="shared" si="98"/>
        <v>0</v>
      </c>
      <c r="CB307" s="296">
        <v>0.6</v>
      </c>
      <c r="CC307" s="296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55" hidden="1" customHeight="1" x14ac:dyDescent="0.3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3">
        <f t="shared" si="91"/>
        <v>47</v>
      </c>
      <c r="BK308" s="133" t="str">
        <f t="shared" si="93"/>
        <v>Pin sylvestre_F1_Eclaircie tardive_GS Pineraies des plaines du Centre et du Nord Ouest_47_</v>
      </c>
      <c r="BL308" s="317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5" t="str">
        <f>+VLOOKUP(G308,Liste!$A$7:$H$69,8,FALSE)</f>
        <v>Résineux</v>
      </c>
      <c r="BU308" s="295">
        <f t="shared" si="94"/>
        <v>0</v>
      </c>
      <c r="BV308" s="297">
        <f t="shared" si="95"/>
        <v>1</v>
      </c>
      <c r="BW308" s="316">
        <v>0</v>
      </c>
      <c r="BX308" s="295">
        <f t="shared" si="96"/>
        <v>0.43</v>
      </c>
      <c r="BY308">
        <f t="shared" si="97"/>
        <v>0</v>
      </c>
      <c r="BZ308" s="301">
        <f t="shared" si="98"/>
        <v>0</v>
      </c>
      <c r="CB308" s="296">
        <v>0.6</v>
      </c>
      <c r="CC308" s="296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55" hidden="1" customHeight="1" x14ac:dyDescent="0.3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3">
        <f t="shared" si="91"/>
        <v>47</v>
      </c>
      <c r="BK309" s="133" t="str">
        <f t="shared" si="93"/>
        <v>Pin sylvestre_F1_Eclaircie tardive_GS Pineraies des plaines du Centre et du Nord Ouest_47_</v>
      </c>
      <c r="BL309" s="317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5" t="str">
        <f>+VLOOKUP(G309,Liste!$A$7:$H$69,8,FALSE)</f>
        <v>Résineux</v>
      </c>
      <c r="BU309" s="295">
        <f t="shared" si="94"/>
        <v>0</v>
      </c>
      <c r="BV309" s="297">
        <f t="shared" si="95"/>
        <v>1</v>
      </c>
      <c r="BW309" s="316">
        <v>0</v>
      </c>
      <c r="BX309" s="295">
        <f t="shared" si="96"/>
        <v>0.43</v>
      </c>
      <c r="BY309">
        <f t="shared" si="97"/>
        <v>0</v>
      </c>
      <c r="BZ309" s="301">
        <f t="shared" si="98"/>
        <v>0</v>
      </c>
      <c r="CB309" s="296">
        <v>0.6</v>
      </c>
      <c r="CC309" s="296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55" hidden="1" customHeight="1" x14ac:dyDescent="0.3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3">
        <f t="shared" si="91"/>
        <v>48</v>
      </c>
      <c r="BK310" s="133" t="str">
        <f t="shared" si="93"/>
        <v>Pin sylvestre_F1_Eclaircie tardive_GS Pineraies des plaines du Centre et du Nord Ouest_48_</v>
      </c>
      <c r="BL310" s="317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5" t="str">
        <f>+VLOOKUP(G310,Liste!$A$7:$H$69,8,FALSE)</f>
        <v>Résineux</v>
      </c>
      <c r="BU310" s="295">
        <f t="shared" si="94"/>
        <v>0</v>
      </c>
      <c r="BV310" s="297">
        <f t="shared" si="95"/>
        <v>1</v>
      </c>
      <c r="BW310" s="316">
        <v>0</v>
      </c>
      <c r="BX310" s="295">
        <f t="shared" si="96"/>
        <v>0.43</v>
      </c>
      <c r="BY310">
        <f t="shared" si="97"/>
        <v>0</v>
      </c>
      <c r="BZ310" s="301">
        <f t="shared" si="98"/>
        <v>0</v>
      </c>
      <c r="CB310" s="296">
        <v>0.6</v>
      </c>
      <c r="CC310" s="296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55" hidden="1" customHeight="1" x14ac:dyDescent="0.3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3">
        <f t="shared" si="91"/>
        <v>49</v>
      </c>
      <c r="BK311" s="133" t="str">
        <f t="shared" si="93"/>
        <v>Pin sylvestre_F1_Eclaircie tardive_GS Pineraies des plaines du Centre et du Nord Ouest_49_</v>
      </c>
      <c r="BL311" s="317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5" t="str">
        <f>+VLOOKUP(G311,Liste!$A$7:$H$69,8,FALSE)</f>
        <v>Résineux</v>
      </c>
      <c r="BU311" s="295">
        <f t="shared" si="94"/>
        <v>0</v>
      </c>
      <c r="BV311" s="297">
        <f t="shared" si="95"/>
        <v>1</v>
      </c>
      <c r="BW311" s="316">
        <v>0</v>
      </c>
      <c r="BX311" s="295">
        <f t="shared" si="96"/>
        <v>0.43</v>
      </c>
      <c r="BY311">
        <f t="shared" si="97"/>
        <v>0</v>
      </c>
      <c r="BZ311" s="301">
        <f t="shared" si="98"/>
        <v>0</v>
      </c>
      <c r="CB311" s="296">
        <v>0.6</v>
      </c>
      <c r="CC311" s="296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55" hidden="1" customHeight="1" x14ac:dyDescent="0.3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3">
        <f t="shared" si="91"/>
        <v>50</v>
      </c>
      <c r="BK312" s="133" t="str">
        <f t="shared" si="93"/>
        <v>Pin sylvestre_F1_Eclaircie tardive_GS Pineraies des plaines du Centre et du Nord Ouest_50_</v>
      </c>
      <c r="BL312" s="317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5" t="str">
        <f>+VLOOKUP(G312,Liste!$A$7:$H$69,8,FALSE)</f>
        <v>Résineux</v>
      </c>
      <c r="BU312" s="295">
        <f t="shared" si="94"/>
        <v>0</v>
      </c>
      <c r="BV312" s="297">
        <f t="shared" si="95"/>
        <v>1</v>
      </c>
      <c r="BW312" s="316">
        <v>0</v>
      </c>
      <c r="BX312" s="295">
        <f t="shared" si="96"/>
        <v>0.43</v>
      </c>
      <c r="BY312">
        <f t="shared" si="97"/>
        <v>0</v>
      </c>
      <c r="BZ312" s="301">
        <f t="shared" si="98"/>
        <v>0</v>
      </c>
      <c r="CB312" s="296">
        <v>0.6</v>
      </c>
      <c r="CC312" s="296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55" hidden="1" customHeight="1" x14ac:dyDescent="0.3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3">
        <f t="shared" si="91"/>
        <v>51</v>
      </c>
      <c r="BK313" s="133" t="str">
        <f t="shared" si="93"/>
        <v>Pin sylvestre_F1_Eclaircie tardive_GS Pineraies des plaines du Centre et du Nord Ouest_51_</v>
      </c>
      <c r="BL313" s="317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5" t="str">
        <f>+VLOOKUP(G313,Liste!$A$7:$H$69,8,FALSE)</f>
        <v>Résineux</v>
      </c>
      <c r="BU313" s="295">
        <f t="shared" si="94"/>
        <v>0</v>
      </c>
      <c r="BV313" s="297">
        <f t="shared" si="95"/>
        <v>1</v>
      </c>
      <c r="BW313" s="316">
        <v>0</v>
      </c>
      <c r="BX313" s="295">
        <f t="shared" si="96"/>
        <v>0.43</v>
      </c>
      <c r="BY313">
        <f t="shared" si="97"/>
        <v>0</v>
      </c>
      <c r="BZ313" s="301">
        <f t="shared" si="98"/>
        <v>0</v>
      </c>
      <c r="CB313" s="296">
        <v>0.6</v>
      </c>
      <c r="CC313" s="296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55" hidden="1" customHeight="1" x14ac:dyDescent="0.3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3">
        <f t="shared" si="91"/>
        <v>52</v>
      </c>
      <c r="BK314" s="133" t="str">
        <f t="shared" si="93"/>
        <v>Pin sylvestre_F1_Eclaircie tardive_GS Pineraies des plaines du Centre et du Nord Ouest_52_</v>
      </c>
      <c r="BL314" s="317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5" t="str">
        <f>+VLOOKUP(G314,Liste!$A$7:$H$69,8,FALSE)</f>
        <v>Résineux</v>
      </c>
      <c r="BU314" s="295">
        <f t="shared" si="94"/>
        <v>0</v>
      </c>
      <c r="BV314" s="297">
        <f t="shared" si="95"/>
        <v>1</v>
      </c>
      <c r="BW314" s="316">
        <v>0</v>
      </c>
      <c r="BX314" s="295">
        <f t="shared" si="96"/>
        <v>0.43</v>
      </c>
      <c r="BY314">
        <f t="shared" si="97"/>
        <v>0</v>
      </c>
      <c r="BZ314" s="301">
        <f t="shared" si="98"/>
        <v>0</v>
      </c>
      <c r="CB314" s="296">
        <v>0.6</v>
      </c>
      <c r="CC314" s="296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55" hidden="1" customHeight="1" x14ac:dyDescent="0.3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3">
        <f t="shared" si="91"/>
        <v>53</v>
      </c>
      <c r="BK315" s="133" t="str">
        <f t="shared" si="93"/>
        <v>Pin sylvestre_F1_Eclaircie tardive_GS Pineraies des plaines du Centre et du Nord Ouest_53_</v>
      </c>
      <c r="BL315" s="317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5" t="str">
        <f>+VLOOKUP(G315,Liste!$A$7:$H$69,8,FALSE)</f>
        <v>Résineux</v>
      </c>
      <c r="BU315" s="295">
        <f t="shared" si="94"/>
        <v>0</v>
      </c>
      <c r="BV315" s="297">
        <f t="shared" si="95"/>
        <v>1</v>
      </c>
      <c r="BW315" s="316">
        <v>0</v>
      </c>
      <c r="BX315" s="295">
        <f t="shared" si="96"/>
        <v>0.43</v>
      </c>
      <c r="BY315">
        <f t="shared" si="97"/>
        <v>0</v>
      </c>
      <c r="BZ315" s="301">
        <f t="shared" si="98"/>
        <v>0</v>
      </c>
      <c r="CB315" s="296">
        <v>0.6</v>
      </c>
      <c r="CC315" s="296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55" hidden="1" customHeight="1" x14ac:dyDescent="0.3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3">
        <f t="shared" si="91"/>
        <v>54</v>
      </c>
      <c r="BK316" s="133" t="str">
        <f t="shared" si="93"/>
        <v>Pin sylvestre_F1_Eclaircie tardive_GS Pineraies des plaines du Centre et du Nord Ouest_54_</v>
      </c>
      <c r="BL316" s="317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5" t="str">
        <f>+VLOOKUP(G316,Liste!$A$7:$H$69,8,FALSE)</f>
        <v>Résineux</v>
      </c>
      <c r="BU316" s="295">
        <f t="shared" si="94"/>
        <v>0</v>
      </c>
      <c r="BV316" s="297">
        <f t="shared" si="95"/>
        <v>1</v>
      </c>
      <c r="BW316" s="316">
        <v>0</v>
      </c>
      <c r="BX316" s="295">
        <f t="shared" si="96"/>
        <v>0.43</v>
      </c>
      <c r="BY316">
        <f t="shared" si="97"/>
        <v>0</v>
      </c>
      <c r="BZ316" s="301">
        <f t="shared" si="98"/>
        <v>0</v>
      </c>
      <c r="CB316" s="296">
        <v>0.6</v>
      </c>
      <c r="CC316" s="296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55" hidden="1" customHeight="1" x14ac:dyDescent="0.3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3">
        <f t="shared" si="91"/>
        <v>54</v>
      </c>
      <c r="BK317" s="133" t="str">
        <f t="shared" si="93"/>
        <v>Pin sylvestre_F1_Eclaircie tardive_GS Pineraies des plaines du Centre et du Nord Ouest_54_</v>
      </c>
      <c r="BL317" s="317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5" t="str">
        <f>+VLOOKUP(G317,Liste!$A$7:$H$69,8,FALSE)</f>
        <v>Résineux</v>
      </c>
      <c r="BU317" s="295">
        <f t="shared" si="94"/>
        <v>0</v>
      </c>
      <c r="BV317" s="297">
        <f t="shared" si="95"/>
        <v>1</v>
      </c>
      <c r="BW317" s="316">
        <v>0</v>
      </c>
      <c r="BX317" s="295">
        <f t="shared" si="96"/>
        <v>0.43</v>
      </c>
      <c r="BY317">
        <f t="shared" si="97"/>
        <v>0</v>
      </c>
      <c r="BZ317" s="301">
        <f t="shared" si="98"/>
        <v>0</v>
      </c>
      <c r="CB317" s="296">
        <v>0.6</v>
      </c>
      <c r="CC317" s="296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55" hidden="1" customHeight="1" x14ac:dyDescent="0.3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3">
        <f t="shared" si="91"/>
        <v>55</v>
      </c>
      <c r="BK318" s="133" t="str">
        <f t="shared" si="93"/>
        <v>Pin sylvestre_F1_Eclaircie tardive_GS Pineraies des plaines du Centre et du Nord Ouest_55_</v>
      </c>
      <c r="BL318" s="317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5" t="str">
        <f>+VLOOKUP(G318,Liste!$A$7:$H$69,8,FALSE)</f>
        <v>Résineux</v>
      </c>
      <c r="BU318" s="295">
        <f t="shared" si="94"/>
        <v>0</v>
      </c>
      <c r="BV318" s="297">
        <f t="shared" si="95"/>
        <v>1</v>
      </c>
      <c r="BW318" s="316">
        <v>0</v>
      </c>
      <c r="BX318" s="295">
        <f t="shared" si="96"/>
        <v>0.43</v>
      </c>
      <c r="BY318">
        <f t="shared" si="97"/>
        <v>0</v>
      </c>
      <c r="BZ318" s="301">
        <f t="shared" si="98"/>
        <v>0</v>
      </c>
      <c r="CB318" s="296">
        <v>0.6</v>
      </c>
      <c r="CC318" s="296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55" hidden="1" customHeight="1" x14ac:dyDescent="0.3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3">
        <f t="shared" si="91"/>
        <v>56</v>
      </c>
      <c r="BK319" s="133" t="str">
        <f t="shared" si="93"/>
        <v>Pin sylvestre_F1_Eclaircie tardive_GS Pineraies des plaines du Centre et du Nord Ouest_56_</v>
      </c>
      <c r="BL319" s="317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5" t="str">
        <f>+VLOOKUP(G319,Liste!$A$7:$H$69,8,FALSE)</f>
        <v>Résineux</v>
      </c>
      <c r="BU319" s="295">
        <f t="shared" si="94"/>
        <v>0</v>
      </c>
      <c r="BV319" s="297">
        <f t="shared" si="95"/>
        <v>1</v>
      </c>
      <c r="BW319" s="316">
        <v>0</v>
      </c>
      <c r="BX319" s="295">
        <f t="shared" si="96"/>
        <v>0.43</v>
      </c>
      <c r="BY319">
        <f t="shared" si="97"/>
        <v>0</v>
      </c>
      <c r="BZ319" s="301">
        <f t="shared" si="98"/>
        <v>0</v>
      </c>
      <c r="CB319" s="296">
        <v>0.6</v>
      </c>
      <c r="CC319" s="296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55" hidden="1" customHeight="1" x14ac:dyDescent="0.3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3">
        <f t="shared" si="91"/>
        <v>57</v>
      </c>
      <c r="BK320" s="133" t="str">
        <f t="shared" si="93"/>
        <v>Pin sylvestre_F1_Eclaircie tardive_GS Pineraies des plaines du Centre et du Nord Ouest_57_</v>
      </c>
      <c r="BL320" s="317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5" t="str">
        <f>+VLOOKUP(G320,Liste!$A$7:$H$69,8,FALSE)</f>
        <v>Résineux</v>
      </c>
      <c r="BU320" s="295">
        <f t="shared" si="94"/>
        <v>0</v>
      </c>
      <c r="BV320" s="297">
        <f t="shared" si="95"/>
        <v>1</v>
      </c>
      <c r="BW320" s="316">
        <v>0</v>
      </c>
      <c r="BX320" s="295">
        <f t="shared" si="96"/>
        <v>0.43</v>
      </c>
      <c r="BY320">
        <f t="shared" si="97"/>
        <v>0</v>
      </c>
      <c r="BZ320" s="301">
        <f t="shared" si="98"/>
        <v>0</v>
      </c>
      <c r="CB320" s="296">
        <v>0.6</v>
      </c>
      <c r="CC320" s="296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55" hidden="1" customHeight="1" x14ac:dyDescent="0.3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3">
        <f t="shared" si="91"/>
        <v>58</v>
      </c>
      <c r="BK321" s="133" t="str">
        <f t="shared" si="93"/>
        <v>Pin sylvestre_F1_Eclaircie tardive_GS Pineraies des plaines du Centre et du Nord Ouest_58_</v>
      </c>
      <c r="BL321" s="317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5" t="str">
        <f>+VLOOKUP(G321,Liste!$A$7:$H$69,8,FALSE)</f>
        <v>Résineux</v>
      </c>
      <c r="BU321" s="295">
        <f t="shared" si="94"/>
        <v>0</v>
      </c>
      <c r="BV321" s="297">
        <f t="shared" si="95"/>
        <v>1</v>
      </c>
      <c r="BW321" s="316">
        <v>0</v>
      </c>
      <c r="BX321" s="295">
        <f t="shared" si="96"/>
        <v>0.43</v>
      </c>
      <c r="BY321">
        <f t="shared" si="97"/>
        <v>0</v>
      </c>
      <c r="BZ321" s="301">
        <f t="shared" si="98"/>
        <v>0</v>
      </c>
      <c r="CB321" s="296">
        <v>0.6</v>
      </c>
      <c r="CC321" s="296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55" hidden="1" customHeight="1" x14ac:dyDescent="0.3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3">
        <f t="shared" si="91"/>
        <v>59</v>
      </c>
      <c r="BK322" s="133" t="str">
        <f t="shared" si="93"/>
        <v>Pin sylvestre_F1_Eclaircie tardive_GS Pineraies des plaines du Centre et du Nord Ouest_59_</v>
      </c>
      <c r="BL322" s="317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5" t="str">
        <f>+VLOOKUP(G322,Liste!$A$7:$H$69,8,FALSE)</f>
        <v>Résineux</v>
      </c>
      <c r="BU322" s="295">
        <f t="shared" si="94"/>
        <v>0</v>
      </c>
      <c r="BV322" s="297">
        <f t="shared" si="95"/>
        <v>1</v>
      </c>
      <c r="BW322" s="316">
        <v>0</v>
      </c>
      <c r="BX322" s="295">
        <f t="shared" si="96"/>
        <v>0.43</v>
      </c>
      <c r="BY322">
        <f t="shared" si="97"/>
        <v>0</v>
      </c>
      <c r="BZ322" s="301">
        <f t="shared" si="98"/>
        <v>0</v>
      </c>
      <c r="CB322" s="296">
        <v>0.6</v>
      </c>
      <c r="CC322" s="296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55" hidden="1" customHeight="1" x14ac:dyDescent="0.3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3">
        <f t="shared" ref="BJ323:BJ386" si="110">+AC323</f>
        <v>60</v>
      </c>
      <c r="BK323" s="133" t="str">
        <f t="shared" si="93"/>
        <v>Pin sylvestre_F1_Eclaircie tardive_GS Pineraies des plaines du Centre et du Nord Ouest_60_</v>
      </c>
      <c r="BL323" s="317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5" t="str">
        <f>+VLOOKUP(G323,Liste!$A$7:$H$69,8,FALSE)</f>
        <v>Résineux</v>
      </c>
      <c r="BU323" s="295">
        <f t="shared" si="94"/>
        <v>0</v>
      </c>
      <c r="BV323" s="297">
        <f t="shared" si="95"/>
        <v>1</v>
      </c>
      <c r="BW323" s="316">
        <v>0</v>
      </c>
      <c r="BX323" s="295">
        <f t="shared" si="96"/>
        <v>0.43</v>
      </c>
      <c r="BY323">
        <f t="shared" si="97"/>
        <v>0</v>
      </c>
      <c r="BZ323" s="301">
        <f t="shared" si="98"/>
        <v>0</v>
      </c>
      <c r="CB323" s="296">
        <v>0.6</v>
      </c>
      <c r="CC323" s="296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55" hidden="1" customHeight="1" x14ac:dyDescent="0.3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3">
        <f t="shared" si="110"/>
        <v>61</v>
      </c>
      <c r="BK324" s="133" t="str">
        <f t="shared" ref="BK324:BK387" si="112">+_xlfn.CONCAT(BH324,"_",J324,"_",I324,"_",BI324,"_",BJ324,"_")</f>
        <v>Pin sylvestre_F1_Eclaircie tardive_GS Pineraies des plaines du Centre et du Nord Ouest_61_</v>
      </c>
      <c r="BL324" s="317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5" t="str">
        <f>+VLOOKUP(G324,Liste!$A$7:$H$69,8,FALSE)</f>
        <v>Résineux</v>
      </c>
      <c r="BU324" s="295">
        <f t="shared" ref="BU324:BU387" si="113">IF(BT324="Résineux",0%,100%)</f>
        <v>0</v>
      </c>
      <c r="BV324" s="297">
        <f t="shared" ref="BV324:BV387" si="114">+IF(BT324="Résineux",100%,0%)</f>
        <v>1</v>
      </c>
      <c r="BW324" s="316">
        <v>0</v>
      </c>
      <c r="BX324" s="295">
        <f t="shared" ref="BX324:BX387" si="115">+IF(BV324&lt;&gt;0,0.43,0.25)</f>
        <v>0.43</v>
      </c>
      <c r="BY324">
        <f t="shared" ref="BY324:BY387" si="116">+IF(BJ324&lt;=30,AV324*BX324,0)</f>
        <v>0</v>
      </c>
      <c r="BZ324" s="301">
        <f t="shared" ref="BZ324:BZ387" si="117">+IF(BJ324&gt;=31,0,BY324+BZ323)</f>
        <v>0</v>
      </c>
      <c r="CB324" s="296">
        <v>0.6</v>
      </c>
      <c r="CC324" s="296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55" hidden="1" customHeight="1" x14ac:dyDescent="0.3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3">
        <f t="shared" si="110"/>
        <v>62</v>
      </c>
      <c r="BK325" s="133" t="str">
        <f t="shared" si="112"/>
        <v>Pin sylvestre_F1_Eclaircie tardive_GS Pineraies des plaines du Centre et du Nord Ouest_62_</v>
      </c>
      <c r="BL325" s="317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5" t="str">
        <f>+VLOOKUP(G325,Liste!$A$7:$H$69,8,FALSE)</f>
        <v>Résineux</v>
      </c>
      <c r="BU325" s="295">
        <f t="shared" si="113"/>
        <v>0</v>
      </c>
      <c r="BV325" s="297">
        <f t="shared" si="114"/>
        <v>1</v>
      </c>
      <c r="BW325" s="316">
        <v>0</v>
      </c>
      <c r="BX325" s="295">
        <f t="shared" si="115"/>
        <v>0.43</v>
      </c>
      <c r="BY325">
        <f t="shared" si="116"/>
        <v>0</v>
      </c>
      <c r="BZ325" s="301">
        <f t="shared" si="117"/>
        <v>0</v>
      </c>
      <c r="CB325" s="296">
        <v>0.6</v>
      </c>
      <c r="CC325" s="296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55" hidden="1" customHeight="1" x14ac:dyDescent="0.3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3">
        <f t="shared" si="110"/>
        <v>63</v>
      </c>
      <c r="BK326" s="133" t="str">
        <f t="shared" si="112"/>
        <v>Pin sylvestre_F1_Eclaircie tardive_GS Pineraies des plaines du Centre et du Nord Ouest_63_</v>
      </c>
      <c r="BL326" s="317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5" t="str">
        <f>+VLOOKUP(G326,Liste!$A$7:$H$69,8,FALSE)</f>
        <v>Résineux</v>
      </c>
      <c r="BU326" s="295">
        <f t="shared" si="113"/>
        <v>0</v>
      </c>
      <c r="BV326" s="297">
        <f t="shared" si="114"/>
        <v>1</v>
      </c>
      <c r="BW326" s="316">
        <v>0</v>
      </c>
      <c r="BX326" s="295">
        <f t="shared" si="115"/>
        <v>0.43</v>
      </c>
      <c r="BY326">
        <f t="shared" si="116"/>
        <v>0</v>
      </c>
      <c r="BZ326" s="301">
        <f t="shared" si="117"/>
        <v>0</v>
      </c>
      <c r="CB326" s="296">
        <v>0.6</v>
      </c>
      <c r="CC326" s="296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55" hidden="1" customHeight="1" x14ac:dyDescent="0.3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3">
        <f t="shared" si="110"/>
        <v>63</v>
      </c>
      <c r="BK327" s="133" t="str">
        <f t="shared" si="112"/>
        <v>Pin sylvestre_F1_Eclaircie tardive_GS Pineraies des plaines du Centre et du Nord Ouest_63_</v>
      </c>
      <c r="BL327" s="317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5" t="str">
        <f>+VLOOKUP(G327,Liste!$A$7:$H$69,8,FALSE)</f>
        <v>Résineux</v>
      </c>
      <c r="BU327" s="295">
        <f t="shared" si="113"/>
        <v>0</v>
      </c>
      <c r="BV327" s="297">
        <f t="shared" si="114"/>
        <v>1</v>
      </c>
      <c r="BW327" s="316">
        <v>0</v>
      </c>
      <c r="BX327" s="295">
        <f t="shared" si="115"/>
        <v>0.43</v>
      </c>
      <c r="BY327">
        <f t="shared" si="116"/>
        <v>0</v>
      </c>
      <c r="BZ327" s="301">
        <f t="shared" si="117"/>
        <v>0</v>
      </c>
      <c r="CB327" s="296">
        <v>0.6</v>
      </c>
      <c r="CC327" s="296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55" hidden="1" customHeight="1" x14ac:dyDescent="0.3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3">
        <f t="shared" si="110"/>
        <v>64</v>
      </c>
      <c r="BK328" s="133" t="str">
        <f t="shared" si="112"/>
        <v>Pin sylvestre_F1_Eclaircie tardive_GS Pineraies des plaines du Centre et du Nord Ouest_64_</v>
      </c>
      <c r="BL328" s="317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5" t="str">
        <f>+VLOOKUP(G328,Liste!$A$7:$H$69,8,FALSE)</f>
        <v>Résineux</v>
      </c>
      <c r="BU328" s="295">
        <f t="shared" si="113"/>
        <v>0</v>
      </c>
      <c r="BV328" s="297">
        <f t="shared" si="114"/>
        <v>1</v>
      </c>
      <c r="BW328" s="316">
        <v>0</v>
      </c>
      <c r="BX328" s="295">
        <f t="shared" si="115"/>
        <v>0.43</v>
      </c>
      <c r="BY328">
        <f t="shared" si="116"/>
        <v>0</v>
      </c>
      <c r="BZ328" s="301">
        <f t="shared" si="117"/>
        <v>0</v>
      </c>
      <c r="CB328" s="296">
        <v>0.6</v>
      </c>
      <c r="CC328" s="296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55" hidden="1" customHeight="1" x14ac:dyDescent="0.3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3">
        <f t="shared" si="110"/>
        <v>65</v>
      </c>
      <c r="BK329" s="133" t="str">
        <f t="shared" si="112"/>
        <v>Pin sylvestre_F1_Eclaircie tardive_GS Pineraies des plaines du Centre et du Nord Ouest_65_</v>
      </c>
      <c r="BL329" s="317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5" t="str">
        <f>+VLOOKUP(G329,Liste!$A$7:$H$69,8,FALSE)</f>
        <v>Résineux</v>
      </c>
      <c r="BU329" s="295">
        <f t="shared" si="113"/>
        <v>0</v>
      </c>
      <c r="BV329" s="297">
        <f t="shared" si="114"/>
        <v>1</v>
      </c>
      <c r="BW329" s="316">
        <v>0</v>
      </c>
      <c r="BX329" s="295">
        <f t="shared" si="115"/>
        <v>0.43</v>
      </c>
      <c r="BY329">
        <f t="shared" si="116"/>
        <v>0</v>
      </c>
      <c r="BZ329" s="301">
        <f t="shared" si="117"/>
        <v>0</v>
      </c>
      <c r="CB329" s="296">
        <v>0.6</v>
      </c>
      <c r="CC329" s="296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55" hidden="1" customHeight="1" x14ac:dyDescent="0.3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3">
        <f t="shared" si="110"/>
        <v>66</v>
      </c>
      <c r="BK330" s="133" t="str">
        <f t="shared" si="112"/>
        <v>Pin sylvestre_F1_Eclaircie tardive_GS Pineraies des plaines du Centre et du Nord Ouest_66_</v>
      </c>
      <c r="BL330" s="317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5" t="str">
        <f>+VLOOKUP(G330,Liste!$A$7:$H$69,8,FALSE)</f>
        <v>Résineux</v>
      </c>
      <c r="BU330" s="295">
        <f t="shared" si="113"/>
        <v>0</v>
      </c>
      <c r="BV330" s="297">
        <f t="shared" si="114"/>
        <v>1</v>
      </c>
      <c r="BW330" s="316">
        <v>0</v>
      </c>
      <c r="BX330" s="295">
        <f t="shared" si="115"/>
        <v>0.43</v>
      </c>
      <c r="BY330">
        <f t="shared" si="116"/>
        <v>0</v>
      </c>
      <c r="BZ330" s="301">
        <f t="shared" si="117"/>
        <v>0</v>
      </c>
      <c r="CB330" s="296">
        <v>0.6</v>
      </c>
      <c r="CC330" s="296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55" hidden="1" customHeight="1" x14ac:dyDescent="0.3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3">
        <f t="shared" si="110"/>
        <v>67</v>
      </c>
      <c r="BK331" s="133" t="str">
        <f t="shared" si="112"/>
        <v>Pin sylvestre_F1_Eclaircie tardive_GS Pineraies des plaines du Centre et du Nord Ouest_67_</v>
      </c>
      <c r="BL331" s="317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5" t="str">
        <f>+VLOOKUP(G331,Liste!$A$7:$H$69,8,FALSE)</f>
        <v>Résineux</v>
      </c>
      <c r="BU331" s="295">
        <f t="shared" si="113"/>
        <v>0</v>
      </c>
      <c r="BV331" s="297">
        <f t="shared" si="114"/>
        <v>1</v>
      </c>
      <c r="BW331" s="316">
        <v>0</v>
      </c>
      <c r="BX331" s="295">
        <f t="shared" si="115"/>
        <v>0.43</v>
      </c>
      <c r="BY331">
        <f t="shared" si="116"/>
        <v>0</v>
      </c>
      <c r="BZ331" s="301">
        <f t="shared" si="117"/>
        <v>0</v>
      </c>
      <c r="CB331" s="296">
        <v>0.6</v>
      </c>
      <c r="CC331" s="296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55" hidden="1" customHeight="1" x14ac:dyDescent="0.3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3">
        <f t="shared" si="110"/>
        <v>68</v>
      </c>
      <c r="BK332" s="133" t="str">
        <f t="shared" si="112"/>
        <v>Pin sylvestre_F1_Eclaircie tardive_GS Pineraies des plaines du Centre et du Nord Ouest_68_</v>
      </c>
      <c r="BL332" s="317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5" t="str">
        <f>+VLOOKUP(G332,Liste!$A$7:$H$69,8,FALSE)</f>
        <v>Résineux</v>
      </c>
      <c r="BU332" s="295">
        <f t="shared" si="113"/>
        <v>0</v>
      </c>
      <c r="BV332" s="297">
        <f t="shared" si="114"/>
        <v>1</v>
      </c>
      <c r="BW332" s="316">
        <v>0</v>
      </c>
      <c r="BX332" s="295">
        <f t="shared" si="115"/>
        <v>0.43</v>
      </c>
      <c r="BY332">
        <f t="shared" si="116"/>
        <v>0</v>
      </c>
      <c r="BZ332" s="301">
        <f t="shared" si="117"/>
        <v>0</v>
      </c>
      <c r="CB332" s="296">
        <v>0.6</v>
      </c>
      <c r="CC332" s="296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55" hidden="1" customHeight="1" x14ac:dyDescent="0.3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3">
        <f t="shared" si="110"/>
        <v>69</v>
      </c>
      <c r="BK333" s="133" t="str">
        <f t="shared" si="112"/>
        <v>Pin sylvestre_F1_Eclaircie tardive_GS Pineraies des plaines du Centre et du Nord Ouest_69_</v>
      </c>
      <c r="BL333" s="317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5" t="str">
        <f>+VLOOKUP(G333,Liste!$A$7:$H$69,8,FALSE)</f>
        <v>Résineux</v>
      </c>
      <c r="BU333" s="295">
        <f t="shared" si="113"/>
        <v>0</v>
      </c>
      <c r="BV333" s="297">
        <f t="shared" si="114"/>
        <v>1</v>
      </c>
      <c r="BW333" s="316">
        <v>0</v>
      </c>
      <c r="BX333" s="295">
        <f t="shared" si="115"/>
        <v>0.43</v>
      </c>
      <c r="BY333">
        <f t="shared" si="116"/>
        <v>0</v>
      </c>
      <c r="BZ333" s="301">
        <f t="shared" si="117"/>
        <v>0</v>
      </c>
      <c r="CB333" s="296">
        <v>0.6</v>
      </c>
      <c r="CC333" s="296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55" hidden="1" customHeight="1" x14ac:dyDescent="0.3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3">
        <f t="shared" si="110"/>
        <v>70</v>
      </c>
      <c r="BK334" s="133" t="str">
        <f t="shared" si="112"/>
        <v>Pin sylvestre_F1_Eclaircie tardive_GS Pineraies des plaines du Centre et du Nord Ouest_70_</v>
      </c>
      <c r="BL334" s="317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5" t="str">
        <f>+VLOOKUP(G334,Liste!$A$7:$H$69,8,FALSE)</f>
        <v>Résineux</v>
      </c>
      <c r="BU334" s="295">
        <f t="shared" si="113"/>
        <v>0</v>
      </c>
      <c r="BV334" s="297">
        <f t="shared" si="114"/>
        <v>1</v>
      </c>
      <c r="BW334" s="316">
        <v>0</v>
      </c>
      <c r="BX334" s="295">
        <f t="shared" si="115"/>
        <v>0.43</v>
      </c>
      <c r="BY334">
        <f t="shared" si="116"/>
        <v>0</v>
      </c>
      <c r="BZ334" s="301">
        <f t="shared" si="117"/>
        <v>0</v>
      </c>
      <c r="CB334" s="296">
        <v>0.6</v>
      </c>
      <c r="CC334" s="296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55" hidden="1" customHeight="1" x14ac:dyDescent="0.3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3">
        <f t="shared" si="110"/>
        <v>71</v>
      </c>
      <c r="BK335" s="133" t="str">
        <f t="shared" si="112"/>
        <v>Pin sylvestre_F1_Eclaircie tardive_GS Pineraies des plaines du Centre et du Nord Ouest_71_</v>
      </c>
      <c r="BL335" s="317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5" t="str">
        <f>+VLOOKUP(G335,Liste!$A$7:$H$69,8,FALSE)</f>
        <v>Résineux</v>
      </c>
      <c r="BU335" s="295">
        <f t="shared" si="113"/>
        <v>0</v>
      </c>
      <c r="BV335" s="297">
        <f t="shared" si="114"/>
        <v>1</v>
      </c>
      <c r="BW335" s="316">
        <v>0</v>
      </c>
      <c r="BX335" s="295">
        <f t="shared" si="115"/>
        <v>0.43</v>
      </c>
      <c r="BY335">
        <f t="shared" si="116"/>
        <v>0</v>
      </c>
      <c r="BZ335" s="301">
        <f t="shared" si="117"/>
        <v>0</v>
      </c>
      <c r="CB335" s="296">
        <v>0.6</v>
      </c>
      <c r="CC335" s="296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55" hidden="1" customHeight="1" x14ac:dyDescent="0.3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3">
        <f t="shared" si="110"/>
        <v>72</v>
      </c>
      <c r="BK336" s="133" t="str">
        <f t="shared" si="112"/>
        <v>Pin sylvestre_F1_Eclaircie tardive_GS Pineraies des plaines du Centre et du Nord Ouest_72_</v>
      </c>
      <c r="BL336" s="317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5" t="str">
        <f>+VLOOKUP(G336,Liste!$A$7:$H$69,8,FALSE)</f>
        <v>Résineux</v>
      </c>
      <c r="BU336" s="295">
        <f t="shared" si="113"/>
        <v>0</v>
      </c>
      <c r="BV336" s="297">
        <f t="shared" si="114"/>
        <v>1</v>
      </c>
      <c r="BW336" s="316">
        <v>0</v>
      </c>
      <c r="BX336" s="295">
        <f t="shared" si="115"/>
        <v>0.43</v>
      </c>
      <c r="BY336">
        <f t="shared" si="116"/>
        <v>0</v>
      </c>
      <c r="BZ336" s="301">
        <f t="shared" si="117"/>
        <v>0</v>
      </c>
      <c r="CB336" s="296">
        <v>0.6</v>
      </c>
      <c r="CC336" s="296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55" hidden="1" customHeight="1" x14ac:dyDescent="0.3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3">
        <f t="shared" si="110"/>
        <v>72</v>
      </c>
      <c r="BK337" s="133" t="str">
        <f t="shared" si="112"/>
        <v>Pin sylvestre_F1_Eclaircie tardive_GS Pineraies des plaines du Centre et du Nord Ouest_72_</v>
      </c>
      <c r="BL337" s="317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5" t="str">
        <f>+VLOOKUP(G337,Liste!$A$7:$H$69,8,FALSE)</f>
        <v>Résineux</v>
      </c>
      <c r="BU337" s="295">
        <f t="shared" si="113"/>
        <v>0</v>
      </c>
      <c r="BV337" s="297">
        <f t="shared" si="114"/>
        <v>1</v>
      </c>
      <c r="BW337" s="316">
        <v>0</v>
      </c>
      <c r="BX337" s="295">
        <f t="shared" si="115"/>
        <v>0.43</v>
      </c>
      <c r="BY337">
        <f t="shared" si="116"/>
        <v>0</v>
      </c>
      <c r="BZ337" s="301">
        <f t="shared" si="117"/>
        <v>0</v>
      </c>
      <c r="CB337" s="296">
        <v>0.6</v>
      </c>
      <c r="CC337" s="296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55" hidden="1" customHeight="1" x14ac:dyDescent="0.3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3">
        <f t="shared" si="110"/>
        <v>73</v>
      </c>
      <c r="BK338" s="133" t="str">
        <f t="shared" si="112"/>
        <v>Pin sylvestre_F1_Eclaircie tardive_GS Pineraies des plaines du Centre et du Nord Ouest_73_</v>
      </c>
      <c r="BL338" s="317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5" t="str">
        <f>+VLOOKUP(G338,Liste!$A$7:$H$69,8,FALSE)</f>
        <v>Résineux</v>
      </c>
      <c r="BU338" s="295">
        <f t="shared" si="113"/>
        <v>0</v>
      </c>
      <c r="BV338" s="297">
        <f t="shared" si="114"/>
        <v>1</v>
      </c>
      <c r="BW338" s="316">
        <v>0</v>
      </c>
      <c r="BX338" s="295">
        <f t="shared" si="115"/>
        <v>0.43</v>
      </c>
      <c r="BY338">
        <f t="shared" si="116"/>
        <v>0</v>
      </c>
      <c r="BZ338" s="301">
        <f t="shared" si="117"/>
        <v>0</v>
      </c>
      <c r="CB338" s="296">
        <v>0.6</v>
      </c>
      <c r="CC338" s="296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55" hidden="1" customHeight="1" x14ac:dyDescent="0.3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3">
        <f t="shared" si="110"/>
        <v>74</v>
      </c>
      <c r="BK339" s="133" t="str">
        <f t="shared" si="112"/>
        <v>Pin sylvestre_F1_Eclaircie tardive_GS Pineraies des plaines du Centre et du Nord Ouest_74_</v>
      </c>
      <c r="BL339" s="317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5" t="str">
        <f>+VLOOKUP(G339,Liste!$A$7:$H$69,8,FALSE)</f>
        <v>Résineux</v>
      </c>
      <c r="BU339" s="295">
        <f t="shared" si="113"/>
        <v>0</v>
      </c>
      <c r="BV339" s="297">
        <f t="shared" si="114"/>
        <v>1</v>
      </c>
      <c r="BW339" s="316">
        <v>0</v>
      </c>
      <c r="BX339" s="295">
        <f t="shared" si="115"/>
        <v>0.43</v>
      </c>
      <c r="BY339">
        <f t="shared" si="116"/>
        <v>0</v>
      </c>
      <c r="BZ339" s="301">
        <f t="shared" si="117"/>
        <v>0</v>
      </c>
      <c r="CB339" s="296">
        <v>0.6</v>
      </c>
      <c r="CC339" s="296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55" hidden="1" customHeight="1" x14ac:dyDescent="0.3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3">
        <f t="shared" si="110"/>
        <v>75</v>
      </c>
      <c r="BK340" s="133" t="str">
        <f t="shared" si="112"/>
        <v>Pin sylvestre_F1_Eclaircie tardive_GS Pineraies des plaines du Centre et du Nord Ouest_75_</v>
      </c>
      <c r="BL340" s="317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5" t="str">
        <f>+VLOOKUP(G340,Liste!$A$7:$H$69,8,FALSE)</f>
        <v>Résineux</v>
      </c>
      <c r="BU340" s="295">
        <f t="shared" si="113"/>
        <v>0</v>
      </c>
      <c r="BV340" s="297">
        <f t="shared" si="114"/>
        <v>1</v>
      </c>
      <c r="BW340" s="316">
        <v>0</v>
      </c>
      <c r="BX340" s="295">
        <f t="shared" si="115"/>
        <v>0.43</v>
      </c>
      <c r="BY340">
        <f t="shared" si="116"/>
        <v>0</v>
      </c>
      <c r="BZ340" s="301">
        <f t="shared" si="117"/>
        <v>0</v>
      </c>
      <c r="CB340" s="296">
        <v>0.6</v>
      </c>
      <c r="CC340" s="296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55" hidden="1" customHeight="1" x14ac:dyDescent="0.3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3">
        <f t="shared" si="110"/>
        <v>76</v>
      </c>
      <c r="BK341" s="133" t="str">
        <f t="shared" si="112"/>
        <v>Pin sylvestre_F1_Eclaircie tardive_GS Pineraies des plaines du Centre et du Nord Ouest_76_</v>
      </c>
      <c r="BL341" s="317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5" t="str">
        <f>+VLOOKUP(G341,Liste!$A$7:$H$69,8,FALSE)</f>
        <v>Résineux</v>
      </c>
      <c r="BU341" s="295">
        <f t="shared" si="113"/>
        <v>0</v>
      </c>
      <c r="BV341" s="297">
        <f t="shared" si="114"/>
        <v>1</v>
      </c>
      <c r="BW341" s="316">
        <v>0</v>
      </c>
      <c r="BX341" s="295">
        <f t="shared" si="115"/>
        <v>0.43</v>
      </c>
      <c r="BY341">
        <f t="shared" si="116"/>
        <v>0</v>
      </c>
      <c r="BZ341" s="301">
        <f t="shared" si="117"/>
        <v>0</v>
      </c>
      <c r="CB341" s="296">
        <v>0.6</v>
      </c>
      <c r="CC341" s="296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55" hidden="1" customHeight="1" x14ac:dyDescent="0.3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3">
        <f t="shared" si="110"/>
        <v>77</v>
      </c>
      <c r="BK342" s="133" t="str">
        <f t="shared" si="112"/>
        <v>Pin sylvestre_F1_Eclaircie tardive_GS Pineraies des plaines du Centre et du Nord Ouest_77_</v>
      </c>
      <c r="BL342" s="317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5" t="str">
        <f>+VLOOKUP(G342,Liste!$A$7:$H$69,8,FALSE)</f>
        <v>Résineux</v>
      </c>
      <c r="BU342" s="295">
        <f t="shared" si="113"/>
        <v>0</v>
      </c>
      <c r="BV342" s="297">
        <f t="shared" si="114"/>
        <v>1</v>
      </c>
      <c r="BW342" s="316">
        <v>0</v>
      </c>
      <c r="BX342" s="295">
        <f t="shared" si="115"/>
        <v>0.43</v>
      </c>
      <c r="BY342">
        <f t="shared" si="116"/>
        <v>0</v>
      </c>
      <c r="BZ342" s="301">
        <f t="shared" si="117"/>
        <v>0</v>
      </c>
      <c r="CB342" s="296">
        <v>0.6</v>
      </c>
      <c r="CC342" s="296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55" hidden="1" customHeight="1" x14ac:dyDescent="0.3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3">
        <f t="shared" si="110"/>
        <v>78</v>
      </c>
      <c r="BK343" s="133" t="str">
        <f t="shared" si="112"/>
        <v>Pin sylvestre_F1_Eclaircie tardive_GS Pineraies des plaines du Centre et du Nord Ouest_78_</v>
      </c>
      <c r="BL343" s="317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5" t="str">
        <f>+VLOOKUP(G343,Liste!$A$7:$H$69,8,FALSE)</f>
        <v>Résineux</v>
      </c>
      <c r="BU343" s="295">
        <f t="shared" si="113"/>
        <v>0</v>
      </c>
      <c r="BV343" s="297">
        <f t="shared" si="114"/>
        <v>1</v>
      </c>
      <c r="BW343" s="316">
        <v>0</v>
      </c>
      <c r="BX343" s="295">
        <f t="shared" si="115"/>
        <v>0.43</v>
      </c>
      <c r="BY343">
        <f t="shared" si="116"/>
        <v>0</v>
      </c>
      <c r="BZ343" s="301">
        <f t="shared" si="117"/>
        <v>0</v>
      </c>
      <c r="CB343" s="296">
        <v>0.6</v>
      </c>
      <c r="CC343" s="296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55" hidden="1" customHeight="1" x14ac:dyDescent="0.3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3">
        <f t="shared" si="110"/>
        <v>79</v>
      </c>
      <c r="BK344" s="133" t="str">
        <f t="shared" si="112"/>
        <v>Pin sylvestre_F1_Eclaircie tardive_GS Pineraies des plaines du Centre et du Nord Ouest_79_</v>
      </c>
      <c r="BL344" s="317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5" t="str">
        <f>+VLOOKUP(G344,Liste!$A$7:$H$69,8,FALSE)</f>
        <v>Résineux</v>
      </c>
      <c r="BU344" s="295">
        <f t="shared" si="113"/>
        <v>0</v>
      </c>
      <c r="BV344" s="297">
        <f t="shared" si="114"/>
        <v>1</v>
      </c>
      <c r="BW344" s="316">
        <v>0</v>
      </c>
      <c r="BX344" s="295">
        <f t="shared" si="115"/>
        <v>0.43</v>
      </c>
      <c r="BY344">
        <f t="shared" si="116"/>
        <v>0</v>
      </c>
      <c r="BZ344" s="301">
        <f t="shared" si="117"/>
        <v>0</v>
      </c>
      <c r="CB344" s="296">
        <v>0.6</v>
      </c>
      <c r="CC344" s="296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55" hidden="1" customHeight="1" x14ac:dyDescent="0.3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3">
        <f t="shared" si="110"/>
        <v>80</v>
      </c>
      <c r="BK345" s="133" t="str">
        <f t="shared" si="112"/>
        <v>Pin sylvestre_F1_Eclaircie tardive_GS Pineraies des plaines du Centre et du Nord Ouest_80_</v>
      </c>
      <c r="BL345" s="317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5" t="str">
        <f>+VLOOKUP(G345,Liste!$A$7:$H$69,8,FALSE)</f>
        <v>Résineux</v>
      </c>
      <c r="BU345" s="295">
        <f t="shared" si="113"/>
        <v>0</v>
      </c>
      <c r="BV345" s="297">
        <f t="shared" si="114"/>
        <v>1</v>
      </c>
      <c r="BW345" s="316">
        <v>0</v>
      </c>
      <c r="BX345" s="295">
        <f t="shared" si="115"/>
        <v>0.43</v>
      </c>
      <c r="BY345">
        <f t="shared" si="116"/>
        <v>0</v>
      </c>
      <c r="BZ345" s="301">
        <f t="shared" si="117"/>
        <v>0</v>
      </c>
      <c r="CB345" s="296">
        <v>0.6</v>
      </c>
      <c r="CC345" s="296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55" hidden="1" customHeight="1" x14ac:dyDescent="0.3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3">
        <f t="shared" si="110"/>
        <v>81</v>
      </c>
      <c r="BK346" s="133" t="str">
        <f t="shared" si="112"/>
        <v>Pin sylvestre_F1_Eclaircie tardive_GS Pineraies des plaines du Centre et du Nord Ouest_81_</v>
      </c>
      <c r="BL346" s="317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5" t="str">
        <f>+VLOOKUP(G346,Liste!$A$7:$H$69,8,FALSE)</f>
        <v>Résineux</v>
      </c>
      <c r="BU346" s="295">
        <f t="shared" si="113"/>
        <v>0</v>
      </c>
      <c r="BV346" s="297">
        <f t="shared" si="114"/>
        <v>1</v>
      </c>
      <c r="BW346" s="316">
        <v>0</v>
      </c>
      <c r="BX346" s="295">
        <f t="shared" si="115"/>
        <v>0.43</v>
      </c>
      <c r="BY346">
        <f t="shared" si="116"/>
        <v>0</v>
      </c>
      <c r="BZ346" s="301">
        <f t="shared" si="117"/>
        <v>0</v>
      </c>
      <c r="CB346" s="296">
        <v>0.6</v>
      </c>
      <c r="CC346" s="296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55" hidden="1" customHeight="1" x14ac:dyDescent="0.3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3">
        <f t="shared" si="110"/>
        <v>81</v>
      </c>
      <c r="BK347" s="133" t="str">
        <f t="shared" si="112"/>
        <v>Pin sylvestre_F1_Eclaircie tardive_GS Pineraies des plaines du Centre et du Nord Ouest_81_</v>
      </c>
      <c r="BL347" s="317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5" t="str">
        <f>+VLOOKUP(G347,Liste!$A$7:$H$69,8,FALSE)</f>
        <v>Résineux</v>
      </c>
      <c r="BU347" s="295">
        <f t="shared" si="113"/>
        <v>0</v>
      </c>
      <c r="BV347" s="297">
        <f t="shared" si="114"/>
        <v>1</v>
      </c>
      <c r="BW347" s="316">
        <v>0</v>
      </c>
      <c r="BX347" s="295">
        <f t="shared" si="115"/>
        <v>0.43</v>
      </c>
      <c r="BY347">
        <f t="shared" si="116"/>
        <v>0</v>
      </c>
      <c r="BZ347" s="301">
        <f t="shared" si="117"/>
        <v>0</v>
      </c>
      <c r="CB347" s="296">
        <v>0.6</v>
      </c>
      <c r="CC347" s="296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55" hidden="1" customHeight="1" x14ac:dyDescent="0.3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3">
        <f t="shared" si="110"/>
        <v>82</v>
      </c>
      <c r="BK348" s="133" t="str">
        <f t="shared" si="112"/>
        <v>Pin sylvestre_F1_Eclaircie tardive_GS Pineraies des plaines du Centre et du Nord Ouest_82_</v>
      </c>
      <c r="BL348" s="317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5" t="str">
        <f>+VLOOKUP(G348,Liste!$A$7:$H$69,8,FALSE)</f>
        <v>Résineux</v>
      </c>
      <c r="BU348" s="295">
        <f t="shared" si="113"/>
        <v>0</v>
      </c>
      <c r="BV348" s="297">
        <f t="shared" si="114"/>
        <v>1</v>
      </c>
      <c r="BW348" s="316">
        <v>0</v>
      </c>
      <c r="BX348" s="295">
        <f t="shared" si="115"/>
        <v>0.43</v>
      </c>
      <c r="BY348">
        <f t="shared" si="116"/>
        <v>0</v>
      </c>
      <c r="BZ348" s="301">
        <f t="shared" si="117"/>
        <v>0</v>
      </c>
      <c r="CB348" s="296">
        <v>0.6</v>
      </c>
      <c r="CC348" s="296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55" hidden="1" customHeight="1" x14ac:dyDescent="0.3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3">
        <f t="shared" si="110"/>
        <v>83</v>
      </c>
      <c r="BK349" s="133" t="str">
        <f t="shared" si="112"/>
        <v>Pin sylvestre_F1_Eclaircie tardive_GS Pineraies des plaines du Centre et du Nord Ouest_83_</v>
      </c>
      <c r="BL349" s="317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5" t="str">
        <f>+VLOOKUP(G349,Liste!$A$7:$H$69,8,FALSE)</f>
        <v>Résineux</v>
      </c>
      <c r="BU349" s="295">
        <f t="shared" si="113"/>
        <v>0</v>
      </c>
      <c r="BV349" s="297">
        <f t="shared" si="114"/>
        <v>1</v>
      </c>
      <c r="BW349" s="316">
        <v>0</v>
      </c>
      <c r="BX349" s="295">
        <f t="shared" si="115"/>
        <v>0.43</v>
      </c>
      <c r="BY349">
        <f t="shared" si="116"/>
        <v>0</v>
      </c>
      <c r="BZ349" s="301">
        <f t="shared" si="117"/>
        <v>0</v>
      </c>
      <c r="CB349" s="296">
        <v>0.6</v>
      </c>
      <c r="CC349" s="296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55" hidden="1" customHeight="1" x14ac:dyDescent="0.3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3">
        <f t="shared" si="110"/>
        <v>84</v>
      </c>
      <c r="BK350" s="133" t="str">
        <f t="shared" si="112"/>
        <v>Pin sylvestre_F1_Eclaircie tardive_GS Pineraies des plaines du Centre et du Nord Ouest_84_</v>
      </c>
      <c r="BL350" s="317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5" t="str">
        <f>+VLOOKUP(G350,Liste!$A$7:$H$69,8,FALSE)</f>
        <v>Résineux</v>
      </c>
      <c r="BU350" s="295">
        <f t="shared" si="113"/>
        <v>0</v>
      </c>
      <c r="BV350" s="297">
        <f t="shared" si="114"/>
        <v>1</v>
      </c>
      <c r="BW350" s="316">
        <v>0</v>
      </c>
      <c r="BX350" s="295">
        <f t="shared" si="115"/>
        <v>0.43</v>
      </c>
      <c r="BY350">
        <f t="shared" si="116"/>
        <v>0</v>
      </c>
      <c r="BZ350" s="301">
        <f t="shared" si="117"/>
        <v>0</v>
      </c>
      <c r="CB350" s="296">
        <v>0.6</v>
      </c>
      <c r="CC350" s="296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55" hidden="1" customHeight="1" x14ac:dyDescent="0.3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3">
        <f t="shared" si="110"/>
        <v>85</v>
      </c>
      <c r="BK351" s="133" t="str">
        <f t="shared" si="112"/>
        <v>Pin sylvestre_F1_Eclaircie tardive_GS Pineraies des plaines du Centre et du Nord Ouest_85_</v>
      </c>
      <c r="BL351" s="317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5" t="str">
        <f>+VLOOKUP(G351,Liste!$A$7:$H$69,8,FALSE)</f>
        <v>Résineux</v>
      </c>
      <c r="BU351" s="295">
        <f t="shared" si="113"/>
        <v>0</v>
      </c>
      <c r="BV351" s="297">
        <f t="shared" si="114"/>
        <v>1</v>
      </c>
      <c r="BW351" s="316">
        <v>0</v>
      </c>
      <c r="BX351" s="295">
        <f t="shared" si="115"/>
        <v>0.43</v>
      </c>
      <c r="BY351">
        <f t="shared" si="116"/>
        <v>0</v>
      </c>
      <c r="BZ351" s="301">
        <f t="shared" si="117"/>
        <v>0</v>
      </c>
      <c r="CB351" s="296">
        <v>0.6</v>
      </c>
      <c r="CC351" s="296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55" hidden="1" customHeight="1" x14ac:dyDescent="0.3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3">
        <f t="shared" si="110"/>
        <v>86</v>
      </c>
      <c r="BK352" s="133" t="str">
        <f t="shared" si="112"/>
        <v>Pin sylvestre_F1_Eclaircie tardive_GS Pineraies des plaines du Centre et du Nord Ouest_86_</v>
      </c>
      <c r="BL352" s="317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5" t="str">
        <f>+VLOOKUP(G352,Liste!$A$7:$H$69,8,FALSE)</f>
        <v>Résineux</v>
      </c>
      <c r="BU352" s="295">
        <f t="shared" si="113"/>
        <v>0</v>
      </c>
      <c r="BV352" s="297">
        <f t="shared" si="114"/>
        <v>1</v>
      </c>
      <c r="BW352" s="316">
        <v>0</v>
      </c>
      <c r="BX352" s="295">
        <f t="shared" si="115"/>
        <v>0.43</v>
      </c>
      <c r="BY352">
        <f t="shared" si="116"/>
        <v>0</v>
      </c>
      <c r="BZ352" s="301">
        <f t="shared" si="117"/>
        <v>0</v>
      </c>
      <c r="CB352" s="296">
        <v>0.6</v>
      </c>
      <c r="CC352" s="296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55" hidden="1" customHeight="1" x14ac:dyDescent="0.3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3">
        <f t="shared" si="110"/>
        <v>87</v>
      </c>
      <c r="BK353" s="133" t="str">
        <f t="shared" si="112"/>
        <v>Pin sylvestre_F1_Eclaircie tardive_GS Pineraies des plaines du Centre et du Nord Ouest_87_</v>
      </c>
      <c r="BL353" s="317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5" t="str">
        <f>+VLOOKUP(G353,Liste!$A$7:$H$69,8,FALSE)</f>
        <v>Résineux</v>
      </c>
      <c r="BU353" s="295">
        <f t="shared" si="113"/>
        <v>0</v>
      </c>
      <c r="BV353" s="297">
        <f t="shared" si="114"/>
        <v>1</v>
      </c>
      <c r="BW353" s="316">
        <v>0</v>
      </c>
      <c r="BX353" s="295">
        <f t="shared" si="115"/>
        <v>0.43</v>
      </c>
      <c r="BY353">
        <f t="shared" si="116"/>
        <v>0</v>
      </c>
      <c r="BZ353" s="301">
        <f t="shared" si="117"/>
        <v>0</v>
      </c>
      <c r="CB353" s="296">
        <v>0.6</v>
      </c>
      <c r="CC353" s="296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55" hidden="1" customHeight="1" x14ac:dyDescent="0.3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3">
        <f t="shared" si="110"/>
        <v>88</v>
      </c>
      <c r="BK354" s="133" t="str">
        <f t="shared" si="112"/>
        <v>Pin sylvestre_F1_Eclaircie tardive_GS Pineraies des plaines du Centre et du Nord Ouest_88_</v>
      </c>
      <c r="BL354" s="317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5" t="str">
        <f>+VLOOKUP(G354,Liste!$A$7:$H$69,8,FALSE)</f>
        <v>Résineux</v>
      </c>
      <c r="BU354" s="295">
        <f t="shared" si="113"/>
        <v>0</v>
      </c>
      <c r="BV354" s="297">
        <f t="shared" si="114"/>
        <v>1</v>
      </c>
      <c r="BW354" s="316">
        <v>0</v>
      </c>
      <c r="BX354" s="295">
        <f t="shared" si="115"/>
        <v>0.43</v>
      </c>
      <c r="BY354">
        <f t="shared" si="116"/>
        <v>0</v>
      </c>
      <c r="BZ354" s="301">
        <f t="shared" si="117"/>
        <v>0</v>
      </c>
      <c r="CB354" s="296">
        <v>0.6</v>
      </c>
      <c r="CC354" s="296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55" hidden="1" customHeight="1" x14ac:dyDescent="0.3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3">
        <f t="shared" si="110"/>
        <v>89</v>
      </c>
      <c r="BK355" s="133" t="str">
        <f t="shared" si="112"/>
        <v>Pin sylvestre_F1_Eclaircie tardive_GS Pineraies des plaines du Centre et du Nord Ouest_89_</v>
      </c>
      <c r="BL355" s="317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5" t="str">
        <f>+VLOOKUP(G355,Liste!$A$7:$H$69,8,FALSE)</f>
        <v>Résineux</v>
      </c>
      <c r="BU355" s="295">
        <f t="shared" si="113"/>
        <v>0</v>
      </c>
      <c r="BV355" s="297">
        <f t="shared" si="114"/>
        <v>1</v>
      </c>
      <c r="BW355" s="316">
        <v>0</v>
      </c>
      <c r="BX355" s="295">
        <f t="shared" si="115"/>
        <v>0.43</v>
      </c>
      <c r="BY355">
        <f t="shared" si="116"/>
        <v>0</v>
      </c>
      <c r="BZ355" s="301">
        <f t="shared" si="117"/>
        <v>0</v>
      </c>
      <c r="CB355" s="296">
        <v>0.6</v>
      </c>
      <c r="CC355" s="296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55" hidden="1" customHeight="1" x14ac:dyDescent="0.3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3">
        <f t="shared" si="110"/>
        <v>90</v>
      </c>
      <c r="BK356" s="133" t="str">
        <f t="shared" si="112"/>
        <v>Pin sylvestre_F1_Eclaircie tardive_GS Pineraies des plaines du Centre et du Nord Ouest_90_</v>
      </c>
      <c r="BL356" s="317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5" t="str">
        <f>+VLOOKUP(G356,Liste!$A$7:$H$69,8,FALSE)</f>
        <v>Résineux</v>
      </c>
      <c r="BU356" s="295">
        <f t="shared" si="113"/>
        <v>0</v>
      </c>
      <c r="BV356" s="297">
        <f t="shared" si="114"/>
        <v>1</v>
      </c>
      <c r="BW356" s="316">
        <v>0</v>
      </c>
      <c r="BX356" s="295">
        <f t="shared" si="115"/>
        <v>0.43</v>
      </c>
      <c r="BY356">
        <f t="shared" si="116"/>
        <v>0</v>
      </c>
      <c r="BZ356" s="301">
        <f t="shared" si="117"/>
        <v>0</v>
      </c>
      <c r="CB356" s="296">
        <v>0.6</v>
      </c>
      <c r="CC356" s="296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55" hidden="1" customHeight="1" x14ac:dyDescent="0.3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3">
        <f t="shared" si="110"/>
        <v>91</v>
      </c>
      <c r="BK357" s="133" t="str">
        <f t="shared" si="112"/>
        <v>Pin sylvestre_F1_Eclaircie tardive_GS Pineraies des plaines du Centre et du Nord Ouest_91_</v>
      </c>
      <c r="BL357" s="317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5" t="str">
        <f>+VLOOKUP(G357,Liste!$A$7:$H$69,8,FALSE)</f>
        <v>Résineux</v>
      </c>
      <c r="BU357" s="295">
        <f t="shared" si="113"/>
        <v>0</v>
      </c>
      <c r="BV357" s="297">
        <f t="shared" si="114"/>
        <v>1</v>
      </c>
      <c r="BW357" s="316">
        <v>0</v>
      </c>
      <c r="BX357" s="295">
        <f t="shared" si="115"/>
        <v>0.43</v>
      </c>
      <c r="BY357">
        <f t="shared" si="116"/>
        <v>0</v>
      </c>
      <c r="BZ357" s="301">
        <f t="shared" si="117"/>
        <v>0</v>
      </c>
      <c r="CB357" s="296">
        <v>0.6</v>
      </c>
      <c r="CC357" s="296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55" hidden="1" customHeight="1" x14ac:dyDescent="0.3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3">
        <f t="shared" si="110"/>
        <v>91</v>
      </c>
      <c r="BK358" s="133" t="str">
        <f t="shared" si="112"/>
        <v>Pin sylvestre_F1_Eclaircie tardive_GS Pineraies des plaines du Centre et du Nord Ouest_91_</v>
      </c>
      <c r="BL358" s="317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5" t="str">
        <f>+VLOOKUP(G358,Liste!$A$7:$H$69,8,FALSE)</f>
        <v>Résineux</v>
      </c>
      <c r="BU358" s="295">
        <f t="shared" si="113"/>
        <v>0</v>
      </c>
      <c r="BV358" s="297">
        <f t="shared" si="114"/>
        <v>1</v>
      </c>
      <c r="BW358" s="316">
        <v>0</v>
      </c>
      <c r="BX358" s="295">
        <f t="shared" si="115"/>
        <v>0.43</v>
      </c>
      <c r="BY358">
        <f t="shared" si="116"/>
        <v>0</v>
      </c>
      <c r="BZ358" s="301">
        <f t="shared" si="117"/>
        <v>0</v>
      </c>
      <c r="CB358" s="296">
        <v>0.6</v>
      </c>
      <c r="CC358" s="296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55" hidden="1" customHeight="1" x14ac:dyDescent="0.3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3">
        <f t="shared" si="110"/>
        <v>92</v>
      </c>
      <c r="BK359" s="133" t="str">
        <f t="shared" si="112"/>
        <v>Pin sylvestre_F1_Eclaircie tardive_GS Pineraies des plaines du Centre et du Nord Ouest_92_</v>
      </c>
      <c r="BL359" s="317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5" t="str">
        <f>+VLOOKUP(G359,Liste!$A$7:$H$69,8,FALSE)</f>
        <v>Résineux</v>
      </c>
      <c r="BU359" s="295">
        <f t="shared" si="113"/>
        <v>0</v>
      </c>
      <c r="BV359" s="297">
        <f t="shared" si="114"/>
        <v>1</v>
      </c>
      <c r="BW359" s="316">
        <v>0</v>
      </c>
      <c r="BX359" s="295">
        <f t="shared" si="115"/>
        <v>0.43</v>
      </c>
      <c r="BY359">
        <f t="shared" si="116"/>
        <v>0</v>
      </c>
      <c r="BZ359" s="301">
        <f t="shared" si="117"/>
        <v>0</v>
      </c>
      <c r="CB359" s="296">
        <v>0.6</v>
      </c>
      <c r="CC359" s="296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55" hidden="1" customHeight="1" x14ac:dyDescent="0.3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3">
        <f t="shared" si="110"/>
        <v>93</v>
      </c>
      <c r="BK360" s="133" t="str">
        <f t="shared" si="112"/>
        <v>Pin sylvestre_F1_Eclaircie tardive_GS Pineraies des plaines du Centre et du Nord Ouest_93_</v>
      </c>
      <c r="BL360" s="317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5" t="str">
        <f>+VLOOKUP(G360,Liste!$A$7:$H$69,8,FALSE)</f>
        <v>Résineux</v>
      </c>
      <c r="BU360" s="295">
        <f t="shared" si="113"/>
        <v>0</v>
      </c>
      <c r="BV360" s="297">
        <f t="shared" si="114"/>
        <v>1</v>
      </c>
      <c r="BW360" s="316">
        <v>0</v>
      </c>
      <c r="BX360" s="295">
        <f t="shared" si="115"/>
        <v>0.43</v>
      </c>
      <c r="BY360">
        <f t="shared" si="116"/>
        <v>0</v>
      </c>
      <c r="BZ360" s="301">
        <f t="shared" si="117"/>
        <v>0</v>
      </c>
      <c r="CB360" s="296">
        <v>0.6</v>
      </c>
      <c r="CC360" s="296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55" hidden="1" customHeight="1" x14ac:dyDescent="0.3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3">
        <f t="shared" si="110"/>
        <v>94</v>
      </c>
      <c r="BK361" s="133" t="str">
        <f t="shared" si="112"/>
        <v>Pin sylvestre_F1_Eclaircie tardive_GS Pineraies des plaines du Centre et du Nord Ouest_94_</v>
      </c>
      <c r="BL361" s="317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5" t="str">
        <f>+VLOOKUP(G361,Liste!$A$7:$H$69,8,FALSE)</f>
        <v>Résineux</v>
      </c>
      <c r="BU361" s="295">
        <f t="shared" si="113"/>
        <v>0</v>
      </c>
      <c r="BV361" s="297">
        <f t="shared" si="114"/>
        <v>1</v>
      </c>
      <c r="BW361" s="316">
        <v>0</v>
      </c>
      <c r="BX361" s="295">
        <f t="shared" si="115"/>
        <v>0.43</v>
      </c>
      <c r="BY361">
        <f t="shared" si="116"/>
        <v>0</v>
      </c>
      <c r="BZ361" s="301">
        <f t="shared" si="117"/>
        <v>0</v>
      </c>
      <c r="CB361" s="296">
        <v>0.6</v>
      </c>
      <c r="CC361" s="296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55" hidden="1" customHeight="1" x14ac:dyDescent="0.3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3">
        <f t="shared" si="110"/>
        <v>95</v>
      </c>
      <c r="BK362" s="133" t="str">
        <f t="shared" si="112"/>
        <v>Pin sylvestre_F1_Eclaircie tardive_GS Pineraies des plaines du Centre et du Nord Ouest_95_</v>
      </c>
      <c r="BL362" s="317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5" t="str">
        <f>+VLOOKUP(G362,Liste!$A$7:$H$69,8,FALSE)</f>
        <v>Résineux</v>
      </c>
      <c r="BU362" s="295">
        <f t="shared" si="113"/>
        <v>0</v>
      </c>
      <c r="BV362" s="297">
        <f t="shared" si="114"/>
        <v>1</v>
      </c>
      <c r="BW362" s="316">
        <v>0</v>
      </c>
      <c r="BX362" s="295">
        <f t="shared" si="115"/>
        <v>0.43</v>
      </c>
      <c r="BY362">
        <f t="shared" si="116"/>
        <v>0</v>
      </c>
      <c r="BZ362" s="301">
        <f t="shared" si="117"/>
        <v>0</v>
      </c>
      <c r="CB362" s="296">
        <v>0.6</v>
      </c>
      <c r="CC362" s="296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55" hidden="1" customHeight="1" x14ac:dyDescent="0.3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3">
        <f t="shared" si="110"/>
        <v>96</v>
      </c>
      <c r="BK363" s="133" t="str">
        <f t="shared" si="112"/>
        <v>Pin sylvestre_F1_Eclaircie tardive_GS Pineraies des plaines du Centre et du Nord Ouest_96_</v>
      </c>
      <c r="BL363" s="317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5" t="str">
        <f>+VLOOKUP(G363,Liste!$A$7:$H$69,8,FALSE)</f>
        <v>Résineux</v>
      </c>
      <c r="BU363" s="295">
        <f t="shared" si="113"/>
        <v>0</v>
      </c>
      <c r="BV363" s="297">
        <f t="shared" si="114"/>
        <v>1</v>
      </c>
      <c r="BW363" s="316">
        <v>0</v>
      </c>
      <c r="BX363" s="295">
        <f t="shared" si="115"/>
        <v>0.43</v>
      </c>
      <c r="BY363">
        <f t="shared" si="116"/>
        <v>0</v>
      </c>
      <c r="BZ363" s="301">
        <f t="shared" si="117"/>
        <v>0</v>
      </c>
      <c r="CB363" s="296">
        <v>0.6</v>
      </c>
      <c r="CC363" s="296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55" hidden="1" customHeight="1" x14ac:dyDescent="0.3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3">
        <f t="shared" si="110"/>
        <v>97</v>
      </c>
      <c r="BK364" s="133" t="str">
        <f t="shared" si="112"/>
        <v>Pin sylvestre_F1_Eclaircie tardive_GS Pineraies des plaines du Centre et du Nord Ouest_97_</v>
      </c>
      <c r="BL364" s="317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5" t="str">
        <f>+VLOOKUP(G364,Liste!$A$7:$H$69,8,FALSE)</f>
        <v>Résineux</v>
      </c>
      <c r="BU364" s="295">
        <f t="shared" si="113"/>
        <v>0</v>
      </c>
      <c r="BV364" s="297">
        <f t="shared" si="114"/>
        <v>1</v>
      </c>
      <c r="BW364" s="316">
        <v>0</v>
      </c>
      <c r="BX364" s="295">
        <f t="shared" si="115"/>
        <v>0.43</v>
      </c>
      <c r="BY364">
        <f t="shared" si="116"/>
        <v>0</v>
      </c>
      <c r="BZ364" s="301">
        <f t="shared" si="117"/>
        <v>0</v>
      </c>
      <c r="CB364" s="296">
        <v>0.6</v>
      </c>
      <c r="CC364" s="296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55" hidden="1" customHeight="1" x14ac:dyDescent="0.3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3">
        <f t="shared" si="110"/>
        <v>98</v>
      </c>
      <c r="BK365" s="133" t="str">
        <f t="shared" si="112"/>
        <v>Pin sylvestre_F1_Eclaircie tardive_GS Pineraies des plaines du Centre et du Nord Ouest_98_</v>
      </c>
      <c r="BL365" s="317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5" t="str">
        <f>+VLOOKUP(G365,Liste!$A$7:$H$69,8,FALSE)</f>
        <v>Résineux</v>
      </c>
      <c r="BU365" s="295">
        <f t="shared" si="113"/>
        <v>0</v>
      </c>
      <c r="BV365" s="297">
        <f t="shared" si="114"/>
        <v>1</v>
      </c>
      <c r="BW365" s="316">
        <v>0</v>
      </c>
      <c r="BX365" s="295">
        <f t="shared" si="115"/>
        <v>0.43</v>
      </c>
      <c r="BY365">
        <f t="shared" si="116"/>
        <v>0</v>
      </c>
      <c r="BZ365" s="301">
        <f t="shared" si="117"/>
        <v>0</v>
      </c>
      <c r="CB365" s="296">
        <v>0.6</v>
      </c>
      <c r="CC365" s="296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55" hidden="1" customHeight="1" x14ac:dyDescent="0.3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3">
        <f t="shared" si="110"/>
        <v>99</v>
      </c>
      <c r="BK366" s="133" t="str">
        <f t="shared" si="112"/>
        <v>Pin sylvestre_F1_Eclaircie tardive_GS Pineraies des plaines du Centre et du Nord Ouest_99_</v>
      </c>
      <c r="BL366" s="317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5" t="str">
        <f>+VLOOKUP(G366,Liste!$A$7:$H$69,8,FALSE)</f>
        <v>Résineux</v>
      </c>
      <c r="BU366" s="295">
        <f t="shared" si="113"/>
        <v>0</v>
      </c>
      <c r="BV366" s="297">
        <f t="shared" si="114"/>
        <v>1</v>
      </c>
      <c r="BW366" s="316">
        <v>0</v>
      </c>
      <c r="BX366" s="295">
        <f t="shared" si="115"/>
        <v>0.43</v>
      </c>
      <c r="BY366">
        <f t="shared" si="116"/>
        <v>0</v>
      </c>
      <c r="BZ366" s="301">
        <f t="shared" si="117"/>
        <v>0</v>
      </c>
      <c r="CB366" s="296">
        <v>0.6</v>
      </c>
      <c r="CC366" s="296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55" hidden="1" customHeight="1" x14ac:dyDescent="0.3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3">
        <f t="shared" si="110"/>
        <v>100</v>
      </c>
      <c r="BK367" s="133" t="str">
        <f t="shared" si="112"/>
        <v>Pin sylvestre_F1_Eclaircie tardive_GS Pineraies des plaines du Centre et du Nord Ouest_100_</v>
      </c>
      <c r="BL367" s="317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5" t="str">
        <f>+VLOOKUP(G367,Liste!$A$7:$H$69,8,FALSE)</f>
        <v>Résineux</v>
      </c>
      <c r="BU367" s="295">
        <f t="shared" si="113"/>
        <v>0</v>
      </c>
      <c r="BV367" s="297">
        <f t="shared" si="114"/>
        <v>1</v>
      </c>
      <c r="BW367" s="316">
        <v>0</v>
      </c>
      <c r="BX367" s="295">
        <f t="shared" si="115"/>
        <v>0.43</v>
      </c>
      <c r="BY367">
        <f t="shared" si="116"/>
        <v>0</v>
      </c>
      <c r="BZ367" s="301">
        <f t="shared" si="117"/>
        <v>0</v>
      </c>
      <c r="CB367" s="296">
        <v>0.6</v>
      </c>
      <c r="CC367" s="296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55" hidden="1" customHeight="1" x14ac:dyDescent="0.3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3">
        <f t="shared" si="110"/>
        <v>101</v>
      </c>
      <c r="BK368" s="133" t="str">
        <f t="shared" si="112"/>
        <v>Pin sylvestre_F1_Eclaircie tardive_GS Pineraies des plaines du Centre et du Nord Ouest_101_</v>
      </c>
      <c r="BL368" s="317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5" t="str">
        <f>+VLOOKUP(G368,Liste!$A$7:$H$69,8,FALSE)</f>
        <v>Résineux</v>
      </c>
      <c r="BU368" s="295">
        <f t="shared" si="113"/>
        <v>0</v>
      </c>
      <c r="BV368" s="297">
        <f t="shared" si="114"/>
        <v>1</v>
      </c>
      <c r="BW368" s="316">
        <v>0</v>
      </c>
      <c r="BX368" s="295">
        <f t="shared" si="115"/>
        <v>0.43</v>
      </c>
      <c r="BY368">
        <f t="shared" si="116"/>
        <v>0</v>
      </c>
      <c r="BZ368" s="301">
        <f t="shared" si="117"/>
        <v>0</v>
      </c>
      <c r="CB368" s="296">
        <v>0.6</v>
      </c>
      <c r="CC368" s="296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55" hidden="1" customHeight="1" x14ac:dyDescent="0.3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3">
        <f t="shared" si="110"/>
        <v>101</v>
      </c>
      <c r="BK369" s="133" t="str">
        <f t="shared" si="112"/>
        <v>Pin sylvestre_F1_Eclaircie tardive_GS Pineraies des plaines du Centre et du Nord Ouest_101_</v>
      </c>
      <c r="BL369" s="317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5" t="str">
        <f>+VLOOKUP(G369,Liste!$A$7:$H$69,8,FALSE)</f>
        <v>Résineux</v>
      </c>
      <c r="BU369" s="295">
        <f t="shared" si="113"/>
        <v>0</v>
      </c>
      <c r="BV369" s="297">
        <f t="shared" si="114"/>
        <v>1</v>
      </c>
      <c r="BW369" s="316">
        <v>0</v>
      </c>
      <c r="BX369" s="295">
        <f t="shared" si="115"/>
        <v>0.43</v>
      </c>
      <c r="BY369">
        <f t="shared" si="116"/>
        <v>0</v>
      </c>
      <c r="BZ369" s="301">
        <f t="shared" si="117"/>
        <v>0</v>
      </c>
      <c r="CB369" s="296">
        <v>0.6</v>
      </c>
      <c r="CC369" s="296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55" hidden="1" customHeight="1" x14ac:dyDescent="0.3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3">
        <f t="shared" si="110"/>
        <v>102</v>
      </c>
      <c r="BK370" s="133" t="str">
        <f t="shared" si="112"/>
        <v>Pin sylvestre_F1_Eclaircie tardive_GS Pineraies des plaines du Centre et du Nord Ouest_102_</v>
      </c>
      <c r="BL370" s="317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5" t="str">
        <f>+VLOOKUP(G370,Liste!$A$7:$H$69,8,FALSE)</f>
        <v>Résineux</v>
      </c>
      <c r="BU370" s="295">
        <f t="shared" si="113"/>
        <v>0</v>
      </c>
      <c r="BV370" s="297">
        <f t="shared" si="114"/>
        <v>1</v>
      </c>
      <c r="BW370" s="316">
        <v>0</v>
      </c>
      <c r="BX370" s="295">
        <f t="shared" si="115"/>
        <v>0.43</v>
      </c>
      <c r="BY370">
        <f t="shared" si="116"/>
        <v>0</v>
      </c>
      <c r="BZ370" s="301">
        <f t="shared" si="117"/>
        <v>0</v>
      </c>
      <c r="CB370" s="296">
        <v>0.6</v>
      </c>
      <c r="CC370" s="296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55" hidden="1" customHeight="1" x14ac:dyDescent="0.3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3">
        <f t="shared" si="110"/>
        <v>103</v>
      </c>
      <c r="BK371" s="133" t="str">
        <f t="shared" si="112"/>
        <v>Pin sylvestre_F1_Eclaircie tardive_GS Pineraies des plaines du Centre et du Nord Ouest_103_</v>
      </c>
      <c r="BL371" s="317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5" t="str">
        <f>+VLOOKUP(G371,Liste!$A$7:$H$69,8,FALSE)</f>
        <v>Résineux</v>
      </c>
      <c r="BU371" s="295">
        <f t="shared" si="113"/>
        <v>0</v>
      </c>
      <c r="BV371" s="297">
        <f t="shared" si="114"/>
        <v>1</v>
      </c>
      <c r="BW371" s="316">
        <v>0</v>
      </c>
      <c r="BX371" s="295">
        <f t="shared" si="115"/>
        <v>0.43</v>
      </c>
      <c r="BY371">
        <f t="shared" si="116"/>
        <v>0</v>
      </c>
      <c r="BZ371" s="301">
        <f t="shared" si="117"/>
        <v>0</v>
      </c>
      <c r="CB371" s="296">
        <v>0.6</v>
      </c>
      <c r="CC371" s="296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55" hidden="1" customHeight="1" x14ac:dyDescent="0.3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3">
        <f t="shared" si="110"/>
        <v>104</v>
      </c>
      <c r="BK372" s="133" t="str">
        <f t="shared" si="112"/>
        <v>Pin sylvestre_F1_Eclaircie tardive_GS Pineraies des plaines du Centre et du Nord Ouest_104_</v>
      </c>
      <c r="BL372" s="317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5" t="str">
        <f>+VLOOKUP(G372,Liste!$A$7:$H$69,8,FALSE)</f>
        <v>Résineux</v>
      </c>
      <c r="BU372" s="295">
        <f t="shared" si="113"/>
        <v>0</v>
      </c>
      <c r="BV372" s="297">
        <f t="shared" si="114"/>
        <v>1</v>
      </c>
      <c r="BW372" s="316">
        <v>0</v>
      </c>
      <c r="BX372" s="295">
        <f t="shared" si="115"/>
        <v>0.43</v>
      </c>
      <c r="BY372">
        <f t="shared" si="116"/>
        <v>0</v>
      </c>
      <c r="BZ372" s="301">
        <f t="shared" si="117"/>
        <v>0</v>
      </c>
      <c r="CB372" s="296">
        <v>0.6</v>
      </c>
      <c r="CC372" s="296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55" hidden="1" customHeight="1" x14ac:dyDescent="0.3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3">
        <f t="shared" si="110"/>
        <v>105</v>
      </c>
      <c r="BK373" s="133" t="str">
        <f t="shared" si="112"/>
        <v>Pin sylvestre_F1_Eclaircie tardive_GS Pineraies des plaines du Centre et du Nord Ouest_105_</v>
      </c>
      <c r="BL373" s="317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5" t="str">
        <f>+VLOOKUP(G373,Liste!$A$7:$H$69,8,FALSE)</f>
        <v>Résineux</v>
      </c>
      <c r="BU373" s="295">
        <f t="shared" si="113"/>
        <v>0</v>
      </c>
      <c r="BV373" s="297">
        <f t="shared" si="114"/>
        <v>1</v>
      </c>
      <c r="BW373" s="316">
        <v>0</v>
      </c>
      <c r="BX373" s="295">
        <f t="shared" si="115"/>
        <v>0.43</v>
      </c>
      <c r="BY373">
        <f t="shared" si="116"/>
        <v>0</v>
      </c>
      <c r="BZ373" s="301">
        <f t="shared" si="117"/>
        <v>0</v>
      </c>
      <c r="CB373" s="296">
        <v>0.6</v>
      </c>
      <c r="CC373" s="296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55" hidden="1" customHeight="1" x14ac:dyDescent="0.3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3">
        <f t="shared" si="110"/>
        <v>106</v>
      </c>
      <c r="BK374" s="133" t="str">
        <f t="shared" si="112"/>
        <v>Pin sylvestre_F1_Eclaircie tardive_GS Pineraies des plaines du Centre et du Nord Ouest_106_</v>
      </c>
      <c r="BL374" s="317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5" t="str">
        <f>+VLOOKUP(G374,Liste!$A$7:$H$69,8,FALSE)</f>
        <v>Résineux</v>
      </c>
      <c r="BU374" s="295">
        <f t="shared" si="113"/>
        <v>0</v>
      </c>
      <c r="BV374" s="297">
        <f t="shared" si="114"/>
        <v>1</v>
      </c>
      <c r="BW374" s="316">
        <v>0</v>
      </c>
      <c r="BX374" s="295">
        <f t="shared" si="115"/>
        <v>0.43</v>
      </c>
      <c r="BY374">
        <f t="shared" si="116"/>
        <v>0</v>
      </c>
      <c r="BZ374" s="301">
        <f t="shared" si="117"/>
        <v>0</v>
      </c>
      <c r="CB374" s="296">
        <v>0.6</v>
      </c>
      <c r="CC374" s="296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55" hidden="1" customHeight="1" x14ac:dyDescent="0.3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3">
        <f t="shared" si="110"/>
        <v>107</v>
      </c>
      <c r="BK375" s="133" t="str">
        <f t="shared" si="112"/>
        <v>Pin sylvestre_F1_Eclaircie tardive_GS Pineraies des plaines du Centre et du Nord Ouest_107_</v>
      </c>
      <c r="BL375" s="317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5" t="str">
        <f>+VLOOKUP(G375,Liste!$A$7:$H$69,8,FALSE)</f>
        <v>Résineux</v>
      </c>
      <c r="BU375" s="295">
        <f t="shared" si="113"/>
        <v>0</v>
      </c>
      <c r="BV375" s="297">
        <f t="shared" si="114"/>
        <v>1</v>
      </c>
      <c r="BW375" s="316">
        <v>0</v>
      </c>
      <c r="BX375" s="295">
        <f t="shared" si="115"/>
        <v>0.43</v>
      </c>
      <c r="BY375">
        <f t="shared" si="116"/>
        <v>0</v>
      </c>
      <c r="BZ375" s="301">
        <f t="shared" si="117"/>
        <v>0</v>
      </c>
      <c r="CB375" s="296">
        <v>0.6</v>
      </c>
      <c r="CC375" s="296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55" hidden="1" customHeight="1" x14ac:dyDescent="0.3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3">
        <f t="shared" si="110"/>
        <v>108</v>
      </c>
      <c r="BK376" s="133" t="str">
        <f t="shared" si="112"/>
        <v>Pin sylvestre_F1_Eclaircie tardive_GS Pineraies des plaines du Centre et du Nord Ouest_108_</v>
      </c>
      <c r="BL376" s="317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5" t="str">
        <f>+VLOOKUP(G376,Liste!$A$7:$H$69,8,FALSE)</f>
        <v>Résineux</v>
      </c>
      <c r="BU376" s="295">
        <f t="shared" si="113"/>
        <v>0</v>
      </c>
      <c r="BV376" s="297">
        <f t="shared" si="114"/>
        <v>1</v>
      </c>
      <c r="BW376" s="316">
        <v>0</v>
      </c>
      <c r="BX376" s="295">
        <f t="shared" si="115"/>
        <v>0.43</v>
      </c>
      <c r="BY376">
        <f t="shared" si="116"/>
        <v>0</v>
      </c>
      <c r="BZ376" s="301">
        <f t="shared" si="117"/>
        <v>0</v>
      </c>
      <c r="CB376" s="296">
        <v>0.6</v>
      </c>
      <c r="CC376" s="296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55" hidden="1" customHeight="1" x14ac:dyDescent="0.3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3">
        <f t="shared" si="110"/>
        <v>109</v>
      </c>
      <c r="BK377" s="133" t="str">
        <f t="shared" si="112"/>
        <v>Pin sylvestre_F1_Eclaircie tardive_GS Pineraies des plaines du Centre et du Nord Ouest_109_</v>
      </c>
      <c r="BL377" s="317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5" t="str">
        <f>+VLOOKUP(G377,Liste!$A$7:$H$69,8,FALSE)</f>
        <v>Résineux</v>
      </c>
      <c r="BU377" s="295">
        <f t="shared" si="113"/>
        <v>0</v>
      </c>
      <c r="BV377" s="297">
        <f t="shared" si="114"/>
        <v>1</v>
      </c>
      <c r="BW377" s="316">
        <v>0</v>
      </c>
      <c r="BX377" s="295">
        <f t="shared" si="115"/>
        <v>0.43</v>
      </c>
      <c r="BY377">
        <f t="shared" si="116"/>
        <v>0</v>
      </c>
      <c r="BZ377" s="301">
        <f t="shared" si="117"/>
        <v>0</v>
      </c>
      <c r="CB377" s="296">
        <v>0.6</v>
      </c>
      <c r="CC377" s="296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55" hidden="1" customHeight="1" x14ac:dyDescent="0.3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3">
        <f t="shared" si="110"/>
        <v>110</v>
      </c>
      <c r="BK378" s="133" t="str">
        <f t="shared" si="112"/>
        <v>Pin sylvestre_F1_Eclaircie tardive_GS Pineraies des plaines du Centre et du Nord Ouest_110_</v>
      </c>
      <c r="BL378" s="317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5" t="str">
        <f>+VLOOKUP(G378,Liste!$A$7:$H$69,8,FALSE)</f>
        <v>Résineux</v>
      </c>
      <c r="BU378" s="295">
        <f t="shared" si="113"/>
        <v>0</v>
      </c>
      <c r="BV378" s="297">
        <f t="shared" si="114"/>
        <v>1</v>
      </c>
      <c r="BW378" s="316">
        <v>0</v>
      </c>
      <c r="BX378" s="295">
        <f t="shared" si="115"/>
        <v>0.43</v>
      </c>
      <c r="BY378">
        <f t="shared" si="116"/>
        <v>0</v>
      </c>
      <c r="BZ378" s="301">
        <f t="shared" si="117"/>
        <v>0</v>
      </c>
      <c r="CB378" s="296">
        <v>0.6</v>
      </c>
      <c r="CC378" s="296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55" hidden="1" customHeight="1" x14ac:dyDescent="0.3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3">
        <f t="shared" si="110"/>
        <v>111</v>
      </c>
      <c r="BK379" s="133" t="str">
        <f t="shared" si="112"/>
        <v>Pin sylvestre_F1_Eclaircie tardive_GS Pineraies des plaines du Centre et du Nord Ouest_111_</v>
      </c>
      <c r="BL379" s="317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5" t="str">
        <f>+VLOOKUP(G379,Liste!$A$7:$H$69,8,FALSE)</f>
        <v>Résineux</v>
      </c>
      <c r="BU379" s="295">
        <f t="shared" si="113"/>
        <v>0</v>
      </c>
      <c r="BV379" s="297">
        <f t="shared" si="114"/>
        <v>1</v>
      </c>
      <c r="BW379" s="316">
        <v>0</v>
      </c>
      <c r="BX379" s="295">
        <f t="shared" si="115"/>
        <v>0.43</v>
      </c>
      <c r="BY379">
        <f t="shared" si="116"/>
        <v>0</v>
      </c>
      <c r="BZ379" s="301">
        <f t="shared" si="117"/>
        <v>0</v>
      </c>
      <c r="CB379" s="296">
        <v>0.6</v>
      </c>
      <c r="CC379" s="296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55" hidden="1" customHeight="1" x14ac:dyDescent="0.3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3">
        <f t="shared" si="110"/>
        <v>111</v>
      </c>
      <c r="BK380" s="133" t="str">
        <f t="shared" si="112"/>
        <v>Pin sylvestre_F1_Eclaircie tardive_GS Pineraies des plaines du Centre et du Nord Ouest_111_</v>
      </c>
      <c r="BL380" s="317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5" t="str">
        <f>+VLOOKUP(G380,Liste!$A$7:$H$69,8,FALSE)</f>
        <v>Résineux</v>
      </c>
      <c r="BU380" s="295">
        <f t="shared" si="113"/>
        <v>0</v>
      </c>
      <c r="BV380" s="297">
        <f t="shared" si="114"/>
        <v>1</v>
      </c>
      <c r="BW380" s="316">
        <v>0</v>
      </c>
      <c r="BX380" s="295">
        <f t="shared" si="115"/>
        <v>0.43</v>
      </c>
      <c r="BY380">
        <f t="shared" si="116"/>
        <v>0</v>
      </c>
      <c r="BZ380" s="301">
        <f t="shared" si="117"/>
        <v>0</v>
      </c>
      <c r="CB380" s="296">
        <v>0.6</v>
      </c>
      <c r="CC380" s="296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55" hidden="1" customHeight="1" x14ac:dyDescent="0.3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3">
        <f t="shared" si="110"/>
        <v>112</v>
      </c>
      <c r="BK381" s="133" t="str">
        <f t="shared" si="112"/>
        <v>Pin sylvestre_F1_Eclaircie tardive_GS Pineraies des plaines du Centre et du Nord Ouest_112_</v>
      </c>
      <c r="BL381" s="317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5" t="str">
        <f>+VLOOKUP(G381,Liste!$A$7:$H$69,8,FALSE)</f>
        <v>Résineux</v>
      </c>
      <c r="BU381" s="295">
        <f t="shared" si="113"/>
        <v>0</v>
      </c>
      <c r="BV381" s="297">
        <f t="shared" si="114"/>
        <v>1</v>
      </c>
      <c r="BW381" s="316">
        <v>0</v>
      </c>
      <c r="BX381" s="295">
        <f t="shared" si="115"/>
        <v>0.43</v>
      </c>
      <c r="BY381">
        <f t="shared" si="116"/>
        <v>0</v>
      </c>
      <c r="BZ381" s="301">
        <f t="shared" si="117"/>
        <v>0</v>
      </c>
      <c r="CB381" s="296">
        <v>0.6</v>
      </c>
      <c r="CC381" s="296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55" hidden="1" customHeight="1" x14ac:dyDescent="0.3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3">
        <f t="shared" si="110"/>
        <v>113</v>
      </c>
      <c r="BK382" s="133" t="str">
        <f t="shared" si="112"/>
        <v>Pin sylvestre_F1_Eclaircie tardive_GS Pineraies des plaines du Centre et du Nord Ouest_113_</v>
      </c>
      <c r="BL382" s="317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5" t="str">
        <f>+VLOOKUP(G382,Liste!$A$7:$H$69,8,FALSE)</f>
        <v>Résineux</v>
      </c>
      <c r="BU382" s="295">
        <f t="shared" si="113"/>
        <v>0</v>
      </c>
      <c r="BV382" s="297">
        <f t="shared" si="114"/>
        <v>1</v>
      </c>
      <c r="BW382" s="316">
        <v>0</v>
      </c>
      <c r="BX382" s="295">
        <f t="shared" si="115"/>
        <v>0.43</v>
      </c>
      <c r="BY382">
        <f t="shared" si="116"/>
        <v>0</v>
      </c>
      <c r="BZ382" s="301">
        <f t="shared" si="117"/>
        <v>0</v>
      </c>
      <c r="CB382" s="296">
        <v>0.6</v>
      </c>
      <c r="CC382" s="296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55" hidden="1" customHeight="1" x14ac:dyDescent="0.3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3">
        <f t="shared" si="110"/>
        <v>114</v>
      </c>
      <c r="BK383" s="133" t="str">
        <f t="shared" si="112"/>
        <v>Pin sylvestre_F1_Eclaircie tardive_GS Pineraies des plaines du Centre et du Nord Ouest_114_</v>
      </c>
      <c r="BL383" s="317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5" t="str">
        <f>+VLOOKUP(G383,Liste!$A$7:$H$69,8,FALSE)</f>
        <v>Résineux</v>
      </c>
      <c r="BU383" s="295">
        <f t="shared" si="113"/>
        <v>0</v>
      </c>
      <c r="BV383" s="297">
        <f t="shared" si="114"/>
        <v>1</v>
      </c>
      <c r="BW383" s="316">
        <v>0</v>
      </c>
      <c r="BX383" s="295">
        <f t="shared" si="115"/>
        <v>0.43</v>
      </c>
      <c r="BY383">
        <f t="shared" si="116"/>
        <v>0</v>
      </c>
      <c r="BZ383" s="301">
        <f t="shared" si="117"/>
        <v>0</v>
      </c>
      <c r="CB383" s="296">
        <v>0.6</v>
      </c>
      <c r="CC383" s="296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55" hidden="1" customHeight="1" x14ac:dyDescent="0.3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3">
        <f t="shared" si="110"/>
        <v>115</v>
      </c>
      <c r="BK384" s="133" t="str">
        <f t="shared" si="112"/>
        <v>Pin sylvestre_F1_Eclaircie tardive_GS Pineraies des plaines du Centre et du Nord Ouest_115_</v>
      </c>
      <c r="BL384" s="317"/>
      <c r="BM384" s="13">
        <v>42.403426145040953</v>
      </c>
      <c r="BN384" s="13">
        <v>197.57456486165401</v>
      </c>
      <c r="BP384" s="13">
        <v>336.6929998</v>
      </c>
      <c r="BQ384" s="13"/>
      <c r="BT384" s="295" t="str">
        <f>+VLOOKUP(G384,Liste!$A$7:$H$69,8,FALSE)</f>
        <v>Résineux</v>
      </c>
      <c r="BU384" s="295">
        <f t="shared" si="113"/>
        <v>0</v>
      </c>
      <c r="BV384" s="297">
        <f t="shared" si="114"/>
        <v>1</v>
      </c>
      <c r="BW384" s="316">
        <v>0</v>
      </c>
      <c r="BX384" s="295">
        <f t="shared" si="115"/>
        <v>0.43</v>
      </c>
      <c r="BY384">
        <f t="shared" si="116"/>
        <v>0</v>
      </c>
      <c r="BZ384" s="301">
        <f t="shared" si="117"/>
        <v>0</v>
      </c>
      <c r="CB384" s="296">
        <v>0.6</v>
      </c>
      <c r="CC384" s="296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55" hidden="1" customHeight="1" x14ac:dyDescent="0.3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3">
        <f t="shared" si="110"/>
        <v>115</v>
      </c>
      <c r="BK385" s="133" t="str">
        <f t="shared" si="112"/>
        <v>Pin sylvestre_F1_Eclaircie tardive_GS Pineraies des plaines du Centre et du Nord Ouest_115_</v>
      </c>
      <c r="BL385" s="317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5" t="str">
        <f>+VLOOKUP(G385,Liste!$A$7:$H$69,8,FALSE)</f>
        <v>Résineux</v>
      </c>
      <c r="BU385" s="295">
        <f t="shared" si="113"/>
        <v>0</v>
      </c>
      <c r="BV385" s="297">
        <f t="shared" si="114"/>
        <v>1</v>
      </c>
      <c r="BW385" s="316">
        <v>0</v>
      </c>
      <c r="BX385" s="295">
        <f t="shared" si="115"/>
        <v>0.43</v>
      </c>
      <c r="BY385">
        <f t="shared" si="116"/>
        <v>0</v>
      </c>
      <c r="BZ385" s="301">
        <f t="shared" si="117"/>
        <v>0</v>
      </c>
      <c r="CB385" s="296">
        <v>0.6</v>
      </c>
      <c r="CC385" s="296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55" hidden="1" customHeight="1" x14ac:dyDescent="0.3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3">
        <f t="shared" si="110"/>
        <v>22</v>
      </c>
      <c r="BK386" s="133" t="str">
        <f t="shared" si="112"/>
        <v>Pin Laricio_F2_Classique_GS Pineraies des plaines du Centre et du Nord Ouest_22_</v>
      </c>
      <c r="BL386" s="317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5" t="str">
        <f>+VLOOKUP(G386,Liste!$A$7:$H$69,8,FALSE)</f>
        <v>Résineux</v>
      </c>
      <c r="BU386" s="295">
        <f t="shared" si="113"/>
        <v>0</v>
      </c>
      <c r="BV386" s="297">
        <f t="shared" si="114"/>
        <v>1</v>
      </c>
      <c r="BW386" s="316">
        <v>0</v>
      </c>
      <c r="BX386" s="295">
        <f t="shared" si="115"/>
        <v>0.43</v>
      </c>
      <c r="BY386">
        <f t="shared" si="116"/>
        <v>0</v>
      </c>
      <c r="BZ386" s="301">
        <f t="shared" si="117"/>
        <v>0</v>
      </c>
      <c r="CB386" s="296">
        <v>0.6</v>
      </c>
      <c r="CC386" s="296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55" hidden="1" customHeight="1" x14ac:dyDescent="0.3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3">
        <f t="shared" ref="BJ387:BJ450" si="129">+AC387</f>
        <v>22</v>
      </c>
      <c r="BK387" s="133" t="str">
        <f t="shared" si="112"/>
        <v>Pin Laricio_F2_Classique_GS Pineraies des plaines du Centre et du Nord Ouest_22_</v>
      </c>
      <c r="BL387" s="317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5" t="str">
        <f>+VLOOKUP(G387,Liste!$A$7:$H$69,8,FALSE)</f>
        <v>Résineux</v>
      </c>
      <c r="BU387" s="295">
        <f t="shared" si="113"/>
        <v>0</v>
      </c>
      <c r="BV387" s="297">
        <f t="shared" si="114"/>
        <v>1</v>
      </c>
      <c r="BW387" s="316">
        <v>0</v>
      </c>
      <c r="BX387" s="295">
        <f t="shared" si="115"/>
        <v>0.43</v>
      </c>
      <c r="BY387">
        <f t="shared" si="116"/>
        <v>23.283331321918535</v>
      </c>
      <c r="BZ387" s="301">
        <f t="shared" si="117"/>
        <v>23.283331321918535</v>
      </c>
      <c r="CB387" s="296">
        <v>0.6</v>
      </c>
      <c r="CC387" s="296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55" hidden="1" customHeight="1" x14ac:dyDescent="0.3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3">
        <f t="shared" si="129"/>
        <v>23</v>
      </c>
      <c r="BK388" s="133" t="str">
        <f t="shared" ref="BK388:BK451" si="131">+_xlfn.CONCAT(BH388,"_",J388,"_",I388,"_",BI388,"_",BJ388,"_")</f>
        <v>Pin Laricio_F2_Classique_GS Pineraies des plaines du Centre et du Nord Ouest_23_</v>
      </c>
      <c r="BL388" s="317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5" t="str">
        <f>+VLOOKUP(G388,Liste!$A$7:$H$69,8,FALSE)</f>
        <v>Résineux</v>
      </c>
      <c r="BU388" s="295">
        <f t="shared" ref="BU388:BU451" si="132">IF(BT388="Résineux",0%,100%)</f>
        <v>0</v>
      </c>
      <c r="BV388" s="297">
        <f t="shared" ref="BV388:BV451" si="133">+IF(BT388="Résineux",100%,0%)</f>
        <v>1</v>
      </c>
      <c r="BW388" s="316">
        <v>0</v>
      </c>
      <c r="BX388" s="295">
        <f t="shared" ref="BX388:BX451" si="134">+IF(BV388&lt;&gt;0,0.43,0.25)</f>
        <v>0.43</v>
      </c>
      <c r="BY388">
        <f t="shared" ref="BY388:BY451" si="135">+IF(BJ388&lt;=30,AV388*BX388,0)</f>
        <v>0</v>
      </c>
      <c r="BZ388" s="301">
        <f t="shared" ref="BZ388:BZ451" si="136">+IF(BJ388&gt;=31,0,BY388+BZ387)</f>
        <v>23.283331321918535</v>
      </c>
      <c r="CB388" s="296">
        <v>0.6</v>
      </c>
      <c r="CC388" s="296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55" hidden="1" customHeight="1" x14ac:dyDescent="0.3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3">
        <f t="shared" si="129"/>
        <v>24</v>
      </c>
      <c r="BK389" s="133" t="str">
        <f t="shared" si="131"/>
        <v>Pin Laricio_F2_Classique_GS Pineraies des plaines du Centre et du Nord Ouest_24_</v>
      </c>
      <c r="BL389" s="317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5" t="str">
        <f>+VLOOKUP(G389,Liste!$A$7:$H$69,8,FALSE)</f>
        <v>Résineux</v>
      </c>
      <c r="BU389" s="295">
        <f t="shared" si="132"/>
        <v>0</v>
      </c>
      <c r="BV389" s="297">
        <f t="shared" si="133"/>
        <v>1</v>
      </c>
      <c r="BW389" s="316">
        <v>0</v>
      </c>
      <c r="BX389" s="295">
        <f t="shared" si="134"/>
        <v>0.43</v>
      </c>
      <c r="BY389">
        <f t="shared" si="135"/>
        <v>0</v>
      </c>
      <c r="BZ389" s="301">
        <f t="shared" si="136"/>
        <v>23.283331321918535</v>
      </c>
      <c r="CB389" s="296">
        <v>0.6</v>
      </c>
      <c r="CC389" s="296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55" hidden="1" customHeight="1" x14ac:dyDescent="0.3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3">
        <f t="shared" si="129"/>
        <v>25</v>
      </c>
      <c r="BK390" s="133" t="str">
        <f t="shared" si="131"/>
        <v>Pin Laricio_F2_Classique_GS Pineraies des plaines du Centre et du Nord Ouest_25_</v>
      </c>
      <c r="BL390" s="317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5" t="str">
        <f>+VLOOKUP(G390,Liste!$A$7:$H$69,8,FALSE)</f>
        <v>Résineux</v>
      </c>
      <c r="BU390" s="295">
        <f t="shared" si="132"/>
        <v>0</v>
      </c>
      <c r="BV390" s="297">
        <f t="shared" si="133"/>
        <v>1</v>
      </c>
      <c r="BW390" s="316">
        <v>0</v>
      </c>
      <c r="BX390" s="295">
        <f t="shared" si="134"/>
        <v>0.43</v>
      </c>
      <c r="BY390">
        <f t="shared" si="135"/>
        <v>0</v>
      </c>
      <c r="BZ390" s="301">
        <f t="shared" si="136"/>
        <v>23.283331321918535</v>
      </c>
      <c r="CB390" s="296">
        <v>0.6</v>
      </c>
      <c r="CC390" s="296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55" hidden="1" customHeight="1" x14ac:dyDescent="0.3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3">
        <f t="shared" si="129"/>
        <v>26</v>
      </c>
      <c r="BK391" s="133" t="str">
        <f t="shared" si="131"/>
        <v>Pin Laricio_F2_Classique_GS Pineraies des plaines du Centre et du Nord Ouest_26_</v>
      </c>
      <c r="BL391" s="317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5" t="str">
        <f>+VLOOKUP(G391,Liste!$A$7:$H$69,8,FALSE)</f>
        <v>Résineux</v>
      </c>
      <c r="BU391" s="295">
        <f t="shared" si="132"/>
        <v>0</v>
      </c>
      <c r="BV391" s="297">
        <f t="shared" si="133"/>
        <v>1</v>
      </c>
      <c r="BW391" s="316">
        <v>0</v>
      </c>
      <c r="BX391" s="295">
        <f t="shared" si="134"/>
        <v>0.43</v>
      </c>
      <c r="BY391">
        <f t="shared" si="135"/>
        <v>0</v>
      </c>
      <c r="BZ391" s="301">
        <f t="shared" si="136"/>
        <v>23.283331321918535</v>
      </c>
      <c r="CB391" s="296">
        <v>0.6</v>
      </c>
      <c r="CC391" s="296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55" hidden="1" customHeight="1" x14ac:dyDescent="0.3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3">
        <f t="shared" si="129"/>
        <v>27</v>
      </c>
      <c r="BK392" s="133" t="str">
        <f t="shared" si="131"/>
        <v>Pin Laricio_F2_Classique_GS Pineraies des plaines du Centre et du Nord Ouest_27_</v>
      </c>
      <c r="BL392" s="317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5" t="str">
        <f>+VLOOKUP(G392,Liste!$A$7:$H$69,8,FALSE)</f>
        <v>Résineux</v>
      </c>
      <c r="BU392" s="295">
        <f t="shared" si="132"/>
        <v>0</v>
      </c>
      <c r="BV392" s="297">
        <f t="shared" si="133"/>
        <v>1</v>
      </c>
      <c r="BW392" s="316">
        <v>0</v>
      </c>
      <c r="BX392" s="295">
        <f t="shared" si="134"/>
        <v>0.43</v>
      </c>
      <c r="BY392">
        <f t="shared" si="135"/>
        <v>0</v>
      </c>
      <c r="BZ392" s="301">
        <f t="shared" si="136"/>
        <v>23.283331321918535</v>
      </c>
      <c r="CB392" s="296">
        <v>0.6</v>
      </c>
      <c r="CC392" s="296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55" hidden="1" customHeight="1" x14ac:dyDescent="0.3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3">
        <f t="shared" si="129"/>
        <v>27</v>
      </c>
      <c r="BK393" s="133" t="str">
        <f t="shared" si="131"/>
        <v>Pin Laricio_F2_Classique_GS Pineraies des plaines du Centre et du Nord Ouest_27_</v>
      </c>
      <c r="BL393" s="317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5" t="str">
        <f>+VLOOKUP(G393,Liste!$A$7:$H$69,8,FALSE)</f>
        <v>Résineux</v>
      </c>
      <c r="BU393" s="295">
        <f t="shared" si="132"/>
        <v>0</v>
      </c>
      <c r="BV393" s="297">
        <f t="shared" si="133"/>
        <v>1</v>
      </c>
      <c r="BW393" s="316">
        <v>0</v>
      </c>
      <c r="BX393" s="295">
        <f t="shared" si="134"/>
        <v>0.43</v>
      </c>
      <c r="BY393">
        <f t="shared" si="135"/>
        <v>17.628899188797636</v>
      </c>
      <c r="BZ393" s="301">
        <f t="shared" si="136"/>
        <v>40.912230510716171</v>
      </c>
      <c r="CB393" s="296">
        <v>0.6</v>
      </c>
      <c r="CC393" s="296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55" hidden="1" customHeight="1" x14ac:dyDescent="0.3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3">
        <f t="shared" si="129"/>
        <v>28</v>
      </c>
      <c r="BK394" s="133" t="str">
        <f t="shared" si="131"/>
        <v>Pin Laricio_F2_Classique_GS Pineraies des plaines du Centre et du Nord Ouest_28_</v>
      </c>
      <c r="BL394" s="317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5" t="str">
        <f>+VLOOKUP(G394,Liste!$A$7:$H$69,8,FALSE)</f>
        <v>Résineux</v>
      </c>
      <c r="BU394" s="295">
        <f t="shared" si="132"/>
        <v>0</v>
      </c>
      <c r="BV394" s="297">
        <f t="shared" si="133"/>
        <v>1</v>
      </c>
      <c r="BW394" s="316">
        <v>0</v>
      </c>
      <c r="BX394" s="295">
        <f t="shared" si="134"/>
        <v>0.43</v>
      </c>
      <c r="BY394">
        <f t="shared" si="135"/>
        <v>0</v>
      </c>
      <c r="BZ394" s="301">
        <f t="shared" si="136"/>
        <v>40.912230510716171</v>
      </c>
      <c r="CB394" s="296">
        <v>0.6</v>
      </c>
      <c r="CC394" s="296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55" hidden="1" customHeight="1" x14ac:dyDescent="0.3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3">
        <f t="shared" si="129"/>
        <v>29</v>
      </c>
      <c r="BK395" s="133" t="str">
        <f t="shared" si="131"/>
        <v>Pin Laricio_F2_Classique_GS Pineraies des plaines du Centre et du Nord Ouest_29_</v>
      </c>
      <c r="BL395" s="317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5" t="str">
        <f>+VLOOKUP(G395,Liste!$A$7:$H$69,8,FALSE)</f>
        <v>Résineux</v>
      </c>
      <c r="BU395" s="295">
        <f t="shared" si="132"/>
        <v>0</v>
      </c>
      <c r="BV395" s="297">
        <f t="shared" si="133"/>
        <v>1</v>
      </c>
      <c r="BW395" s="316">
        <v>0</v>
      </c>
      <c r="BX395" s="295">
        <f t="shared" si="134"/>
        <v>0.43</v>
      </c>
      <c r="BY395">
        <f t="shared" si="135"/>
        <v>0</v>
      </c>
      <c r="BZ395" s="301">
        <f t="shared" si="136"/>
        <v>40.912230510716171</v>
      </c>
      <c r="CB395" s="296">
        <v>0.6</v>
      </c>
      <c r="CC395" s="296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55" hidden="1" customHeight="1" x14ac:dyDescent="0.3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3">
        <f t="shared" si="129"/>
        <v>30</v>
      </c>
      <c r="BK396" s="133" t="str">
        <f t="shared" si="131"/>
        <v>Pin Laricio_F2_Classique_GS Pineraies des plaines du Centre et du Nord Ouest_30_</v>
      </c>
      <c r="BL396" s="317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5" t="str">
        <f>+VLOOKUP(G396,Liste!$A$7:$H$69,8,FALSE)</f>
        <v>Résineux</v>
      </c>
      <c r="BU396" s="295">
        <f t="shared" si="132"/>
        <v>0</v>
      </c>
      <c r="BV396" s="297">
        <f t="shared" si="133"/>
        <v>1</v>
      </c>
      <c r="BW396" s="316">
        <v>0</v>
      </c>
      <c r="BX396" s="295">
        <f t="shared" si="134"/>
        <v>0.43</v>
      </c>
      <c r="BY396">
        <f t="shared" si="135"/>
        <v>0</v>
      </c>
      <c r="BZ396" s="301">
        <f t="shared" si="136"/>
        <v>40.912230510716171</v>
      </c>
      <c r="CB396" s="296">
        <v>0.6</v>
      </c>
      <c r="CC396" s="296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55" hidden="1" customHeight="1" x14ac:dyDescent="0.3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3">
        <f t="shared" si="129"/>
        <v>31</v>
      </c>
      <c r="BK397" s="133" t="str">
        <f t="shared" si="131"/>
        <v>Pin Laricio_F2_Classique_GS Pineraies des plaines du Centre et du Nord Ouest_31_</v>
      </c>
      <c r="BL397" s="317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5" t="str">
        <f>+VLOOKUP(G397,Liste!$A$7:$H$69,8,FALSE)</f>
        <v>Résineux</v>
      </c>
      <c r="BU397" s="295">
        <f t="shared" si="132"/>
        <v>0</v>
      </c>
      <c r="BV397" s="297">
        <f t="shared" si="133"/>
        <v>1</v>
      </c>
      <c r="BW397" s="316">
        <v>0</v>
      </c>
      <c r="BX397" s="295">
        <f t="shared" si="134"/>
        <v>0.43</v>
      </c>
      <c r="BY397">
        <f t="shared" si="135"/>
        <v>0</v>
      </c>
      <c r="BZ397" s="301">
        <f t="shared" si="136"/>
        <v>0</v>
      </c>
      <c r="CB397" s="296">
        <v>0.6</v>
      </c>
      <c r="CC397" s="296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55" hidden="1" customHeight="1" x14ac:dyDescent="0.3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3">
        <f t="shared" si="129"/>
        <v>32</v>
      </c>
      <c r="BK398" s="133" t="str">
        <f t="shared" si="131"/>
        <v>Pin Laricio_F2_Classique_GS Pineraies des plaines du Centre et du Nord Ouest_32_</v>
      </c>
      <c r="BL398" s="317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5" t="str">
        <f>+VLOOKUP(G398,Liste!$A$7:$H$69,8,FALSE)</f>
        <v>Résineux</v>
      </c>
      <c r="BU398" s="295">
        <f t="shared" si="132"/>
        <v>0</v>
      </c>
      <c r="BV398" s="297">
        <f t="shared" si="133"/>
        <v>1</v>
      </c>
      <c r="BW398" s="316">
        <v>0</v>
      </c>
      <c r="BX398" s="295">
        <f t="shared" si="134"/>
        <v>0.43</v>
      </c>
      <c r="BY398">
        <f t="shared" si="135"/>
        <v>0</v>
      </c>
      <c r="BZ398" s="301">
        <f t="shared" si="136"/>
        <v>0</v>
      </c>
      <c r="CB398" s="296">
        <v>0.6</v>
      </c>
      <c r="CC398" s="296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55" hidden="1" customHeight="1" x14ac:dyDescent="0.3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3">
        <f t="shared" si="129"/>
        <v>33</v>
      </c>
      <c r="BK399" s="133" t="str">
        <f t="shared" si="131"/>
        <v>Pin Laricio_F2_Classique_GS Pineraies des plaines du Centre et du Nord Ouest_33_</v>
      </c>
      <c r="BL399" s="317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5" t="str">
        <f>+VLOOKUP(G399,Liste!$A$7:$H$69,8,FALSE)</f>
        <v>Résineux</v>
      </c>
      <c r="BU399" s="295">
        <f t="shared" si="132"/>
        <v>0</v>
      </c>
      <c r="BV399" s="297">
        <f t="shared" si="133"/>
        <v>1</v>
      </c>
      <c r="BW399" s="316">
        <v>0</v>
      </c>
      <c r="BX399" s="295">
        <f t="shared" si="134"/>
        <v>0.43</v>
      </c>
      <c r="BY399">
        <f t="shared" si="135"/>
        <v>0</v>
      </c>
      <c r="BZ399" s="301">
        <f t="shared" si="136"/>
        <v>0</v>
      </c>
      <c r="CB399" s="296">
        <v>0.6</v>
      </c>
      <c r="CC399" s="296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55" hidden="1" customHeight="1" x14ac:dyDescent="0.3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3">
        <f t="shared" si="129"/>
        <v>33</v>
      </c>
      <c r="BK400" s="133" t="str">
        <f t="shared" si="131"/>
        <v>Pin Laricio_F2_Classique_GS Pineraies des plaines du Centre et du Nord Ouest_33_</v>
      </c>
      <c r="BL400" s="317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5" t="str">
        <f>+VLOOKUP(G400,Liste!$A$7:$H$69,8,FALSE)</f>
        <v>Résineux</v>
      </c>
      <c r="BU400" s="295">
        <f t="shared" si="132"/>
        <v>0</v>
      </c>
      <c r="BV400" s="297">
        <f t="shared" si="133"/>
        <v>1</v>
      </c>
      <c r="BW400" s="316">
        <v>0</v>
      </c>
      <c r="BX400" s="295">
        <f t="shared" si="134"/>
        <v>0.43</v>
      </c>
      <c r="BY400">
        <f t="shared" si="135"/>
        <v>0</v>
      </c>
      <c r="BZ400" s="301">
        <f t="shared" si="136"/>
        <v>0</v>
      </c>
      <c r="CB400" s="296">
        <v>0.6</v>
      </c>
      <c r="CC400" s="296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55" hidden="1" customHeight="1" x14ac:dyDescent="0.3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3">
        <f t="shared" si="129"/>
        <v>34</v>
      </c>
      <c r="BK401" s="133" t="str">
        <f t="shared" si="131"/>
        <v>Pin Laricio_F2_Classique_GS Pineraies des plaines du Centre et du Nord Ouest_34_</v>
      </c>
      <c r="BL401" s="317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5" t="str">
        <f>+VLOOKUP(G401,Liste!$A$7:$H$69,8,FALSE)</f>
        <v>Résineux</v>
      </c>
      <c r="BU401" s="295">
        <f t="shared" si="132"/>
        <v>0</v>
      </c>
      <c r="BV401" s="297">
        <f t="shared" si="133"/>
        <v>1</v>
      </c>
      <c r="BW401" s="316">
        <v>0</v>
      </c>
      <c r="BX401" s="295">
        <f t="shared" si="134"/>
        <v>0.43</v>
      </c>
      <c r="BY401">
        <f t="shared" si="135"/>
        <v>0</v>
      </c>
      <c r="BZ401" s="301">
        <f t="shared" si="136"/>
        <v>0</v>
      </c>
      <c r="CB401" s="296">
        <v>0.6</v>
      </c>
      <c r="CC401" s="296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55" hidden="1" customHeight="1" x14ac:dyDescent="0.3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3">
        <f t="shared" si="129"/>
        <v>35</v>
      </c>
      <c r="BK402" s="133" t="str">
        <f t="shared" si="131"/>
        <v>Pin Laricio_F2_Classique_GS Pineraies des plaines du Centre et du Nord Ouest_35_</v>
      </c>
      <c r="BL402" s="317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5" t="str">
        <f>+VLOOKUP(G402,Liste!$A$7:$H$69,8,FALSE)</f>
        <v>Résineux</v>
      </c>
      <c r="BU402" s="295">
        <f t="shared" si="132"/>
        <v>0</v>
      </c>
      <c r="BV402" s="297">
        <f t="shared" si="133"/>
        <v>1</v>
      </c>
      <c r="BW402" s="316">
        <v>0</v>
      </c>
      <c r="BX402" s="295">
        <f t="shared" si="134"/>
        <v>0.43</v>
      </c>
      <c r="BY402">
        <f t="shared" si="135"/>
        <v>0</v>
      </c>
      <c r="BZ402" s="301">
        <f t="shared" si="136"/>
        <v>0</v>
      </c>
      <c r="CB402" s="296">
        <v>0.6</v>
      </c>
      <c r="CC402" s="296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55" hidden="1" customHeight="1" x14ac:dyDescent="0.3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3">
        <f t="shared" si="129"/>
        <v>36</v>
      </c>
      <c r="BK403" s="133" t="str">
        <f t="shared" si="131"/>
        <v>Pin Laricio_F2_Classique_GS Pineraies des plaines du Centre et du Nord Ouest_36_</v>
      </c>
      <c r="BL403" s="317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5" t="str">
        <f>+VLOOKUP(G403,Liste!$A$7:$H$69,8,FALSE)</f>
        <v>Résineux</v>
      </c>
      <c r="BU403" s="295">
        <f t="shared" si="132"/>
        <v>0</v>
      </c>
      <c r="BV403" s="297">
        <f t="shared" si="133"/>
        <v>1</v>
      </c>
      <c r="BW403" s="316">
        <v>0</v>
      </c>
      <c r="BX403" s="295">
        <f t="shared" si="134"/>
        <v>0.43</v>
      </c>
      <c r="BY403">
        <f t="shared" si="135"/>
        <v>0</v>
      </c>
      <c r="BZ403" s="301">
        <f t="shared" si="136"/>
        <v>0</v>
      </c>
      <c r="CB403" s="296">
        <v>0.6</v>
      </c>
      <c r="CC403" s="296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55" hidden="1" customHeight="1" x14ac:dyDescent="0.3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3">
        <f t="shared" si="129"/>
        <v>37</v>
      </c>
      <c r="BK404" s="133" t="str">
        <f t="shared" si="131"/>
        <v>Pin Laricio_F2_Classique_GS Pineraies des plaines du Centre et du Nord Ouest_37_</v>
      </c>
      <c r="BL404" s="317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5" t="str">
        <f>+VLOOKUP(G404,Liste!$A$7:$H$69,8,FALSE)</f>
        <v>Résineux</v>
      </c>
      <c r="BU404" s="295">
        <f t="shared" si="132"/>
        <v>0</v>
      </c>
      <c r="BV404" s="297">
        <f t="shared" si="133"/>
        <v>1</v>
      </c>
      <c r="BW404" s="316">
        <v>0</v>
      </c>
      <c r="BX404" s="295">
        <f t="shared" si="134"/>
        <v>0.43</v>
      </c>
      <c r="BY404">
        <f t="shared" si="135"/>
        <v>0</v>
      </c>
      <c r="BZ404" s="301">
        <f t="shared" si="136"/>
        <v>0</v>
      </c>
      <c r="CB404" s="296">
        <v>0.6</v>
      </c>
      <c r="CC404" s="296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55" hidden="1" customHeight="1" x14ac:dyDescent="0.3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3">
        <f t="shared" si="129"/>
        <v>38</v>
      </c>
      <c r="BK405" s="133" t="str">
        <f t="shared" si="131"/>
        <v>Pin Laricio_F2_Classique_GS Pineraies des plaines du Centre et du Nord Ouest_38_</v>
      </c>
      <c r="BL405" s="317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5" t="str">
        <f>+VLOOKUP(G405,Liste!$A$7:$H$69,8,FALSE)</f>
        <v>Résineux</v>
      </c>
      <c r="BU405" s="295">
        <f t="shared" si="132"/>
        <v>0</v>
      </c>
      <c r="BV405" s="297">
        <f t="shared" si="133"/>
        <v>1</v>
      </c>
      <c r="BW405" s="316">
        <v>0</v>
      </c>
      <c r="BX405" s="295">
        <f t="shared" si="134"/>
        <v>0.43</v>
      </c>
      <c r="BY405">
        <f t="shared" si="135"/>
        <v>0</v>
      </c>
      <c r="BZ405" s="301">
        <f t="shared" si="136"/>
        <v>0</v>
      </c>
      <c r="CB405" s="296">
        <v>0.6</v>
      </c>
      <c r="CC405" s="296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55" hidden="1" customHeight="1" x14ac:dyDescent="0.3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3">
        <f t="shared" si="129"/>
        <v>39</v>
      </c>
      <c r="BK406" s="133" t="str">
        <f t="shared" si="131"/>
        <v>Pin Laricio_F2_Classique_GS Pineraies des plaines du Centre et du Nord Ouest_39_</v>
      </c>
      <c r="BL406" s="317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5" t="str">
        <f>+VLOOKUP(G406,Liste!$A$7:$H$69,8,FALSE)</f>
        <v>Résineux</v>
      </c>
      <c r="BU406" s="295">
        <f t="shared" si="132"/>
        <v>0</v>
      </c>
      <c r="BV406" s="297">
        <f t="shared" si="133"/>
        <v>1</v>
      </c>
      <c r="BW406" s="316">
        <v>0</v>
      </c>
      <c r="BX406" s="295">
        <f t="shared" si="134"/>
        <v>0.43</v>
      </c>
      <c r="BY406">
        <f t="shared" si="135"/>
        <v>0</v>
      </c>
      <c r="BZ406" s="301">
        <f t="shared" si="136"/>
        <v>0</v>
      </c>
      <c r="CB406" s="296">
        <v>0.6</v>
      </c>
      <c r="CC406" s="296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55" hidden="1" customHeight="1" x14ac:dyDescent="0.3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3">
        <f t="shared" si="129"/>
        <v>40</v>
      </c>
      <c r="BK407" s="133" t="str">
        <f t="shared" si="131"/>
        <v>Pin Laricio_F2_Classique_GS Pineraies des plaines du Centre et du Nord Ouest_40_</v>
      </c>
      <c r="BL407" s="317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5" t="str">
        <f>+VLOOKUP(G407,Liste!$A$7:$H$69,8,FALSE)</f>
        <v>Résineux</v>
      </c>
      <c r="BU407" s="295">
        <f t="shared" si="132"/>
        <v>0</v>
      </c>
      <c r="BV407" s="297">
        <f t="shared" si="133"/>
        <v>1</v>
      </c>
      <c r="BW407" s="316">
        <v>0</v>
      </c>
      <c r="BX407" s="295">
        <f t="shared" si="134"/>
        <v>0.43</v>
      </c>
      <c r="BY407">
        <f t="shared" si="135"/>
        <v>0</v>
      </c>
      <c r="BZ407" s="301">
        <f t="shared" si="136"/>
        <v>0</v>
      </c>
      <c r="CB407" s="296">
        <v>0.6</v>
      </c>
      <c r="CC407" s="296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55" hidden="1" customHeight="1" x14ac:dyDescent="0.3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3">
        <f t="shared" si="129"/>
        <v>40</v>
      </c>
      <c r="BK408" s="133" t="str">
        <f t="shared" si="131"/>
        <v>Pin Laricio_F2_Classique_GS Pineraies des plaines du Centre et du Nord Ouest_40_</v>
      </c>
      <c r="BL408" s="317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5" t="str">
        <f>+VLOOKUP(G408,Liste!$A$7:$H$69,8,FALSE)</f>
        <v>Résineux</v>
      </c>
      <c r="BU408" s="295">
        <f t="shared" si="132"/>
        <v>0</v>
      </c>
      <c r="BV408" s="297">
        <f t="shared" si="133"/>
        <v>1</v>
      </c>
      <c r="BW408" s="316">
        <v>0</v>
      </c>
      <c r="BX408" s="295">
        <f t="shared" si="134"/>
        <v>0.43</v>
      </c>
      <c r="BY408">
        <f t="shared" si="135"/>
        <v>0</v>
      </c>
      <c r="BZ408" s="301">
        <f t="shared" si="136"/>
        <v>0</v>
      </c>
      <c r="CB408" s="296">
        <v>0.6</v>
      </c>
      <c r="CC408" s="296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55" hidden="1" customHeight="1" x14ac:dyDescent="0.3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3">
        <f t="shared" si="129"/>
        <v>41</v>
      </c>
      <c r="BK409" s="133" t="str">
        <f t="shared" si="131"/>
        <v>Pin Laricio_F2_Classique_GS Pineraies des plaines du Centre et du Nord Ouest_41_</v>
      </c>
      <c r="BL409" s="317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5" t="str">
        <f>+VLOOKUP(G409,Liste!$A$7:$H$69,8,FALSE)</f>
        <v>Résineux</v>
      </c>
      <c r="BU409" s="295">
        <f t="shared" si="132"/>
        <v>0</v>
      </c>
      <c r="BV409" s="297">
        <f t="shared" si="133"/>
        <v>1</v>
      </c>
      <c r="BW409" s="316">
        <v>0</v>
      </c>
      <c r="BX409" s="295">
        <f t="shared" si="134"/>
        <v>0.43</v>
      </c>
      <c r="BY409">
        <f t="shared" si="135"/>
        <v>0</v>
      </c>
      <c r="BZ409" s="301">
        <f t="shared" si="136"/>
        <v>0</v>
      </c>
      <c r="CB409" s="296">
        <v>0.6</v>
      </c>
      <c r="CC409" s="296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55" hidden="1" customHeight="1" x14ac:dyDescent="0.3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3">
        <f t="shared" si="129"/>
        <v>42</v>
      </c>
      <c r="BK410" s="133" t="str">
        <f t="shared" si="131"/>
        <v>Pin Laricio_F2_Classique_GS Pineraies des plaines du Centre et du Nord Ouest_42_</v>
      </c>
      <c r="BL410" s="317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5" t="str">
        <f>+VLOOKUP(G410,Liste!$A$7:$H$69,8,FALSE)</f>
        <v>Résineux</v>
      </c>
      <c r="BU410" s="295">
        <f t="shared" si="132"/>
        <v>0</v>
      </c>
      <c r="BV410" s="297">
        <f t="shared" si="133"/>
        <v>1</v>
      </c>
      <c r="BW410" s="316">
        <v>0</v>
      </c>
      <c r="BX410" s="295">
        <f t="shared" si="134"/>
        <v>0.43</v>
      </c>
      <c r="BY410">
        <f t="shared" si="135"/>
        <v>0</v>
      </c>
      <c r="BZ410" s="301">
        <f t="shared" si="136"/>
        <v>0</v>
      </c>
      <c r="CB410" s="296">
        <v>0.6</v>
      </c>
      <c r="CC410" s="296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55" hidden="1" customHeight="1" x14ac:dyDescent="0.3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3">
        <f t="shared" si="129"/>
        <v>43</v>
      </c>
      <c r="BK411" s="133" t="str">
        <f t="shared" si="131"/>
        <v>Pin Laricio_F2_Classique_GS Pineraies des plaines du Centre et du Nord Ouest_43_</v>
      </c>
      <c r="BL411" s="317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5" t="str">
        <f>+VLOOKUP(G411,Liste!$A$7:$H$69,8,FALSE)</f>
        <v>Résineux</v>
      </c>
      <c r="BU411" s="295">
        <f t="shared" si="132"/>
        <v>0</v>
      </c>
      <c r="BV411" s="297">
        <f t="shared" si="133"/>
        <v>1</v>
      </c>
      <c r="BW411" s="316">
        <v>0</v>
      </c>
      <c r="BX411" s="295">
        <f t="shared" si="134"/>
        <v>0.43</v>
      </c>
      <c r="BY411">
        <f t="shared" si="135"/>
        <v>0</v>
      </c>
      <c r="BZ411" s="301">
        <f t="shared" si="136"/>
        <v>0</v>
      </c>
      <c r="CB411" s="296">
        <v>0.6</v>
      </c>
      <c r="CC411" s="296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55" hidden="1" customHeight="1" x14ac:dyDescent="0.3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3">
        <f t="shared" si="129"/>
        <v>44</v>
      </c>
      <c r="BK412" s="133" t="str">
        <f t="shared" si="131"/>
        <v>Pin Laricio_F2_Classique_GS Pineraies des plaines du Centre et du Nord Ouest_44_</v>
      </c>
      <c r="BL412" s="317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5" t="str">
        <f>+VLOOKUP(G412,Liste!$A$7:$H$69,8,FALSE)</f>
        <v>Résineux</v>
      </c>
      <c r="BU412" s="295">
        <f t="shared" si="132"/>
        <v>0</v>
      </c>
      <c r="BV412" s="297">
        <f t="shared" si="133"/>
        <v>1</v>
      </c>
      <c r="BW412" s="316">
        <v>0</v>
      </c>
      <c r="BX412" s="295">
        <f t="shared" si="134"/>
        <v>0.43</v>
      </c>
      <c r="BY412">
        <f t="shared" si="135"/>
        <v>0</v>
      </c>
      <c r="BZ412" s="301">
        <f t="shared" si="136"/>
        <v>0</v>
      </c>
      <c r="CB412" s="296">
        <v>0.6</v>
      </c>
      <c r="CC412" s="296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55" hidden="1" customHeight="1" x14ac:dyDescent="0.3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3">
        <f t="shared" si="129"/>
        <v>45</v>
      </c>
      <c r="BK413" s="133" t="str">
        <f t="shared" si="131"/>
        <v>Pin Laricio_F2_Classique_GS Pineraies des plaines du Centre et du Nord Ouest_45_</v>
      </c>
      <c r="BL413" s="317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5" t="str">
        <f>+VLOOKUP(G413,Liste!$A$7:$H$69,8,FALSE)</f>
        <v>Résineux</v>
      </c>
      <c r="BU413" s="295">
        <f t="shared" si="132"/>
        <v>0</v>
      </c>
      <c r="BV413" s="297">
        <f t="shared" si="133"/>
        <v>1</v>
      </c>
      <c r="BW413" s="316">
        <v>0</v>
      </c>
      <c r="BX413" s="295">
        <f t="shared" si="134"/>
        <v>0.43</v>
      </c>
      <c r="BY413">
        <f t="shared" si="135"/>
        <v>0</v>
      </c>
      <c r="BZ413" s="301">
        <f t="shared" si="136"/>
        <v>0</v>
      </c>
      <c r="CB413" s="296">
        <v>0.6</v>
      </c>
      <c r="CC413" s="296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55" hidden="1" customHeight="1" x14ac:dyDescent="0.3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3">
        <f t="shared" si="129"/>
        <v>46</v>
      </c>
      <c r="BK414" s="133" t="str">
        <f t="shared" si="131"/>
        <v>Pin Laricio_F2_Classique_GS Pineraies des plaines du Centre et du Nord Ouest_46_</v>
      </c>
      <c r="BL414" s="317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5" t="str">
        <f>+VLOOKUP(G414,Liste!$A$7:$H$69,8,FALSE)</f>
        <v>Résineux</v>
      </c>
      <c r="BU414" s="295">
        <f t="shared" si="132"/>
        <v>0</v>
      </c>
      <c r="BV414" s="297">
        <f t="shared" si="133"/>
        <v>1</v>
      </c>
      <c r="BW414" s="316">
        <v>0</v>
      </c>
      <c r="BX414" s="295">
        <f t="shared" si="134"/>
        <v>0.43</v>
      </c>
      <c r="BY414">
        <f t="shared" si="135"/>
        <v>0</v>
      </c>
      <c r="BZ414" s="301">
        <f t="shared" si="136"/>
        <v>0</v>
      </c>
      <c r="CB414" s="296">
        <v>0.6</v>
      </c>
      <c r="CC414" s="296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55" hidden="1" customHeight="1" x14ac:dyDescent="0.3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3">
        <f t="shared" si="129"/>
        <v>47</v>
      </c>
      <c r="BK415" s="133" t="str">
        <f t="shared" si="131"/>
        <v>Pin Laricio_F2_Classique_GS Pineraies des plaines du Centre et du Nord Ouest_47_</v>
      </c>
      <c r="BL415" s="317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5" t="str">
        <f>+VLOOKUP(G415,Liste!$A$7:$H$69,8,FALSE)</f>
        <v>Résineux</v>
      </c>
      <c r="BU415" s="295">
        <f t="shared" si="132"/>
        <v>0</v>
      </c>
      <c r="BV415" s="297">
        <f t="shared" si="133"/>
        <v>1</v>
      </c>
      <c r="BW415" s="316">
        <v>0</v>
      </c>
      <c r="BX415" s="295">
        <f t="shared" si="134"/>
        <v>0.43</v>
      </c>
      <c r="BY415">
        <f t="shared" si="135"/>
        <v>0</v>
      </c>
      <c r="BZ415" s="301">
        <f t="shared" si="136"/>
        <v>0</v>
      </c>
      <c r="CB415" s="296">
        <v>0.6</v>
      </c>
      <c r="CC415" s="296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55" hidden="1" customHeight="1" x14ac:dyDescent="0.3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3">
        <f t="shared" si="129"/>
        <v>48</v>
      </c>
      <c r="BK416" s="133" t="str">
        <f t="shared" si="131"/>
        <v>Pin Laricio_F2_Classique_GS Pineraies des plaines du Centre et du Nord Ouest_48_</v>
      </c>
      <c r="BL416" s="317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5" t="str">
        <f>+VLOOKUP(G416,Liste!$A$7:$H$69,8,FALSE)</f>
        <v>Résineux</v>
      </c>
      <c r="BU416" s="295">
        <f t="shared" si="132"/>
        <v>0</v>
      </c>
      <c r="BV416" s="297">
        <f t="shared" si="133"/>
        <v>1</v>
      </c>
      <c r="BW416" s="316">
        <v>0</v>
      </c>
      <c r="BX416" s="295">
        <f t="shared" si="134"/>
        <v>0.43</v>
      </c>
      <c r="BY416">
        <f t="shared" si="135"/>
        <v>0</v>
      </c>
      <c r="BZ416" s="301">
        <f t="shared" si="136"/>
        <v>0</v>
      </c>
      <c r="CB416" s="296">
        <v>0.6</v>
      </c>
      <c r="CC416" s="296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55" hidden="1" customHeight="1" x14ac:dyDescent="0.3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3">
        <f t="shared" si="129"/>
        <v>49</v>
      </c>
      <c r="BK417" s="133" t="str">
        <f t="shared" si="131"/>
        <v>Pin Laricio_F2_Classique_GS Pineraies des plaines du Centre et du Nord Ouest_49_</v>
      </c>
      <c r="BL417" s="317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5" t="str">
        <f>+VLOOKUP(G417,Liste!$A$7:$H$69,8,FALSE)</f>
        <v>Résineux</v>
      </c>
      <c r="BU417" s="295">
        <f t="shared" si="132"/>
        <v>0</v>
      </c>
      <c r="BV417" s="297">
        <f t="shared" si="133"/>
        <v>1</v>
      </c>
      <c r="BW417" s="316">
        <v>0</v>
      </c>
      <c r="BX417" s="295">
        <f t="shared" si="134"/>
        <v>0.43</v>
      </c>
      <c r="BY417">
        <f t="shared" si="135"/>
        <v>0</v>
      </c>
      <c r="BZ417" s="301">
        <f t="shared" si="136"/>
        <v>0</v>
      </c>
      <c r="CB417" s="296">
        <v>0.6</v>
      </c>
      <c r="CC417" s="296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55" hidden="1" customHeight="1" x14ac:dyDescent="0.3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3">
        <f t="shared" si="129"/>
        <v>49</v>
      </c>
      <c r="BK418" s="133" t="str">
        <f t="shared" si="131"/>
        <v>Pin Laricio_F2_Classique_GS Pineraies des plaines du Centre et du Nord Ouest_49_</v>
      </c>
      <c r="BL418" s="317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5" t="str">
        <f>+VLOOKUP(G418,Liste!$A$7:$H$69,8,FALSE)</f>
        <v>Résineux</v>
      </c>
      <c r="BU418" s="295">
        <f t="shared" si="132"/>
        <v>0</v>
      </c>
      <c r="BV418" s="297">
        <f t="shared" si="133"/>
        <v>1</v>
      </c>
      <c r="BW418" s="316">
        <v>0</v>
      </c>
      <c r="BX418" s="295">
        <f t="shared" si="134"/>
        <v>0.43</v>
      </c>
      <c r="BY418">
        <f t="shared" si="135"/>
        <v>0</v>
      </c>
      <c r="BZ418" s="301">
        <f t="shared" si="136"/>
        <v>0</v>
      </c>
      <c r="CB418" s="296">
        <v>0.6</v>
      </c>
      <c r="CC418" s="296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55" hidden="1" customHeight="1" x14ac:dyDescent="0.3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3">
        <f t="shared" si="129"/>
        <v>50</v>
      </c>
      <c r="BK419" s="133" t="str">
        <f t="shared" si="131"/>
        <v>Pin Laricio_F2_Classique_GS Pineraies des plaines du Centre et du Nord Ouest_50_</v>
      </c>
      <c r="BL419" s="317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5" t="str">
        <f>+VLOOKUP(G419,Liste!$A$7:$H$69,8,FALSE)</f>
        <v>Résineux</v>
      </c>
      <c r="BU419" s="295">
        <f t="shared" si="132"/>
        <v>0</v>
      </c>
      <c r="BV419" s="297">
        <f t="shared" si="133"/>
        <v>1</v>
      </c>
      <c r="BW419" s="316">
        <v>0</v>
      </c>
      <c r="BX419" s="295">
        <f t="shared" si="134"/>
        <v>0.43</v>
      </c>
      <c r="BY419">
        <f t="shared" si="135"/>
        <v>0</v>
      </c>
      <c r="BZ419" s="301">
        <f t="shared" si="136"/>
        <v>0</v>
      </c>
      <c r="CB419" s="296">
        <v>0.6</v>
      </c>
      <c r="CC419" s="296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55" hidden="1" customHeight="1" x14ac:dyDescent="0.3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3">
        <f t="shared" si="129"/>
        <v>51</v>
      </c>
      <c r="BK420" s="133" t="str">
        <f t="shared" si="131"/>
        <v>Pin Laricio_F2_Classique_GS Pineraies des plaines du Centre et du Nord Ouest_51_</v>
      </c>
      <c r="BL420" s="317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5" t="str">
        <f>+VLOOKUP(G420,Liste!$A$7:$H$69,8,FALSE)</f>
        <v>Résineux</v>
      </c>
      <c r="BU420" s="295">
        <f t="shared" si="132"/>
        <v>0</v>
      </c>
      <c r="BV420" s="297">
        <f t="shared" si="133"/>
        <v>1</v>
      </c>
      <c r="BW420" s="316">
        <v>0</v>
      </c>
      <c r="BX420" s="295">
        <f t="shared" si="134"/>
        <v>0.43</v>
      </c>
      <c r="BY420">
        <f t="shared" si="135"/>
        <v>0</v>
      </c>
      <c r="BZ420" s="301">
        <f t="shared" si="136"/>
        <v>0</v>
      </c>
      <c r="CB420" s="296">
        <v>0.6</v>
      </c>
      <c r="CC420" s="296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55" hidden="1" customHeight="1" x14ac:dyDescent="0.3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3">
        <f t="shared" si="129"/>
        <v>52</v>
      </c>
      <c r="BK421" s="133" t="str">
        <f t="shared" si="131"/>
        <v>Pin Laricio_F2_Classique_GS Pineraies des plaines du Centre et du Nord Ouest_52_</v>
      </c>
      <c r="BL421" s="317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5" t="str">
        <f>+VLOOKUP(G421,Liste!$A$7:$H$69,8,FALSE)</f>
        <v>Résineux</v>
      </c>
      <c r="BU421" s="295">
        <f t="shared" si="132"/>
        <v>0</v>
      </c>
      <c r="BV421" s="297">
        <f t="shared" si="133"/>
        <v>1</v>
      </c>
      <c r="BW421" s="316">
        <v>0</v>
      </c>
      <c r="BX421" s="295">
        <f t="shared" si="134"/>
        <v>0.43</v>
      </c>
      <c r="BY421">
        <f t="shared" si="135"/>
        <v>0</v>
      </c>
      <c r="BZ421" s="301">
        <f t="shared" si="136"/>
        <v>0</v>
      </c>
      <c r="CB421" s="296">
        <v>0.6</v>
      </c>
      <c r="CC421" s="296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55" hidden="1" customHeight="1" x14ac:dyDescent="0.3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3">
        <f t="shared" si="129"/>
        <v>53</v>
      </c>
      <c r="BK422" s="133" t="str">
        <f t="shared" si="131"/>
        <v>Pin Laricio_F2_Classique_GS Pineraies des plaines du Centre et du Nord Ouest_53_</v>
      </c>
      <c r="BL422" s="317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5" t="str">
        <f>+VLOOKUP(G422,Liste!$A$7:$H$69,8,FALSE)</f>
        <v>Résineux</v>
      </c>
      <c r="BU422" s="295">
        <f t="shared" si="132"/>
        <v>0</v>
      </c>
      <c r="BV422" s="297">
        <f t="shared" si="133"/>
        <v>1</v>
      </c>
      <c r="BW422" s="316">
        <v>0</v>
      </c>
      <c r="BX422" s="295">
        <f t="shared" si="134"/>
        <v>0.43</v>
      </c>
      <c r="BY422">
        <f t="shared" si="135"/>
        <v>0</v>
      </c>
      <c r="BZ422" s="301">
        <f t="shared" si="136"/>
        <v>0</v>
      </c>
      <c r="CB422" s="296">
        <v>0.6</v>
      </c>
      <c r="CC422" s="296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55" hidden="1" customHeight="1" x14ac:dyDescent="0.3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3">
        <f t="shared" si="129"/>
        <v>54</v>
      </c>
      <c r="BK423" s="133" t="str">
        <f t="shared" si="131"/>
        <v>Pin Laricio_F2_Classique_GS Pineraies des plaines du Centre et du Nord Ouest_54_</v>
      </c>
      <c r="BL423" s="317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5" t="str">
        <f>+VLOOKUP(G423,Liste!$A$7:$H$69,8,FALSE)</f>
        <v>Résineux</v>
      </c>
      <c r="BU423" s="295">
        <f t="shared" si="132"/>
        <v>0</v>
      </c>
      <c r="BV423" s="297">
        <f t="shared" si="133"/>
        <v>1</v>
      </c>
      <c r="BW423" s="316">
        <v>0</v>
      </c>
      <c r="BX423" s="295">
        <f t="shared" si="134"/>
        <v>0.43</v>
      </c>
      <c r="BY423">
        <f t="shared" si="135"/>
        <v>0</v>
      </c>
      <c r="BZ423" s="301">
        <f t="shared" si="136"/>
        <v>0</v>
      </c>
      <c r="CB423" s="296">
        <v>0.6</v>
      </c>
      <c r="CC423" s="296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55" hidden="1" customHeight="1" x14ac:dyDescent="0.3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3">
        <f t="shared" si="129"/>
        <v>55</v>
      </c>
      <c r="BK424" s="133" t="str">
        <f t="shared" si="131"/>
        <v>Pin Laricio_F2_Classique_GS Pineraies des plaines du Centre et du Nord Ouest_55_</v>
      </c>
      <c r="BL424" s="317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5" t="str">
        <f>+VLOOKUP(G424,Liste!$A$7:$H$69,8,FALSE)</f>
        <v>Résineux</v>
      </c>
      <c r="BU424" s="295">
        <f t="shared" si="132"/>
        <v>0</v>
      </c>
      <c r="BV424" s="297">
        <f t="shared" si="133"/>
        <v>1</v>
      </c>
      <c r="BW424" s="316">
        <v>0</v>
      </c>
      <c r="BX424" s="295">
        <f t="shared" si="134"/>
        <v>0.43</v>
      </c>
      <c r="BY424">
        <f t="shared" si="135"/>
        <v>0</v>
      </c>
      <c r="BZ424" s="301">
        <f t="shared" si="136"/>
        <v>0</v>
      </c>
      <c r="CB424" s="296">
        <v>0.6</v>
      </c>
      <c r="CC424" s="296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55" hidden="1" customHeight="1" x14ac:dyDescent="0.3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3">
        <f t="shared" si="129"/>
        <v>56</v>
      </c>
      <c r="BK425" s="133" t="str">
        <f t="shared" si="131"/>
        <v>Pin Laricio_F2_Classique_GS Pineraies des plaines du Centre et du Nord Ouest_56_</v>
      </c>
      <c r="BL425" s="317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5" t="str">
        <f>+VLOOKUP(G425,Liste!$A$7:$H$69,8,FALSE)</f>
        <v>Résineux</v>
      </c>
      <c r="BU425" s="295">
        <f t="shared" si="132"/>
        <v>0</v>
      </c>
      <c r="BV425" s="297">
        <f t="shared" si="133"/>
        <v>1</v>
      </c>
      <c r="BW425" s="316">
        <v>0</v>
      </c>
      <c r="BX425" s="295">
        <f t="shared" si="134"/>
        <v>0.43</v>
      </c>
      <c r="BY425">
        <f t="shared" si="135"/>
        <v>0</v>
      </c>
      <c r="BZ425" s="301">
        <f t="shared" si="136"/>
        <v>0</v>
      </c>
      <c r="CB425" s="296">
        <v>0.6</v>
      </c>
      <c r="CC425" s="296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55" hidden="1" customHeight="1" x14ac:dyDescent="0.3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3">
        <f t="shared" si="129"/>
        <v>57</v>
      </c>
      <c r="BK426" s="133" t="str">
        <f t="shared" si="131"/>
        <v>Pin Laricio_F2_Classique_GS Pineraies des plaines du Centre et du Nord Ouest_57_</v>
      </c>
      <c r="BL426" s="317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5" t="str">
        <f>+VLOOKUP(G426,Liste!$A$7:$H$69,8,FALSE)</f>
        <v>Résineux</v>
      </c>
      <c r="BU426" s="295">
        <f t="shared" si="132"/>
        <v>0</v>
      </c>
      <c r="BV426" s="297">
        <f t="shared" si="133"/>
        <v>1</v>
      </c>
      <c r="BW426" s="316">
        <v>0</v>
      </c>
      <c r="BX426" s="295">
        <f t="shared" si="134"/>
        <v>0.43</v>
      </c>
      <c r="BY426">
        <f t="shared" si="135"/>
        <v>0</v>
      </c>
      <c r="BZ426" s="301">
        <f t="shared" si="136"/>
        <v>0</v>
      </c>
      <c r="CB426" s="296">
        <v>0.6</v>
      </c>
      <c r="CC426" s="296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55" hidden="1" customHeight="1" x14ac:dyDescent="0.3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3">
        <f t="shared" si="129"/>
        <v>58</v>
      </c>
      <c r="BK427" s="133" t="str">
        <f t="shared" si="131"/>
        <v>Pin Laricio_F2_Classique_GS Pineraies des plaines du Centre et du Nord Ouest_58_</v>
      </c>
      <c r="BL427" s="317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5" t="str">
        <f>+VLOOKUP(G427,Liste!$A$7:$H$69,8,FALSE)</f>
        <v>Résineux</v>
      </c>
      <c r="BU427" s="295">
        <f t="shared" si="132"/>
        <v>0</v>
      </c>
      <c r="BV427" s="297">
        <f t="shared" si="133"/>
        <v>1</v>
      </c>
      <c r="BW427" s="316">
        <v>0</v>
      </c>
      <c r="BX427" s="295">
        <f t="shared" si="134"/>
        <v>0.43</v>
      </c>
      <c r="BY427">
        <f t="shared" si="135"/>
        <v>0</v>
      </c>
      <c r="BZ427" s="301">
        <f t="shared" si="136"/>
        <v>0</v>
      </c>
      <c r="CB427" s="296">
        <v>0.6</v>
      </c>
      <c r="CC427" s="296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55" hidden="1" customHeight="1" x14ac:dyDescent="0.3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3">
        <f t="shared" si="129"/>
        <v>59</v>
      </c>
      <c r="BK428" s="133" t="str">
        <f t="shared" si="131"/>
        <v>Pin Laricio_F2_Classique_GS Pineraies des plaines du Centre et du Nord Ouest_59_</v>
      </c>
      <c r="BL428" s="317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5" t="str">
        <f>+VLOOKUP(G428,Liste!$A$7:$H$69,8,FALSE)</f>
        <v>Résineux</v>
      </c>
      <c r="BU428" s="295">
        <f t="shared" si="132"/>
        <v>0</v>
      </c>
      <c r="BV428" s="297">
        <f t="shared" si="133"/>
        <v>1</v>
      </c>
      <c r="BW428" s="316">
        <v>0</v>
      </c>
      <c r="BX428" s="295">
        <f t="shared" si="134"/>
        <v>0.43</v>
      </c>
      <c r="BY428">
        <f t="shared" si="135"/>
        <v>0</v>
      </c>
      <c r="BZ428" s="301">
        <f t="shared" si="136"/>
        <v>0</v>
      </c>
      <c r="CB428" s="296">
        <v>0.6</v>
      </c>
      <c r="CC428" s="296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55" hidden="1" customHeight="1" x14ac:dyDescent="0.3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3">
        <f t="shared" si="129"/>
        <v>59</v>
      </c>
      <c r="BK429" s="133" t="str">
        <f t="shared" si="131"/>
        <v>Pin Laricio_F2_Classique_GS Pineraies des plaines du Centre et du Nord Ouest_59_</v>
      </c>
      <c r="BL429" s="317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5" t="str">
        <f>+VLOOKUP(G429,Liste!$A$7:$H$69,8,FALSE)</f>
        <v>Résineux</v>
      </c>
      <c r="BU429" s="295">
        <f t="shared" si="132"/>
        <v>0</v>
      </c>
      <c r="BV429" s="297">
        <f t="shared" si="133"/>
        <v>1</v>
      </c>
      <c r="BW429" s="316">
        <v>0</v>
      </c>
      <c r="BX429" s="295">
        <f t="shared" si="134"/>
        <v>0.43</v>
      </c>
      <c r="BY429">
        <f t="shared" si="135"/>
        <v>0</v>
      </c>
      <c r="BZ429" s="301">
        <f t="shared" si="136"/>
        <v>0</v>
      </c>
      <c r="CB429" s="296">
        <v>0.6</v>
      </c>
      <c r="CC429" s="296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55" hidden="1" customHeight="1" x14ac:dyDescent="0.3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3">
        <f t="shared" si="129"/>
        <v>60</v>
      </c>
      <c r="BK430" s="133" t="str">
        <f t="shared" si="131"/>
        <v>Pin Laricio_F2_Classique_GS Pineraies des plaines du Centre et du Nord Ouest_60_</v>
      </c>
      <c r="BL430" s="317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5" t="str">
        <f>+VLOOKUP(G430,Liste!$A$7:$H$69,8,FALSE)</f>
        <v>Résineux</v>
      </c>
      <c r="BU430" s="295">
        <f t="shared" si="132"/>
        <v>0</v>
      </c>
      <c r="BV430" s="297">
        <f t="shared" si="133"/>
        <v>1</v>
      </c>
      <c r="BW430" s="316">
        <v>0</v>
      </c>
      <c r="BX430" s="295">
        <f t="shared" si="134"/>
        <v>0.43</v>
      </c>
      <c r="BY430">
        <f t="shared" si="135"/>
        <v>0</v>
      </c>
      <c r="BZ430" s="301">
        <f t="shared" si="136"/>
        <v>0</v>
      </c>
      <c r="CB430" s="296">
        <v>0.6</v>
      </c>
      <c r="CC430" s="296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55" hidden="1" customHeight="1" x14ac:dyDescent="0.3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3">
        <f t="shared" si="129"/>
        <v>61</v>
      </c>
      <c r="BK431" s="133" t="str">
        <f t="shared" si="131"/>
        <v>Pin Laricio_F2_Classique_GS Pineraies des plaines du Centre et du Nord Ouest_61_</v>
      </c>
      <c r="BL431" s="317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5" t="str">
        <f>+VLOOKUP(G431,Liste!$A$7:$H$69,8,FALSE)</f>
        <v>Résineux</v>
      </c>
      <c r="BU431" s="295">
        <f t="shared" si="132"/>
        <v>0</v>
      </c>
      <c r="BV431" s="297">
        <f t="shared" si="133"/>
        <v>1</v>
      </c>
      <c r="BW431" s="316">
        <v>0</v>
      </c>
      <c r="BX431" s="295">
        <f t="shared" si="134"/>
        <v>0.43</v>
      </c>
      <c r="BY431">
        <f t="shared" si="135"/>
        <v>0</v>
      </c>
      <c r="BZ431" s="301">
        <f t="shared" si="136"/>
        <v>0</v>
      </c>
      <c r="CB431" s="296">
        <v>0.6</v>
      </c>
      <c r="CC431" s="296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55" hidden="1" customHeight="1" x14ac:dyDescent="0.3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3">
        <f t="shared" si="129"/>
        <v>62</v>
      </c>
      <c r="BK432" s="133" t="str">
        <f t="shared" si="131"/>
        <v>Pin Laricio_F2_Classique_GS Pineraies des plaines du Centre et du Nord Ouest_62_</v>
      </c>
      <c r="BL432" s="317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5" t="str">
        <f>+VLOOKUP(G432,Liste!$A$7:$H$69,8,FALSE)</f>
        <v>Résineux</v>
      </c>
      <c r="BU432" s="295">
        <f t="shared" si="132"/>
        <v>0</v>
      </c>
      <c r="BV432" s="297">
        <f t="shared" si="133"/>
        <v>1</v>
      </c>
      <c r="BW432" s="316">
        <v>0</v>
      </c>
      <c r="BX432" s="295">
        <f t="shared" si="134"/>
        <v>0.43</v>
      </c>
      <c r="BY432">
        <f t="shared" si="135"/>
        <v>0</v>
      </c>
      <c r="BZ432" s="301">
        <f t="shared" si="136"/>
        <v>0</v>
      </c>
      <c r="CB432" s="296">
        <v>0.6</v>
      </c>
      <c r="CC432" s="296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55" hidden="1" customHeight="1" x14ac:dyDescent="0.3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3">
        <f t="shared" si="129"/>
        <v>63</v>
      </c>
      <c r="BK433" s="133" t="str">
        <f t="shared" si="131"/>
        <v>Pin Laricio_F2_Classique_GS Pineraies des plaines du Centre et du Nord Ouest_63_</v>
      </c>
      <c r="BL433" s="317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5" t="str">
        <f>+VLOOKUP(G433,Liste!$A$7:$H$69,8,FALSE)</f>
        <v>Résineux</v>
      </c>
      <c r="BU433" s="295">
        <f t="shared" si="132"/>
        <v>0</v>
      </c>
      <c r="BV433" s="297">
        <f t="shared" si="133"/>
        <v>1</v>
      </c>
      <c r="BW433" s="316">
        <v>0</v>
      </c>
      <c r="BX433" s="295">
        <f t="shared" si="134"/>
        <v>0.43</v>
      </c>
      <c r="BY433">
        <f t="shared" si="135"/>
        <v>0</v>
      </c>
      <c r="BZ433" s="301">
        <f t="shared" si="136"/>
        <v>0</v>
      </c>
      <c r="CB433" s="296">
        <v>0.6</v>
      </c>
      <c r="CC433" s="296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55" hidden="1" customHeight="1" x14ac:dyDescent="0.3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3">
        <f t="shared" si="129"/>
        <v>64</v>
      </c>
      <c r="BK434" s="133" t="str">
        <f t="shared" si="131"/>
        <v>Pin Laricio_F2_Classique_GS Pineraies des plaines du Centre et du Nord Ouest_64_</v>
      </c>
      <c r="BL434" s="317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5" t="str">
        <f>+VLOOKUP(G434,Liste!$A$7:$H$69,8,FALSE)</f>
        <v>Résineux</v>
      </c>
      <c r="BU434" s="295">
        <f t="shared" si="132"/>
        <v>0</v>
      </c>
      <c r="BV434" s="297">
        <f t="shared" si="133"/>
        <v>1</v>
      </c>
      <c r="BW434" s="316">
        <v>0</v>
      </c>
      <c r="BX434" s="295">
        <f t="shared" si="134"/>
        <v>0.43</v>
      </c>
      <c r="BY434">
        <f t="shared" si="135"/>
        <v>0</v>
      </c>
      <c r="BZ434" s="301">
        <f t="shared" si="136"/>
        <v>0</v>
      </c>
      <c r="CB434" s="296">
        <v>0.6</v>
      </c>
      <c r="CC434" s="296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55" hidden="1" customHeight="1" x14ac:dyDescent="0.3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3">
        <f t="shared" si="129"/>
        <v>65</v>
      </c>
      <c r="BK435" s="133" t="str">
        <f t="shared" si="131"/>
        <v>Pin Laricio_F2_Classique_GS Pineraies des plaines du Centre et du Nord Ouest_65_</v>
      </c>
      <c r="BL435" s="317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5" t="str">
        <f>+VLOOKUP(G435,Liste!$A$7:$H$69,8,FALSE)</f>
        <v>Résineux</v>
      </c>
      <c r="BU435" s="295">
        <f t="shared" si="132"/>
        <v>0</v>
      </c>
      <c r="BV435" s="297">
        <f t="shared" si="133"/>
        <v>1</v>
      </c>
      <c r="BW435" s="316">
        <v>0</v>
      </c>
      <c r="BX435" s="295">
        <f t="shared" si="134"/>
        <v>0.43</v>
      </c>
      <c r="BY435">
        <f t="shared" si="135"/>
        <v>0</v>
      </c>
      <c r="BZ435" s="301">
        <f t="shared" si="136"/>
        <v>0</v>
      </c>
      <c r="CB435" s="296">
        <v>0.6</v>
      </c>
      <c r="CC435" s="296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55" hidden="1" customHeight="1" x14ac:dyDescent="0.3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3">
        <f t="shared" si="129"/>
        <v>66</v>
      </c>
      <c r="BK436" s="133" t="str">
        <f t="shared" si="131"/>
        <v>Pin Laricio_F2_Classique_GS Pineraies des plaines du Centre et du Nord Ouest_66_</v>
      </c>
      <c r="BL436" s="317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5" t="str">
        <f>+VLOOKUP(G436,Liste!$A$7:$H$69,8,FALSE)</f>
        <v>Résineux</v>
      </c>
      <c r="BU436" s="295">
        <f t="shared" si="132"/>
        <v>0</v>
      </c>
      <c r="BV436" s="297">
        <f t="shared" si="133"/>
        <v>1</v>
      </c>
      <c r="BW436" s="316">
        <v>0</v>
      </c>
      <c r="BX436" s="295">
        <f t="shared" si="134"/>
        <v>0.43</v>
      </c>
      <c r="BY436">
        <f t="shared" si="135"/>
        <v>0</v>
      </c>
      <c r="BZ436" s="301">
        <f t="shared" si="136"/>
        <v>0</v>
      </c>
      <c r="CB436" s="296">
        <v>0.6</v>
      </c>
      <c r="CC436" s="296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55" hidden="1" customHeight="1" x14ac:dyDescent="0.3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3">
        <f t="shared" si="129"/>
        <v>67</v>
      </c>
      <c r="BK437" s="133" t="str">
        <f t="shared" si="131"/>
        <v>Pin Laricio_F2_Classique_GS Pineraies des plaines du Centre et du Nord Ouest_67_</v>
      </c>
      <c r="BL437" s="317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5" t="str">
        <f>+VLOOKUP(G437,Liste!$A$7:$H$69,8,FALSE)</f>
        <v>Résineux</v>
      </c>
      <c r="BU437" s="295">
        <f t="shared" si="132"/>
        <v>0</v>
      </c>
      <c r="BV437" s="297">
        <f t="shared" si="133"/>
        <v>1</v>
      </c>
      <c r="BW437" s="316">
        <v>0</v>
      </c>
      <c r="BX437" s="295">
        <f t="shared" si="134"/>
        <v>0.43</v>
      </c>
      <c r="BY437">
        <f t="shared" si="135"/>
        <v>0</v>
      </c>
      <c r="BZ437" s="301">
        <f t="shared" si="136"/>
        <v>0</v>
      </c>
      <c r="CB437" s="296">
        <v>0.6</v>
      </c>
      <c r="CC437" s="296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55" hidden="1" customHeight="1" x14ac:dyDescent="0.3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3">
        <f t="shared" si="129"/>
        <v>68</v>
      </c>
      <c r="BK438" s="133" t="str">
        <f t="shared" si="131"/>
        <v>Pin Laricio_F2_Classique_GS Pineraies des plaines du Centre et du Nord Ouest_68_</v>
      </c>
      <c r="BL438" s="317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5" t="str">
        <f>+VLOOKUP(G438,Liste!$A$7:$H$69,8,FALSE)</f>
        <v>Résineux</v>
      </c>
      <c r="BU438" s="295">
        <f t="shared" si="132"/>
        <v>0</v>
      </c>
      <c r="BV438" s="297">
        <f t="shared" si="133"/>
        <v>1</v>
      </c>
      <c r="BW438" s="316">
        <v>0</v>
      </c>
      <c r="BX438" s="295">
        <f t="shared" si="134"/>
        <v>0.43</v>
      </c>
      <c r="BY438">
        <f t="shared" si="135"/>
        <v>0</v>
      </c>
      <c r="BZ438" s="301">
        <f t="shared" si="136"/>
        <v>0</v>
      </c>
      <c r="CB438" s="296">
        <v>0.6</v>
      </c>
      <c r="CC438" s="296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55" hidden="1" customHeight="1" x14ac:dyDescent="0.3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3">
        <f t="shared" si="129"/>
        <v>69</v>
      </c>
      <c r="BK439" s="133" t="str">
        <f t="shared" si="131"/>
        <v>Pin Laricio_F2_Classique_GS Pineraies des plaines du Centre et du Nord Ouest_69_</v>
      </c>
      <c r="BL439" s="317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5" t="str">
        <f>+VLOOKUP(G439,Liste!$A$7:$H$69,8,FALSE)</f>
        <v>Résineux</v>
      </c>
      <c r="BU439" s="295">
        <f t="shared" si="132"/>
        <v>0</v>
      </c>
      <c r="BV439" s="297">
        <f t="shared" si="133"/>
        <v>1</v>
      </c>
      <c r="BW439" s="316">
        <v>0</v>
      </c>
      <c r="BX439" s="295">
        <f t="shared" si="134"/>
        <v>0.43</v>
      </c>
      <c r="BY439">
        <f t="shared" si="135"/>
        <v>0</v>
      </c>
      <c r="BZ439" s="301">
        <f t="shared" si="136"/>
        <v>0</v>
      </c>
      <c r="CB439" s="296">
        <v>0.6</v>
      </c>
      <c r="CC439" s="296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55" hidden="1" customHeight="1" x14ac:dyDescent="0.3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3">
        <f t="shared" si="129"/>
        <v>69</v>
      </c>
      <c r="BK440" s="133" t="str">
        <f t="shared" si="131"/>
        <v>Pin Laricio_F2_Classique_GS Pineraies des plaines du Centre et du Nord Ouest_69_</v>
      </c>
      <c r="BL440" s="317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5" t="str">
        <f>+VLOOKUP(G440,Liste!$A$7:$H$69,8,FALSE)</f>
        <v>Résineux</v>
      </c>
      <c r="BU440" s="295">
        <f t="shared" si="132"/>
        <v>0</v>
      </c>
      <c r="BV440" s="297">
        <f t="shared" si="133"/>
        <v>1</v>
      </c>
      <c r="BW440" s="316">
        <v>0</v>
      </c>
      <c r="BX440" s="295">
        <f t="shared" si="134"/>
        <v>0.43</v>
      </c>
      <c r="BY440">
        <f t="shared" si="135"/>
        <v>0</v>
      </c>
      <c r="BZ440" s="301">
        <f t="shared" si="136"/>
        <v>0</v>
      </c>
      <c r="CB440" s="296">
        <v>0.6</v>
      </c>
      <c r="CC440" s="296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55" hidden="1" customHeight="1" x14ac:dyDescent="0.3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3">
        <f t="shared" si="129"/>
        <v>70</v>
      </c>
      <c r="BK441" s="133" t="str">
        <f t="shared" si="131"/>
        <v>Pin Laricio_F2_Classique_GS Pineraies des plaines du Centre et du Nord Ouest_70_</v>
      </c>
      <c r="BL441" s="317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5" t="str">
        <f>+VLOOKUP(G441,Liste!$A$7:$H$69,8,FALSE)</f>
        <v>Résineux</v>
      </c>
      <c r="BU441" s="295">
        <f t="shared" si="132"/>
        <v>0</v>
      </c>
      <c r="BV441" s="297">
        <f t="shared" si="133"/>
        <v>1</v>
      </c>
      <c r="BW441" s="316">
        <v>0</v>
      </c>
      <c r="BX441" s="295">
        <f t="shared" si="134"/>
        <v>0.43</v>
      </c>
      <c r="BY441">
        <f t="shared" si="135"/>
        <v>0</v>
      </c>
      <c r="BZ441" s="301">
        <f t="shared" si="136"/>
        <v>0</v>
      </c>
      <c r="CB441" s="296">
        <v>0.6</v>
      </c>
      <c r="CC441" s="296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55" hidden="1" customHeight="1" x14ac:dyDescent="0.3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3">
        <f t="shared" si="129"/>
        <v>71</v>
      </c>
      <c r="BK442" s="133" t="str">
        <f t="shared" si="131"/>
        <v>Pin Laricio_F2_Classique_GS Pineraies des plaines du Centre et du Nord Ouest_71_</v>
      </c>
      <c r="BL442" s="317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5" t="str">
        <f>+VLOOKUP(G442,Liste!$A$7:$H$69,8,FALSE)</f>
        <v>Résineux</v>
      </c>
      <c r="BU442" s="295">
        <f t="shared" si="132"/>
        <v>0</v>
      </c>
      <c r="BV442" s="297">
        <f t="shared" si="133"/>
        <v>1</v>
      </c>
      <c r="BW442" s="316">
        <v>0</v>
      </c>
      <c r="BX442" s="295">
        <f t="shared" si="134"/>
        <v>0.43</v>
      </c>
      <c r="BY442">
        <f t="shared" si="135"/>
        <v>0</v>
      </c>
      <c r="BZ442" s="301">
        <f t="shared" si="136"/>
        <v>0</v>
      </c>
      <c r="CB442" s="296">
        <v>0.6</v>
      </c>
      <c r="CC442" s="296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55" hidden="1" customHeight="1" x14ac:dyDescent="0.3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3">
        <f t="shared" si="129"/>
        <v>72</v>
      </c>
      <c r="BK443" s="133" t="str">
        <f t="shared" si="131"/>
        <v>Pin Laricio_F2_Classique_GS Pineraies des plaines du Centre et du Nord Ouest_72_</v>
      </c>
      <c r="BL443" s="317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5" t="str">
        <f>+VLOOKUP(G443,Liste!$A$7:$H$69,8,FALSE)</f>
        <v>Résineux</v>
      </c>
      <c r="BU443" s="295">
        <f t="shared" si="132"/>
        <v>0</v>
      </c>
      <c r="BV443" s="297">
        <f t="shared" si="133"/>
        <v>1</v>
      </c>
      <c r="BW443" s="316">
        <v>0</v>
      </c>
      <c r="BX443" s="295">
        <f t="shared" si="134"/>
        <v>0.43</v>
      </c>
      <c r="BY443">
        <f t="shared" si="135"/>
        <v>0</v>
      </c>
      <c r="BZ443" s="301">
        <f t="shared" si="136"/>
        <v>0</v>
      </c>
      <c r="CB443" s="296">
        <v>0.6</v>
      </c>
      <c r="CC443" s="296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55" hidden="1" customHeight="1" x14ac:dyDescent="0.3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3">
        <f t="shared" si="129"/>
        <v>73</v>
      </c>
      <c r="BK444" s="133" t="str">
        <f t="shared" si="131"/>
        <v>Pin Laricio_F2_Classique_GS Pineraies des plaines du Centre et du Nord Ouest_73_</v>
      </c>
      <c r="BL444" s="317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5" t="str">
        <f>+VLOOKUP(G444,Liste!$A$7:$H$69,8,FALSE)</f>
        <v>Résineux</v>
      </c>
      <c r="BU444" s="295">
        <f t="shared" si="132"/>
        <v>0</v>
      </c>
      <c r="BV444" s="297">
        <f t="shared" si="133"/>
        <v>1</v>
      </c>
      <c r="BW444" s="316">
        <v>0</v>
      </c>
      <c r="BX444" s="295">
        <f t="shared" si="134"/>
        <v>0.43</v>
      </c>
      <c r="BY444">
        <f t="shared" si="135"/>
        <v>0</v>
      </c>
      <c r="BZ444" s="301">
        <f t="shared" si="136"/>
        <v>0</v>
      </c>
      <c r="CB444" s="296">
        <v>0.6</v>
      </c>
      <c r="CC444" s="296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55" hidden="1" customHeight="1" x14ac:dyDescent="0.3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3">
        <f t="shared" si="129"/>
        <v>74</v>
      </c>
      <c r="BK445" s="133" t="str">
        <f t="shared" si="131"/>
        <v>Pin Laricio_F2_Classique_GS Pineraies des plaines du Centre et du Nord Ouest_74_</v>
      </c>
      <c r="BL445" s="317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5" t="str">
        <f>+VLOOKUP(G445,Liste!$A$7:$H$69,8,FALSE)</f>
        <v>Résineux</v>
      </c>
      <c r="BU445" s="295">
        <f t="shared" si="132"/>
        <v>0</v>
      </c>
      <c r="BV445" s="297">
        <f t="shared" si="133"/>
        <v>1</v>
      </c>
      <c r="BW445" s="316">
        <v>0</v>
      </c>
      <c r="BX445" s="295">
        <f t="shared" si="134"/>
        <v>0.43</v>
      </c>
      <c r="BY445">
        <f t="shared" si="135"/>
        <v>0</v>
      </c>
      <c r="BZ445" s="301">
        <f t="shared" si="136"/>
        <v>0</v>
      </c>
      <c r="CB445" s="296">
        <v>0.6</v>
      </c>
      <c r="CC445" s="296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55" hidden="1" customHeight="1" x14ac:dyDescent="0.3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3">
        <f t="shared" si="129"/>
        <v>75</v>
      </c>
      <c r="BK446" s="133" t="str">
        <f t="shared" si="131"/>
        <v>Pin Laricio_F2_Classique_GS Pineraies des plaines du Centre et du Nord Ouest_75_</v>
      </c>
      <c r="BL446" s="317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5" t="str">
        <f>+VLOOKUP(G446,Liste!$A$7:$H$69,8,FALSE)</f>
        <v>Résineux</v>
      </c>
      <c r="BU446" s="295">
        <f t="shared" si="132"/>
        <v>0</v>
      </c>
      <c r="BV446" s="297">
        <f t="shared" si="133"/>
        <v>1</v>
      </c>
      <c r="BW446" s="316">
        <v>0</v>
      </c>
      <c r="BX446" s="295">
        <f t="shared" si="134"/>
        <v>0.43</v>
      </c>
      <c r="BY446">
        <f t="shared" si="135"/>
        <v>0</v>
      </c>
      <c r="BZ446" s="301">
        <f t="shared" si="136"/>
        <v>0</v>
      </c>
      <c r="CB446" s="296">
        <v>0.6</v>
      </c>
      <c r="CC446" s="296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55" hidden="1" customHeight="1" x14ac:dyDescent="0.3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3">
        <f t="shared" si="129"/>
        <v>76</v>
      </c>
      <c r="BK447" s="133" t="str">
        <f t="shared" si="131"/>
        <v>Pin Laricio_F2_Classique_GS Pineraies des plaines du Centre et du Nord Ouest_76_</v>
      </c>
      <c r="BL447" s="317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5" t="str">
        <f>+VLOOKUP(G447,Liste!$A$7:$H$69,8,FALSE)</f>
        <v>Résineux</v>
      </c>
      <c r="BU447" s="295">
        <f t="shared" si="132"/>
        <v>0</v>
      </c>
      <c r="BV447" s="297">
        <f t="shared" si="133"/>
        <v>1</v>
      </c>
      <c r="BW447" s="316">
        <v>0</v>
      </c>
      <c r="BX447" s="295">
        <f t="shared" si="134"/>
        <v>0.43</v>
      </c>
      <c r="BY447">
        <f t="shared" si="135"/>
        <v>0</v>
      </c>
      <c r="BZ447" s="301">
        <f t="shared" si="136"/>
        <v>0</v>
      </c>
      <c r="CB447" s="296">
        <v>0.6</v>
      </c>
      <c r="CC447" s="296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55" hidden="1" customHeight="1" x14ac:dyDescent="0.3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3">
        <f t="shared" si="129"/>
        <v>77</v>
      </c>
      <c r="BK448" s="133" t="str">
        <f t="shared" si="131"/>
        <v>Pin Laricio_F2_Classique_GS Pineraies des plaines du Centre et du Nord Ouest_77_</v>
      </c>
      <c r="BL448" s="317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5" t="str">
        <f>+VLOOKUP(G448,Liste!$A$7:$H$69,8,FALSE)</f>
        <v>Résineux</v>
      </c>
      <c r="BU448" s="295">
        <f t="shared" si="132"/>
        <v>0</v>
      </c>
      <c r="BV448" s="297">
        <f t="shared" si="133"/>
        <v>1</v>
      </c>
      <c r="BW448" s="316">
        <v>0</v>
      </c>
      <c r="BX448" s="295">
        <f t="shared" si="134"/>
        <v>0.43</v>
      </c>
      <c r="BY448">
        <f t="shared" si="135"/>
        <v>0</v>
      </c>
      <c r="BZ448" s="301">
        <f t="shared" si="136"/>
        <v>0</v>
      </c>
      <c r="CB448" s="296">
        <v>0.6</v>
      </c>
      <c r="CC448" s="296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55" hidden="1" customHeight="1" x14ac:dyDescent="0.3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3">
        <f t="shared" si="129"/>
        <v>78</v>
      </c>
      <c r="BK449" s="133" t="str">
        <f t="shared" si="131"/>
        <v>Pin Laricio_F2_Classique_GS Pineraies des plaines du Centre et du Nord Ouest_78_</v>
      </c>
      <c r="BL449" s="317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5" t="str">
        <f>+VLOOKUP(G449,Liste!$A$7:$H$69,8,FALSE)</f>
        <v>Résineux</v>
      </c>
      <c r="BU449" s="295">
        <f t="shared" si="132"/>
        <v>0</v>
      </c>
      <c r="BV449" s="297">
        <f t="shared" si="133"/>
        <v>1</v>
      </c>
      <c r="BW449" s="316">
        <v>0</v>
      </c>
      <c r="BX449" s="295">
        <f t="shared" si="134"/>
        <v>0.43</v>
      </c>
      <c r="BY449">
        <f t="shared" si="135"/>
        <v>0</v>
      </c>
      <c r="BZ449" s="301">
        <f t="shared" si="136"/>
        <v>0</v>
      </c>
      <c r="CB449" s="296">
        <v>0.6</v>
      </c>
      <c r="CC449" s="296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55" hidden="1" customHeight="1" x14ac:dyDescent="0.3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3">
        <f t="shared" si="129"/>
        <v>79</v>
      </c>
      <c r="BK450" s="133" t="str">
        <f t="shared" si="131"/>
        <v>Pin Laricio_F2_Classique_GS Pineraies des plaines du Centre et du Nord Ouest_79_</v>
      </c>
      <c r="BL450" s="317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5" t="str">
        <f>+VLOOKUP(G450,Liste!$A$7:$H$69,8,FALSE)</f>
        <v>Résineux</v>
      </c>
      <c r="BU450" s="295">
        <f t="shared" si="132"/>
        <v>0</v>
      </c>
      <c r="BV450" s="297">
        <f t="shared" si="133"/>
        <v>1</v>
      </c>
      <c r="BW450" s="316">
        <v>0</v>
      </c>
      <c r="BX450" s="295">
        <f t="shared" si="134"/>
        <v>0.43</v>
      </c>
      <c r="BY450">
        <f t="shared" si="135"/>
        <v>0</v>
      </c>
      <c r="BZ450" s="301">
        <f t="shared" si="136"/>
        <v>0</v>
      </c>
      <c r="CB450" s="296">
        <v>0.6</v>
      </c>
      <c r="CC450" s="296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55" hidden="1" customHeight="1" x14ac:dyDescent="0.3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3">
        <f t="shared" ref="BJ451:BJ514" si="148">+AC451</f>
        <v>79</v>
      </c>
      <c r="BK451" s="133" t="str">
        <f t="shared" si="131"/>
        <v>Pin Laricio_F2_Classique_GS Pineraies des plaines du Centre et du Nord Ouest_79_</v>
      </c>
      <c r="BL451" s="317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5" t="str">
        <f>+VLOOKUP(G451,Liste!$A$7:$H$69,8,FALSE)</f>
        <v>Résineux</v>
      </c>
      <c r="BU451" s="295">
        <f t="shared" si="132"/>
        <v>0</v>
      </c>
      <c r="BV451" s="297">
        <f t="shared" si="133"/>
        <v>1</v>
      </c>
      <c r="BW451" s="316">
        <v>0</v>
      </c>
      <c r="BX451" s="295">
        <f t="shared" si="134"/>
        <v>0.43</v>
      </c>
      <c r="BY451">
        <f t="shared" si="135"/>
        <v>0</v>
      </c>
      <c r="BZ451" s="301">
        <f t="shared" si="136"/>
        <v>0</v>
      </c>
      <c r="CB451" s="296">
        <v>0.6</v>
      </c>
      <c r="CC451" s="296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55" hidden="1" customHeight="1" x14ac:dyDescent="0.3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3">
        <f t="shared" si="148"/>
        <v>25</v>
      </c>
      <c r="BK452" s="133" t="str">
        <f t="shared" ref="BK452:BK515" si="150">+_xlfn.CONCAT(BH452,"_",J452,"_",I452,"_",BI452,"_",BJ452,"_")</f>
        <v>Epicéa_Fbonne_Entree 16-17 m_GS Arc Jurassien_25_</v>
      </c>
      <c r="BL452" s="317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5" t="str">
        <f>+VLOOKUP(G452,Liste!$A$7:$H$69,8,FALSE)</f>
        <v>Résineux</v>
      </c>
      <c r="BU452" s="295">
        <f t="shared" ref="BU452:BU515" si="151">IF(BT452="Résineux",0%,100%)</f>
        <v>0</v>
      </c>
      <c r="BV452" s="297">
        <f t="shared" ref="BV452:BV515" si="152">+IF(BT452="Résineux",100%,0%)</f>
        <v>1</v>
      </c>
      <c r="BW452" s="316">
        <v>0</v>
      </c>
      <c r="BX452" s="295">
        <f t="shared" ref="BX452:BX515" si="153">+IF(BV452&lt;&gt;0,0.43,0.25)</f>
        <v>0.43</v>
      </c>
      <c r="BY452">
        <f>+IF(BJ452&lt;=30,AV452*BX452,0)</f>
        <v>0</v>
      </c>
      <c r="BZ452" s="301">
        <f t="shared" ref="BZ452:BZ515" si="154">+IF(BJ452&gt;=31,0,BY452+BZ451)</f>
        <v>0</v>
      </c>
      <c r="CB452" s="296">
        <v>0.6</v>
      </c>
      <c r="CC452" s="296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55" hidden="1" customHeight="1" x14ac:dyDescent="0.3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3">
        <f t="shared" si="148"/>
        <v>25</v>
      </c>
      <c r="BK453" s="133" t="str">
        <f t="shared" si="150"/>
        <v>Epicéa_Fbonne_Entree 16-17 m_GS Arc Jurassien_25_</v>
      </c>
      <c r="BL453" s="317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5" t="str">
        <f>+VLOOKUP(G453,Liste!$A$7:$H$69,8,FALSE)</f>
        <v>Résineux</v>
      </c>
      <c r="BU453" s="295">
        <f t="shared" si="151"/>
        <v>0</v>
      </c>
      <c r="BV453" s="297">
        <f t="shared" si="152"/>
        <v>1</v>
      </c>
      <c r="BW453" s="316">
        <v>0</v>
      </c>
      <c r="BX453" s="295">
        <f t="shared" si="153"/>
        <v>0.43</v>
      </c>
      <c r="BY453">
        <f t="shared" ref="BY453:BY515" si="165">+IF(BJ453&lt;=30,AV453*BX453,0)</f>
        <v>28.17215750536975</v>
      </c>
      <c r="BZ453" s="301">
        <f t="shared" si="154"/>
        <v>28.17215750536975</v>
      </c>
      <c r="CB453" s="296">
        <v>0.6</v>
      </c>
      <c r="CC453" s="296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55" hidden="1" customHeight="1" x14ac:dyDescent="0.3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3">
        <f t="shared" si="148"/>
        <v>30</v>
      </c>
      <c r="BK454" s="133" t="str">
        <f t="shared" si="150"/>
        <v>Epicéa_Fbonne_Entree 16-17 m_GS Arc Jurassien_30_</v>
      </c>
      <c r="BL454" s="317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5" t="str">
        <f>+VLOOKUP(G454,Liste!$A$7:$H$69,8,FALSE)</f>
        <v>Résineux</v>
      </c>
      <c r="BU454" s="295">
        <f t="shared" si="151"/>
        <v>0</v>
      </c>
      <c r="BV454" s="297">
        <f t="shared" si="152"/>
        <v>1</v>
      </c>
      <c r="BW454" s="316">
        <v>0</v>
      </c>
      <c r="BX454" s="295">
        <f t="shared" si="153"/>
        <v>0.43</v>
      </c>
      <c r="BY454">
        <f>+IF(BJ454&lt;=30,AV454*BX454,0)</f>
        <v>0</v>
      </c>
      <c r="BZ454" s="301">
        <f>+IF(BJ454&gt;=31,0,BY454+BZ453)</f>
        <v>28.17215750536975</v>
      </c>
      <c r="CB454" s="296">
        <v>0.6</v>
      </c>
      <c r="CC454" s="296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55" hidden="1" customHeight="1" x14ac:dyDescent="0.3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3">
        <f t="shared" si="148"/>
        <v>30</v>
      </c>
      <c r="BK455" s="133" t="str">
        <f t="shared" si="150"/>
        <v>Epicéa_Fbonne_Entree 16-17 m_GS Arc Jurassien_30_</v>
      </c>
      <c r="BL455" s="317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5" t="str">
        <f>+VLOOKUP(G455,Liste!$A$7:$H$69,8,FALSE)</f>
        <v>Résineux</v>
      </c>
      <c r="BU455" s="295">
        <f t="shared" si="151"/>
        <v>0</v>
      </c>
      <c r="BV455" s="297">
        <f t="shared" si="152"/>
        <v>1</v>
      </c>
      <c r="BW455" s="316">
        <v>0</v>
      </c>
      <c r="BX455" s="295">
        <f t="shared" si="153"/>
        <v>0.43</v>
      </c>
      <c r="BY455">
        <f t="shared" si="165"/>
        <v>29.151043043584814</v>
      </c>
      <c r="BZ455" s="301">
        <f t="shared" si="154"/>
        <v>57.32320054895456</v>
      </c>
      <c r="CB455" s="296">
        <v>0.6</v>
      </c>
      <c r="CC455" s="296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55" hidden="1" customHeight="1" x14ac:dyDescent="0.3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3">
        <f t="shared" si="148"/>
        <v>36</v>
      </c>
      <c r="BK456" s="133" t="str">
        <f t="shared" si="150"/>
        <v>Epicéa_Fbonne_Entree 16-17 m_GS Arc Jurassien_36_</v>
      </c>
      <c r="BL456" s="317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5" t="str">
        <f>+VLOOKUP(G456,Liste!$A$7:$H$69,8,FALSE)</f>
        <v>Résineux</v>
      </c>
      <c r="BU456" s="295">
        <f t="shared" si="151"/>
        <v>0</v>
      </c>
      <c r="BV456" s="297">
        <f t="shared" si="152"/>
        <v>1</v>
      </c>
      <c r="BW456" s="316">
        <v>0</v>
      </c>
      <c r="BX456" s="295">
        <f t="shared" si="153"/>
        <v>0.43</v>
      </c>
      <c r="BY456">
        <f t="shared" si="165"/>
        <v>0</v>
      </c>
      <c r="BZ456" s="301">
        <f t="shared" si="154"/>
        <v>0</v>
      </c>
      <c r="CB456" s="296">
        <v>0.6</v>
      </c>
      <c r="CC456" s="296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55" hidden="1" customHeight="1" x14ac:dyDescent="0.3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3">
        <f t="shared" si="148"/>
        <v>36</v>
      </c>
      <c r="BK457" s="133" t="str">
        <f t="shared" si="150"/>
        <v>Epicéa_Fbonne_Entree 16-17 m_GS Arc Jurassien_36_</v>
      </c>
      <c r="BL457" s="317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5" t="str">
        <f>+VLOOKUP(G457,Liste!$A$7:$H$69,8,FALSE)</f>
        <v>Résineux</v>
      </c>
      <c r="BU457" s="295">
        <f t="shared" si="151"/>
        <v>0</v>
      </c>
      <c r="BV457" s="297">
        <f t="shared" si="152"/>
        <v>1</v>
      </c>
      <c r="BW457" s="316">
        <v>0</v>
      </c>
      <c r="BX457" s="295">
        <f t="shared" si="153"/>
        <v>0.43</v>
      </c>
      <c r="BY457">
        <f t="shared" si="165"/>
        <v>0</v>
      </c>
      <c r="BZ457" s="301">
        <f t="shared" si="154"/>
        <v>0</v>
      </c>
      <c r="CB457" s="296">
        <v>0.6</v>
      </c>
      <c r="CC457" s="296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55" hidden="1" customHeight="1" x14ac:dyDescent="0.3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3">
        <f t="shared" si="148"/>
        <v>42</v>
      </c>
      <c r="BK458" s="133" t="str">
        <f t="shared" si="150"/>
        <v>Epicéa_Fbonne_Entree 16-17 m_GS Arc Jurassien_42_</v>
      </c>
      <c r="BL458" s="317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5" t="str">
        <f>+VLOOKUP(G458,Liste!$A$7:$H$69,8,FALSE)</f>
        <v>Résineux</v>
      </c>
      <c r="BU458" s="295">
        <f t="shared" si="151"/>
        <v>0</v>
      </c>
      <c r="BV458" s="297">
        <f t="shared" si="152"/>
        <v>1</v>
      </c>
      <c r="BW458" s="316">
        <v>0</v>
      </c>
      <c r="BX458" s="295">
        <f t="shared" si="153"/>
        <v>0.43</v>
      </c>
      <c r="BY458">
        <f t="shared" si="165"/>
        <v>0</v>
      </c>
      <c r="BZ458" s="301">
        <f t="shared" si="154"/>
        <v>0</v>
      </c>
      <c r="CB458" s="296">
        <v>0.6</v>
      </c>
      <c r="CC458" s="296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55" hidden="1" customHeight="1" x14ac:dyDescent="0.3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3">
        <f t="shared" si="148"/>
        <v>42</v>
      </c>
      <c r="BK459" s="133" t="str">
        <f t="shared" si="150"/>
        <v>Epicéa_Fbonne_Entree 16-17 m_GS Arc Jurassien_42_</v>
      </c>
      <c r="BL459" s="317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5" t="str">
        <f>+VLOOKUP(G459,Liste!$A$7:$H$69,8,FALSE)</f>
        <v>Résineux</v>
      </c>
      <c r="BU459" s="295">
        <f t="shared" si="151"/>
        <v>0</v>
      </c>
      <c r="BV459" s="297">
        <f t="shared" si="152"/>
        <v>1</v>
      </c>
      <c r="BW459" s="316">
        <v>0</v>
      </c>
      <c r="BX459" s="295">
        <f t="shared" si="153"/>
        <v>0.43</v>
      </c>
      <c r="BY459">
        <f t="shared" si="165"/>
        <v>0</v>
      </c>
      <c r="BZ459" s="301">
        <f t="shared" si="154"/>
        <v>0</v>
      </c>
      <c r="CB459" s="296">
        <v>0.6</v>
      </c>
      <c r="CC459" s="296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55" hidden="1" customHeight="1" x14ac:dyDescent="0.3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3">
        <f t="shared" si="148"/>
        <v>48</v>
      </c>
      <c r="BK460" s="133" t="str">
        <f t="shared" si="150"/>
        <v>Epicéa_Fbonne_Entree 16-17 m_GS Arc Jurassien_48_</v>
      </c>
      <c r="BL460" s="317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5" t="str">
        <f>+VLOOKUP(G460,Liste!$A$7:$H$69,8,FALSE)</f>
        <v>Résineux</v>
      </c>
      <c r="BU460" s="295">
        <f t="shared" si="151"/>
        <v>0</v>
      </c>
      <c r="BV460" s="297">
        <f t="shared" si="152"/>
        <v>1</v>
      </c>
      <c r="BW460" s="316">
        <v>0</v>
      </c>
      <c r="BX460" s="295">
        <f t="shared" si="153"/>
        <v>0.43</v>
      </c>
      <c r="BY460">
        <f t="shared" si="165"/>
        <v>0</v>
      </c>
      <c r="BZ460" s="301">
        <f t="shared" si="154"/>
        <v>0</v>
      </c>
      <c r="CB460" s="296">
        <v>0.6</v>
      </c>
      <c r="CC460" s="296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55" hidden="1" customHeight="1" x14ac:dyDescent="0.3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3">
        <f t="shared" si="148"/>
        <v>48</v>
      </c>
      <c r="BK461" s="133" t="str">
        <f t="shared" si="150"/>
        <v>Epicéa_Fbonne_Entree 16-17 m_GS Arc Jurassien_48_</v>
      </c>
      <c r="BL461" s="317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5" t="str">
        <f>+VLOOKUP(G461,Liste!$A$7:$H$69,8,FALSE)</f>
        <v>Résineux</v>
      </c>
      <c r="BU461" s="295">
        <f t="shared" si="151"/>
        <v>0</v>
      </c>
      <c r="BV461" s="297">
        <f t="shared" si="152"/>
        <v>1</v>
      </c>
      <c r="BW461" s="316">
        <v>0</v>
      </c>
      <c r="BX461" s="295">
        <f t="shared" si="153"/>
        <v>0.43</v>
      </c>
      <c r="BY461">
        <f t="shared" si="165"/>
        <v>0</v>
      </c>
      <c r="BZ461" s="301">
        <f t="shared" si="154"/>
        <v>0</v>
      </c>
      <c r="CB461" s="296">
        <v>0.6</v>
      </c>
      <c r="CC461" s="296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55" hidden="1" customHeight="1" x14ac:dyDescent="0.3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3">
        <f t="shared" si="148"/>
        <v>55</v>
      </c>
      <c r="BK462" s="133" t="str">
        <f t="shared" si="150"/>
        <v>Epicéa_Fbonne_Entree 16-17 m_GS Arc Jurassien_55_</v>
      </c>
      <c r="BL462" s="317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5" t="str">
        <f>+VLOOKUP(G462,Liste!$A$7:$H$69,8,FALSE)</f>
        <v>Résineux</v>
      </c>
      <c r="BU462" s="295">
        <f t="shared" si="151"/>
        <v>0</v>
      </c>
      <c r="BV462" s="297">
        <f t="shared" si="152"/>
        <v>1</v>
      </c>
      <c r="BW462" s="316">
        <v>0</v>
      </c>
      <c r="BX462" s="295">
        <f t="shared" si="153"/>
        <v>0.43</v>
      </c>
      <c r="BY462">
        <f t="shared" si="165"/>
        <v>0</v>
      </c>
      <c r="BZ462" s="301">
        <f t="shared" si="154"/>
        <v>0</v>
      </c>
      <c r="CB462" s="296">
        <v>0.6</v>
      </c>
      <c r="CC462" s="296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55" hidden="1" customHeight="1" x14ac:dyDescent="0.3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3">
        <f t="shared" si="148"/>
        <v>55</v>
      </c>
      <c r="BK463" s="133" t="str">
        <f t="shared" si="150"/>
        <v>Epicéa_Fbonne_Entree 16-17 m_GS Arc Jurassien_55_</v>
      </c>
      <c r="BL463" s="317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5" t="str">
        <f>+VLOOKUP(G463,Liste!$A$7:$H$69,8,FALSE)</f>
        <v>Résineux</v>
      </c>
      <c r="BU463" s="295">
        <f t="shared" si="151"/>
        <v>0</v>
      </c>
      <c r="BV463" s="297">
        <f t="shared" si="152"/>
        <v>1</v>
      </c>
      <c r="BW463" s="316">
        <v>0</v>
      </c>
      <c r="BX463" s="295">
        <f t="shared" si="153"/>
        <v>0.43</v>
      </c>
      <c r="BY463">
        <f t="shared" si="165"/>
        <v>0</v>
      </c>
      <c r="BZ463" s="301">
        <f t="shared" si="154"/>
        <v>0</v>
      </c>
      <c r="CB463" s="296">
        <v>0.6</v>
      </c>
      <c r="CC463" s="296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55" hidden="1" customHeight="1" x14ac:dyDescent="0.3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3">
        <f t="shared" si="148"/>
        <v>62</v>
      </c>
      <c r="BK464" s="133" t="str">
        <f t="shared" si="150"/>
        <v>Epicéa_Fbonne_Entree 16-17 m_GS Arc Jurassien_62_</v>
      </c>
      <c r="BL464" s="317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5" t="str">
        <f>+VLOOKUP(G464,Liste!$A$7:$H$69,8,FALSE)</f>
        <v>Résineux</v>
      </c>
      <c r="BU464" s="295">
        <f t="shared" si="151"/>
        <v>0</v>
      </c>
      <c r="BV464" s="297">
        <f t="shared" si="152"/>
        <v>1</v>
      </c>
      <c r="BW464" s="316">
        <v>0</v>
      </c>
      <c r="BX464" s="295">
        <f t="shared" si="153"/>
        <v>0.43</v>
      </c>
      <c r="BY464">
        <f t="shared" si="165"/>
        <v>0</v>
      </c>
      <c r="BZ464" s="301">
        <f t="shared" si="154"/>
        <v>0</v>
      </c>
      <c r="CB464" s="296">
        <v>0.6</v>
      </c>
      <c r="CC464" s="296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55" hidden="1" customHeight="1" x14ac:dyDescent="0.3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3">
        <f t="shared" si="148"/>
        <v>62</v>
      </c>
      <c r="BK465" s="133" t="str">
        <f t="shared" si="150"/>
        <v>Epicéa_Fbonne_Entree 16-17 m_GS Arc Jurassien_62_</v>
      </c>
      <c r="BL465" s="317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5" t="str">
        <f>+VLOOKUP(G465,Liste!$A$7:$H$69,8,FALSE)</f>
        <v>Résineux</v>
      </c>
      <c r="BU465" s="295">
        <f t="shared" si="151"/>
        <v>0</v>
      </c>
      <c r="BV465" s="297">
        <f t="shared" si="152"/>
        <v>1</v>
      </c>
      <c r="BW465" s="316">
        <v>0</v>
      </c>
      <c r="BX465" s="295">
        <f t="shared" si="153"/>
        <v>0.43</v>
      </c>
      <c r="BY465">
        <f t="shared" si="165"/>
        <v>0</v>
      </c>
      <c r="BZ465" s="301">
        <f t="shared" si="154"/>
        <v>0</v>
      </c>
      <c r="CB465" s="296">
        <v>0.6</v>
      </c>
      <c r="CC465" s="296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55" hidden="1" customHeight="1" x14ac:dyDescent="0.3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3">
        <f t="shared" si="148"/>
        <v>69</v>
      </c>
      <c r="BK466" s="133" t="str">
        <f t="shared" si="150"/>
        <v>Epicéa_Fbonne_Entree 16-17 m_GS Arc Jurassien_69_</v>
      </c>
      <c r="BL466" s="317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5" t="str">
        <f>+VLOOKUP(G466,Liste!$A$7:$H$69,8,FALSE)</f>
        <v>Résineux</v>
      </c>
      <c r="BU466" s="295">
        <f t="shared" si="151"/>
        <v>0</v>
      </c>
      <c r="BV466" s="297">
        <f t="shared" si="152"/>
        <v>1</v>
      </c>
      <c r="BW466" s="316">
        <v>0</v>
      </c>
      <c r="BX466" s="295">
        <f t="shared" si="153"/>
        <v>0.43</v>
      </c>
      <c r="BY466">
        <f t="shared" si="165"/>
        <v>0</v>
      </c>
      <c r="BZ466" s="301">
        <f t="shared" si="154"/>
        <v>0</v>
      </c>
      <c r="CB466" s="296">
        <v>0.6</v>
      </c>
      <c r="CC466" s="296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55" hidden="1" customHeight="1" x14ac:dyDescent="0.3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3">
        <f t="shared" si="148"/>
        <v>69</v>
      </c>
      <c r="BK467" s="133" t="str">
        <f t="shared" si="150"/>
        <v>Epicéa_Fbonne_Entree 16-17 m_GS Arc Jurassien_69_</v>
      </c>
      <c r="BL467" s="317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5" t="str">
        <f>+VLOOKUP(G467,Liste!$A$7:$H$69,8,FALSE)</f>
        <v>Résineux</v>
      </c>
      <c r="BU467" s="295">
        <f t="shared" si="151"/>
        <v>0</v>
      </c>
      <c r="BV467" s="297">
        <f t="shared" si="152"/>
        <v>1</v>
      </c>
      <c r="BW467" s="316">
        <v>0</v>
      </c>
      <c r="BX467" s="295">
        <f t="shared" si="153"/>
        <v>0.43</v>
      </c>
      <c r="BY467">
        <f t="shared" si="165"/>
        <v>0</v>
      </c>
      <c r="BZ467" s="301">
        <f t="shared" si="154"/>
        <v>0</v>
      </c>
      <c r="CB467" s="296">
        <v>0.6</v>
      </c>
      <c r="CC467" s="296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55" hidden="1" customHeight="1" x14ac:dyDescent="0.3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3">
        <f t="shared" si="148"/>
        <v>77</v>
      </c>
      <c r="BK468" s="133" t="str">
        <f t="shared" si="150"/>
        <v>Epicéa_Fbonne_Entree 16-17 m_GS Arc Jurassien_77_</v>
      </c>
      <c r="BL468" s="317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5" t="str">
        <f>+VLOOKUP(G468,Liste!$A$7:$H$69,8,FALSE)</f>
        <v>Résineux</v>
      </c>
      <c r="BU468" s="295">
        <f t="shared" si="151"/>
        <v>0</v>
      </c>
      <c r="BV468" s="297">
        <f t="shared" si="152"/>
        <v>1</v>
      </c>
      <c r="BW468" s="316">
        <v>0</v>
      </c>
      <c r="BX468" s="295">
        <f t="shared" si="153"/>
        <v>0.43</v>
      </c>
      <c r="BY468">
        <f t="shared" si="165"/>
        <v>0</v>
      </c>
      <c r="BZ468" s="301">
        <f t="shared" si="154"/>
        <v>0</v>
      </c>
      <c r="CB468" s="296">
        <v>0.6</v>
      </c>
      <c r="CC468" s="296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55" hidden="1" customHeight="1" x14ac:dyDescent="0.3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3">
        <f t="shared" si="148"/>
        <v>77</v>
      </c>
      <c r="BK469" s="133" t="str">
        <f t="shared" si="150"/>
        <v>Epicéa_Fbonne_Entree 16-17 m_GS Arc Jurassien_77_</v>
      </c>
      <c r="BL469" s="317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5" t="str">
        <f>+VLOOKUP(G469,Liste!$A$7:$H$69,8,FALSE)</f>
        <v>Résineux</v>
      </c>
      <c r="BU469" s="295">
        <f t="shared" si="151"/>
        <v>0</v>
      </c>
      <c r="BV469" s="297">
        <f t="shared" si="152"/>
        <v>1</v>
      </c>
      <c r="BW469" s="316">
        <v>0</v>
      </c>
      <c r="BX469" s="295">
        <f t="shared" si="153"/>
        <v>0.43</v>
      </c>
      <c r="BY469">
        <f t="shared" si="165"/>
        <v>0</v>
      </c>
      <c r="BZ469" s="301">
        <f t="shared" si="154"/>
        <v>0</v>
      </c>
      <c r="CB469" s="296">
        <v>0.6</v>
      </c>
      <c r="CC469" s="296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55" hidden="1" customHeight="1" x14ac:dyDescent="0.3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3">
        <f t="shared" si="148"/>
        <v>25</v>
      </c>
      <c r="BK470" s="133" t="str">
        <f t="shared" si="150"/>
        <v>Epicéa_Fbonne_Entree 16-17 m_GS Arc Jurassien_25_</v>
      </c>
      <c r="BL470" s="317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5" t="str">
        <f>+VLOOKUP(G470,Liste!$A$7:$H$69,8,FALSE)</f>
        <v>Résineux</v>
      </c>
      <c r="BU470" s="295">
        <f t="shared" si="151"/>
        <v>0</v>
      </c>
      <c r="BV470" s="297">
        <f t="shared" si="152"/>
        <v>1</v>
      </c>
      <c r="BW470" s="316">
        <v>0</v>
      </c>
      <c r="BX470" s="295">
        <f t="shared" si="153"/>
        <v>0.43</v>
      </c>
      <c r="BY470">
        <f t="shared" si="165"/>
        <v>0</v>
      </c>
      <c r="BZ470" s="301">
        <f t="shared" si="154"/>
        <v>0</v>
      </c>
      <c r="CB470" s="296">
        <v>0.6</v>
      </c>
      <c r="CC470" s="296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55" hidden="1" customHeight="1" x14ac:dyDescent="0.3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3">
        <f t="shared" si="148"/>
        <v>25</v>
      </c>
      <c r="BK471" s="133" t="str">
        <f t="shared" si="150"/>
        <v>Epicéa_Fbonne_Entree 16-17 m_GS Arc Jurassien_25_</v>
      </c>
      <c r="BL471" s="317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5" t="str">
        <f>+VLOOKUP(G471,Liste!$A$7:$H$69,8,FALSE)</f>
        <v>Résineux</v>
      </c>
      <c r="BU471" s="295">
        <f t="shared" si="151"/>
        <v>0</v>
      </c>
      <c r="BV471" s="297">
        <f t="shared" si="152"/>
        <v>1</v>
      </c>
      <c r="BW471" s="316">
        <v>0</v>
      </c>
      <c r="BX471" s="295">
        <f t="shared" si="153"/>
        <v>0.43</v>
      </c>
      <c r="BY471">
        <f t="shared" si="165"/>
        <v>28.17215750536975</v>
      </c>
      <c r="BZ471" s="301">
        <f t="shared" si="154"/>
        <v>28.17215750536975</v>
      </c>
      <c r="CB471" s="296">
        <v>0.6</v>
      </c>
      <c r="CC471" s="296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55" hidden="1" customHeight="1" x14ac:dyDescent="0.3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3">
        <f t="shared" si="148"/>
        <v>30</v>
      </c>
      <c r="BK472" s="133" t="str">
        <f t="shared" si="150"/>
        <v>Epicéa_Fbonne_Entree 16-17 m_GS Arc Jurassien_30_</v>
      </c>
      <c r="BL472" s="317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5" t="str">
        <f>+VLOOKUP(G472,Liste!$A$7:$H$69,8,FALSE)</f>
        <v>Résineux</v>
      </c>
      <c r="BU472" s="295">
        <f t="shared" si="151"/>
        <v>0</v>
      </c>
      <c r="BV472" s="297">
        <f t="shared" si="152"/>
        <v>1</v>
      </c>
      <c r="BW472" s="316">
        <v>0</v>
      </c>
      <c r="BX472" s="295">
        <f t="shared" si="153"/>
        <v>0.43</v>
      </c>
      <c r="BY472">
        <f t="shared" si="165"/>
        <v>0</v>
      </c>
      <c r="BZ472" s="301">
        <f t="shared" si="154"/>
        <v>28.17215750536975</v>
      </c>
      <c r="CB472" s="296">
        <v>0.6</v>
      </c>
      <c r="CC472" s="296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55" hidden="1" customHeight="1" x14ac:dyDescent="0.3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3">
        <f t="shared" si="148"/>
        <v>30</v>
      </c>
      <c r="BK473" s="133" t="str">
        <f t="shared" si="150"/>
        <v>Epicéa_Fbonne_Entree 16-17 m_GS Arc Jurassien_30_</v>
      </c>
      <c r="BL473" s="317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5" t="str">
        <f>+VLOOKUP(G473,Liste!$A$7:$H$69,8,FALSE)</f>
        <v>Résineux</v>
      </c>
      <c r="BU473" s="295">
        <f t="shared" si="151"/>
        <v>0</v>
      </c>
      <c r="BV473" s="297">
        <f t="shared" si="152"/>
        <v>1</v>
      </c>
      <c r="BW473" s="316">
        <v>0</v>
      </c>
      <c r="BX473" s="295">
        <f t="shared" si="153"/>
        <v>0.43</v>
      </c>
      <c r="BY473">
        <f t="shared" si="165"/>
        <v>29.151043043584814</v>
      </c>
      <c r="BZ473" s="301">
        <f t="shared" si="154"/>
        <v>57.32320054895456</v>
      </c>
      <c r="CB473" s="296">
        <v>0.6</v>
      </c>
      <c r="CC473" s="296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55" hidden="1" customHeight="1" x14ac:dyDescent="0.3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3">
        <f t="shared" si="148"/>
        <v>36</v>
      </c>
      <c r="BK474" s="133" t="str">
        <f t="shared" si="150"/>
        <v>Epicéa_Fbonne_Entree 16-17 m_GS Arc Jurassien_36_</v>
      </c>
      <c r="BL474" s="317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5" t="str">
        <f>+VLOOKUP(G474,Liste!$A$7:$H$69,8,FALSE)</f>
        <v>Résineux</v>
      </c>
      <c r="BU474" s="295">
        <f t="shared" si="151"/>
        <v>0</v>
      </c>
      <c r="BV474" s="297">
        <f t="shared" si="152"/>
        <v>1</v>
      </c>
      <c r="BW474" s="316">
        <v>0</v>
      </c>
      <c r="BX474" s="295">
        <f t="shared" si="153"/>
        <v>0.43</v>
      </c>
      <c r="BY474">
        <f t="shared" si="165"/>
        <v>0</v>
      </c>
      <c r="BZ474" s="301">
        <f t="shared" si="154"/>
        <v>0</v>
      </c>
      <c r="CB474" s="296">
        <v>0.6</v>
      </c>
      <c r="CC474" s="296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55" hidden="1" customHeight="1" x14ac:dyDescent="0.3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3">
        <f t="shared" si="148"/>
        <v>36</v>
      </c>
      <c r="BK475" s="133" t="str">
        <f t="shared" si="150"/>
        <v>Epicéa_Fbonne_Entree 16-17 m_GS Arc Jurassien_36_</v>
      </c>
      <c r="BL475" s="317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5" t="str">
        <f>+VLOOKUP(G475,Liste!$A$7:$H$69,8,FALSE)</f>
        <v>Résineux</v>
      </c>
      <c r="BU475" s="295">
        <f t="shared" si="151"/>
        <v>0</v>
      </c>
      <c r="BV475" s="297">
        <f t="shared" si="152"/>
        <v>1</v>
      </c>
      <c r="BW475" s="316">
        <v>0</v>
      </c>
      <c r="BX475" s="295">
        <f t="shared" si="153"/>
        <v>0.43</v>
      </c>
      <c r="BY475">
        <f t="shared" si="165"/>
        <v>0</v>
      </c>
      <c r="BZ475" s="301">
        <f t="shared" si="154"/>
        <v>0</v>
      </c>
      <c r="CB475" s="296">
        <v>0.6</v>
      </c>
      <c r="CC475" s="296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55" hidden="1" customHeight="1" x14ac:dyDescent="0.3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3">
        <f t="shared" si="148"/>
        <v>42</v>
      </c>
      <c r="BK476" s="133" t="str">
        <f t="shared" si="150"/>
        <v>Epicéa_Fbonne_Entree 16-17 m_GS Arc Jurassien_42_</v>
      </c>
      <c r="BL476" s="317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5" t="str">
        <f>+VLOOKUP(G476,Liste!$A$7:$H$69,8,FALSE)</f>
        <v>Résineux</v>
      </c>
      <c r="BU476" s="295">
        <f t="shared" si="151"/>
        <v>0</v>
      </c>
      <c r="BV476" s="297">
        <f t="shared" si="152"/>
        <v>1</v>
      </c>
      <c r="BW476" s="316">
        <v>0</v>
      </c>
      <c r="BX476" s="295">
        <f t="shared" si="153"/>
        <v>0.43</v>
      </c>
      <c r="BY476">
        <f t="shared" si="165"/>
        <v>0</v>
      </c>
      <c r="BZ476" s="301">
        <f t="shared" si="154"/>
        <v>0</v>
      </c>
      <c r="CB476" s="296">
        <v>0.6</v>
      </c>
      <c r="CC476" s="296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55" hidden="1" customHeight="1" x14ac:dyDescent="0.3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3">
        <f t="shared" si="148"/>
        <v>42</v>
      </c>
      <c r="BK477" s="133" t="str">
        <f t="shared" si="150"/>
        <v>Epicéa_Fbonne_Entree 16-17 m_GS Arc Jurassien_42_</v>
      </c>
      <c r="BL477" s="317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5" t="str">
        <f>+VLOOKUP(G477,Liste!$A$7:$H$69,8,FALSE)</f>
        <v>Résineux</v>
      </c>
      <c r="BU477" s="295">
        <f t="shared" si="151"/>
        <v>0</v>
      </c>
      <c r="BV477" s="297">
        <f t="shared" si="152"/>
        <v>1</v>
      </c>
      <c r="BW477" s="316">
        <v>0</v>
      </c>
      <c r="BX477" s="295">
        <f t="shared" si="153"/>
        <v>0.43</v>
      </c>
      <c r="BY477">
        <f t="shared" si="165"/>
        <v>0</v>
      </c>
      <c r="BZ477" s="301">
        <f t="shared" si="154"/>
        <v>0</v>
      </c>
      <c r="CB477" s="296">
        <v>0.6</v>
      </c>
      <c r="CC477" s="296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55" hidden="1" customHeight="1" x14ac:dyDescent="0.3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3">
        <f t="shared" si="148"/>
        <v>48</v>
      </c>
      <c r="BK478" s="133" t="str">
        <f t="shared" si="150"/>
        <v>Epicéa_Fbonne_Entree 16-17 m_GS Arc Jurassien_48_</v>
      </c>
      <c r="BL478" s="317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5" t="str">
        <f>+VLOOKUP(G478,Liste!$A$7:$H$69,8,FALSE)</f>
        <v>Résineux</v>
      </c>
      <c r="BU478" s="295">
        <f t="shared" si="151"/>
        <v>0</v>
      </c>
      <c r="BV478" s="297">
        <f t="shared" si="152"/>
        <v>1</v>
      </c>
      <c r="BW478" s="316">
        <v>0</v>
      </c>
      <c r="BX478" s="295">
        <f t="shared" si="153"/>
        <v>0.43</v>
      </c>
      <c r="BY478">
        <f t="shared" si="165"/>
        <v>0</v>
      </c>
      <c r="BZ478" s="301">
        <f t="shared" si="154"/>
        <v>0</v>
      </c>
      <c r="CB478" s="296">
        <v>0.6</v>
      </c>
      <c r="CC478" s="296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55" hidden="1" customHeight="1" x14ac:dyDescent="0.3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3">
        <f t="shared" si="148"/>
        <v>48</v>
      </c>
      <c r="BK479" s="133" t="str">
        <f t="shared" si="150"/>
        <v>Epicéa_Fbonne_Entree 16-17 m_GS Arc Jurassien_48_</v>
      </c>
      <c r="BL479" s="317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5" t="str">
        <f>+VLOOKUP(G479,Liste!$A$7:$H$69,8,FALSE)</f>
        <v>Résineux</v>
      </c>
      <c r="BU479" s="295">
        <f t="shared" si="151"/>
        <v>0</v>
      </c>
      <c r="BV479" s="297">
        <f t="shared" si="152"/>
        <v>1</v>
      </c>
      <c r="BW479" s="316">
        <v>0</v>
      </c>
      <c r="BX479" s="295">
        <f t="shared" si="153"/>
        <v>0.43</v>
      </c>
      <c r="BY479">
        <f t="shared" si="165"/>
        <v>0</v>
      </c>
      <c r="BZ479" s="301">
        <f t="shared" si="154"/>
        <v>0</v>
      </c>
      <c r="CB479" s="296">
        <v>0.6</v>
      </c>
      <c r="CC479" s="296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55" hidden="1" customHeight="1" x14ac:dyDescent="0.3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3">
        <f t="shared" si="148"/>
        <v>55</v>
      </c>
      <c r="BK480" s="133" t="str">
        <f t="shared" si="150"/>
        <v>Epicéa_Fbonne_Entree 16-17 m_GS Arc Jurassien_55_</v>
      </c>
      <c r="BL480" s="317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5" t="str">
        <f>+VLOOKUP(G480,Liste!$A$7:$H$69,8,FALSE)</f>
        <v>Résineux</v>
      </c>
      <c r="BU480" s="295">
        <f t="shared" si="151"/>
        <v>0</v>
      </c>
      <c r="BV480" s="297">
        <f t="shared" si="152"/>
        <v>1</v>
      </c>
      <c r="BW480" s="316">
        <v>0</v>
      </c>
      <c r="BX480" s="295">
        <f t="shared" si="153"/>
        <v>0.43</v>
      </c>
      <c r="BY480">
        <f t="shared" si="165"/>
        <v>0</v>
      </c>
      <c r="BZ480" s="301">
        <f t="shared" si="154"/>
        <v>0</v>
      </c>
      <c r="CB480" s="296">
        <v>0.6</v>
      </c>
      <c r="CC480" s="296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55" hidden="1" customHeight="1" x14ac:dyDescent="0.3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3">
        <f t="shared" si="148"/>
        <v>55</v>
      </c>
      <c r="BK481" s="133" t="str">
        <f t="shared" si="150"/>
        <v>Epicéa_Fbonne_Entree 16-17 m_GS Arc Jurassien_55_</v>
      </c>
      <c r="BL481" s="317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5" t="str">
        <f>+VLOOKUP(G481,Liste!$A$7:$H$69,8,FALSE)</f>
        <v>Résineux</v>
      </c>
      <c r="BU481" s="295">
        <f t="shared" si="151"/>
        <v>0</v>
      </c>
      <c r="BV481" s="297">
        <f t="shared" si="152"/>
        <v>1</v>
      </c>
      <c r="BW481" s="316">
        <v>0</v>
      </c>
      <c r="BX481" s="295">
        <f t="shared" si="153"/>
        <v>0.43</v>
      </c>
      <c r="BY481">
        <f t="shared" si="165"/>
        <v>0</v>
      </c>
      <c r="BZ481" s="301">
        <f t="shared" si="154"/>
        <v>0</v>
      </c>
      <c r="CB481" s="296">
        <v>0.6</v>
      </c>
      <c r="CC481" s="296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55" hidden="1" customHeight="1" x14ac:dyDescent="0.3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3">
        <f t="shared" si="148"/>
        <v>17</v>
      </c>
      <c r="BK482" s="133" t="str">
        <f t="shared" si="150"/>
        <v>Pin Maritime_F2_Classique_GS Pineraies des plaines du Centre et du Nord Ouest_17_</v>
      </c>
      <c r="BL482" s="317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5" t="str">
        <f>+VLOOKUP(G482,Liste!$A$7:$H$69,8,FALSE)</f>
        <v>Résineux</v>
      </c>
      <c r="BU482" s="295">
        <f t="shared" si="151"/>
        <v>0</v>
      </c>
      <c r="BV482" s="297">
        <f t="shared" si="152"/>
        <v>1</v>
      </c>
      <c r="BW482" s="316">
        <v>0</v>
      </c>
      <c r="BX482" s="295">
        <f t="shared" si="153"/>
        <v>0.43</v>
      </c>
      <c r="BY482">
        <f t="shared" si="165"/>
        <v>0</v>
      </c>
      <c r="BZ482" s="301">
        <f t="shared" si="154"/>
        <v>0</v>
      </c>
      <c r="CB482" s="296">
        <v>0.6</v>
      </c>
      <c r="CC482" s="296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55" hidden="1" customHeight="1" x14ac:dyDescent="0.3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3">
        <f t="shared" si="148"/>
        <v>17</v>
      </c>
      <c r="BK483" s="133" t="str">
        <f t="shared" si="150"/>
        <v>Pin Maritime_F2_Classique_GS Pineraies des plaines du Centre et du Nord Ouest_17_</v>
      </c>
      <c r="BL483" s="317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5" t="str">
        <f>+VLOOKUP(G483,Liste!$A$7:$H$69,8,FALSE)</f>
        <v>Résineux</v>
      </c>
      <c r="BU483" s="295">
        <f t="shared" si="151"/>
        <v>0</v>
      </c>
      <c r="BV483" s="297">
        <f t="shared" si="152"/>
        <v>1</v>
      </c>
      <c r="BW483" s="316">
        <v>0</v>
      </c>
      <c r="BX483" s="295">
        <f t="shared" si="153"/>
        <v>0.43</v>
      </c>
      <c r="BY483">
        <f t="shared" si="165"/>
        <v>17.513688227847851</v>
      </c>
      <c r="BZ483" s="301">
        <f t="shared" si="154"/>
        <v>17.513688227847851</v>
      </c>
      <c r="CB483" s="296">
        <v>0.6</v>
      </c>
      <c r="CC483" s="296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55" hidden="1" customHeight="1" x14ac:dyDescent="0.3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3">
        <f t="shared" si="148"/>
        <v>18</v>
      </c>
      <c r="BK484" s="133" t="str">
        <f t="shared" si="150"/>
        <v>Pin Maritime_F2_Classique_GS Pineraies des plaines du Centre et du Nord Ouest_18_</v>
      </c>
      <c r="BL484" s="317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5" t="str">
        <f>+VLOOKUP(G484,Liste!$A$7:$H$69,8,FALSE)</f>
        <v>Résineux</v>
      </c>
      <c r="BU484" s="295">
        <f t="shared" si="151"/>
        <v>0</v>
      </c>
      <c r="BV484" s="297">
        <f t="shared" si="152"/>
        <v>1</v>
      </c>
      <c r="BW484" s="316">
        <v>0</v>
      </c>
      <c r="BX484" s="295">
        <f t="shared" si="153"/>
        <v>0.43</v>
      </c>
      <c r="BY484">
        <f t="shared" si="165"/>
        <v>0</v>
      </c>
      <c r="BZ484" s="301">
        <f t="shared" si="154"/>
        <v>17.513688227847851</v>
      </c>
      <c r="CB484" s="296">
        <v>0.6</v>
      </c>
      <c r="CC484" s="296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55" hidden="1" customHeight="1" x14ac:dyDescent="0.3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3">
        <f t="shared" si="148"/>
        <v>19</v>
      </c>
      <c r="BK485" s="133" t="str">
        <f t="shared" si="150"/>
        <v>Pin Maritime_F2_Classique_GS Pineraies des plaines du Centre et du Nord Ouest_19_</v>
      </c>
      <c r="BL485" s="317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5" t="str">
        <f>+VLOOKUP(G485,Liste!$A$7:$H$69,8,FALSE)</f>
        <v>Résineux</v>
      </c>
      <c r="BU485" s="295">
        <f t="shared" si="151"/>
        <v>0</v>
      </c>
      <c r="BV485" s="297">
        <f t="shared" si="152"/>
        <v>1</v>
      </c>
      <c r="BW485" s="316">
        <v>0</v>
      </c>
      <c r="BX485" s="295">
        <f t="shared" si="153"/>
        <v>0.43</v>
      </c>
      <c r="BY485">
        <f t="shared" si="165"/>
        <v>0</v>
      </c>
      <c r="BZ485" s="301">
        <f t="shared" si="154"/>
        <v>17.513688227847851</v>
      </c>
      <c r="CB485" s="296">
        <v>0.6</v>
      </c>
      <c r="CC485" s="296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55" hidden="1" customHeight="1" x14ac:dyDescent="0.3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3">
        <f t="shared" si="148"/>
        <v>20</v>
      </c>
      <c r="BK486" s="133" t="str">
        <f t="shared" si="150"/>
        <v>Pin Maritime_F2_Classique_GS Pineraies des plaines du Centre et du Nord Ouest_20_</v>
      </c>
      <c r="BL486" s="317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5" t="str">
        <f>+VLOOKUP(G486,Liste!$A$7:$H$69,8,FALSE)</f>
        <v>Résineux</v>
      </c>
      <c r="BU486" s="295">
        <f t="shared" si="151"/>
        <v>0</v>
      </c>
      <c r="BV486" s="297">
        <f t="shared" si="152"/>
        <v>1</v>
      </c>
      <c r="BW486" s="316">
        <v>0</v>
      </c>
      <c r="BX486" s="295">
        <f t="shared" si="153"/>
        <v>0.43</v>
      </c>
      <c r="BY486">
        <f t="shared" si="165"/>
        <v>0</v>
      </c>
      <c r="BZ486" s="301">
        <f t="shared" si="154"/>
        <v>17.513688227847851</v>
      </c>
      <c r="CB486" s="296">
        <v>0.6</v>
      </c>
      <c r="CC486" s="296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55" hidden="1" customHeight="1" x14ac:dyDescent="0.3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3">
        <f t="shared" si="148"/>
        <v>21</v>
      </c>
      <c r="BK487" s="133" t="str">
        <f t="shared" si="150"/>
        <v>Pin Maritime_F2_Classique_GS Pineraies des plaines du Centre et du Nord Ouest_21_</v>
      </c>
      <c r="BL487" s="317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5" t="str">
        <f>+VLOOKUP(G487,Liste!$A$7:$H$69,8,FALSE)</f>
        <v>Résineux</v>
      </c>
      <c r="BU487" s="295">
        <f t="shared" si="151"/>
        <v>0</v>
      </c>
      <c r="BV487" s="297">
        <f t="shared" si="152"/>
        <v>1</v>
      </c>
      <c r="BW487" s="316">
        <v>0</v>
      </c>
      <c r="BX487" s="295">
        <f t="shared" si="153"/>
        <v>0.43</v>
      </c>
      <c r="BY487">
        <f t="shared" si="165"/>
        <v>0</v>
      </c>
      <c r="BZ487" s="301">
        <f t="shared" si="154"/>
        <v>17.513688227847851</v>
      </c>
      <c r="CB487" s="296">
        <v>0.6</v>
      </c>
      <c r="CC487" s="296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55" hidden="1" customHeight="1" x14ac:dyDescent="0.3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3">
        <f t="shared" si="148"/>
        <v>22</v>
      </c>
      <c r="BK488" s="133" t="str">
        <f t="shared" si="150"/>
        <v>Pin Maritime_F2_Classique_GS Pineraies des plaines du Centre et du Nord Ouest_22_</v>
      </c>
      <c r="BL488" s="317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5" t="str">
        <f>+VLOOKUP(G488,Liste!$A$7:$H$69,8,FALSE)</f>
        <v>Résineux</v>
      </c>
      <c r="BU488" s="295">
        <f t="shared" si="151"/>
        <v>0</v>
      </c>
      <c r="BV488" s="297">
        <f t="shared" si="152"/>
        <v>1</v>
      </c>
      <c r="BW488" s="316">
        <v>0</v>
      </c>
      <c r="BX488" s="295">
        <f t="shared" si="153"/>
        <v>0.43</v>
      </c>
      <c r="BY488">
        <f t="shared" si="165"/>
        <v>0</v>
      </c>
      <c r="BZ488" s="301">
        <f t="shared" si="154"/>
        <v>17.513688227847851</v>
      </c>
      <c r="CB488" s="296">
        <v>0.6</v>
      </c>
      <c r="CC488" s="296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55" hidden="1" customHeight="1" x14ac:dyDescent="0.3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3">
        <f t="shared" si="148"/>
        <v>23</v>
      </c>
      <c r="BK489" s="133" t="str">
        <f t="shared" si="150"/>
        <v>Pin Maritime_F2_Classique_GS Pineraies des plaines du Centre et du Nord Ouest_23_</v>
      </c>
      <c r="BL489" s="317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5" t="str">
        <f>+VLOOKUP(G489,Liste!$A$7:$H$69,8,FALSE)</f>
        <v>Résineux</v>
      </c>
      <c r="BU489" s="295">
        <f t="shared" si="151"/>
        <v>0</v>
      </c>
      <c r="BV489" s="297">
        <f t="shared" si="152"/>
        <v>1</v>
      </c>
      <c r="BW489" s="316">
        <v>0</v>
      </c>
      <c r="BX489" s="295">
        <f t="shared" si="153"/>
        <v>0.43</v>
      </c>
      <c r="BY489">
        <f t="shared" si="165"/>
        <v>0</v>
      </c>
      <c r="BZ489" s="301">
        <f t="shared" si="154"/>
        <v>17.513688227847851</v>
      </c>
      <c r="CB489" s="296">
        <v>0.6</v>
      </c>
      <c r="CC489" s="296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55" hidden="1" customHeight="1" x14ac:dyDescent="0.3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3">
        <f t="shared" si="148"/>
        <v>23</v>
      </c>
      <c r="BK490" s="133" t="str">
        <f t="shared" si="150"/>
        <v>Pin Maritime_F2_Classique_GS Pineraies des plaines du Centre et du Nord Ouest_23_</v>
      </c>
      <c r="BL490" s="317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5" t="str">
        <f>+VLOOKUP(G490,Liste!$A$7:$H$69,8,FALSE)</f>
        <v>Résineux</v>
      </c>
      <c r="BU490" s="295">
        <f t="shared" si="151"/>
        <v>0</v>
      </c>
      <c r="BV490" s="297">
        <f t="shared" si="152"/>
        <v>1</v>
      </c>
      <c r="BW490" s="316">
        <v>0</v>
      </c>
      <c r="BX490" s="295">
        <f t="shared" si="153"/>
        <v>0.43</v>
      </c>
      <c r="BY490">
        <f t="shared" si="165"/>
        <v>24.625092087555103</v>
      </c>
      <c r="BZ490" s="301">
        <f t="shared" si="154"/>
        <v>42.138780315402954</v>
      </c>
      <c r="CB490" s="296">
        <v>0.6</v>
      </c>
      <c r="CC490" s="296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55" hidden="1" customHeight="1" x14ac:dyDescent="0.3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3">
        <f t="shared" si="148"/>
        <v>24</v>
      </c>
      <c r="BK491" s="133" t="str">
        <f t="shared" si="150"/>
        <v>Pin Maritime_F2_Classique_GS Pineraies des plaines du Centre et du Nord Ouest_24_</v>
      </c>
      <c r="BL491" s="317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5" t="str">
        <f>+VLOOKUP(G491,Liste!$A$7:$H$69,8,FALSE)</f>
        <v>Résineux</v>
      </c>
      <c r="BU491" s="295">
        <f t="shared" si="151"/>
        <v>0</v>
      </c>
      <c r="BV491" s="297">
        <f t="shared" si="152"/>
        <v>1</v>
      </c>
      <c r="BW491" s="316">
        <v>0</v>
      </c>
      <c r="BX491" s="295">
        <f t="shared" si="153"/>
        <v>0.43</v>
      </c>
      <c r="BY491">
        <f t="shared" si="165"/>
        <v>0</v>
      </c>
      <c r="BZ491" s="301">
        <f t="shared" si="154"/>
        <v>42.138780315402954</v>
      </c>
      <c r="CB491" s="296">
        <v>0.6</v>
      </c>
      <c r="CC491" s="296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55" hidden="1" customHeight="1" x14ac:dyDescent="0.3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3">
        <f t="shared" si="148"/>
        <v>25</v>
      </c>
      <c r="BK492" s="133" t="str">
        <f t="shared" si="150"/>
        <v>Pin Maritime_F2_Classique_GS Pineraies des plaines du Centre et du Nord Ouest_25_</v>
      </c>
      <c r="BL492" s="317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5" t="str">
        <f>+VLOOKUP(G492,Liste!$A$7:$H$69,8,FALSE)</f>
        <v>Résineux</v>
      </c>
      <c r="BU492" s="295">
        <f t="shared" si="151"/>
        <v>0</v>
      </c>
      <c r="BV492" s="297">
        <f t="shared" si="152"/>
        <v>1</v>
      </c>
      <c r="BW492" s="316">
        <v>0</v>
      </c>
      <c r="BX492" s="295">
        <f t="shared" si="153"/>
        <v>0.43</v>
      </c>
      <c r="BY492">
        <f t="shared" si="165"/>
        <v>0</v>
      </c>
      <c r="BZ492" s="301">
        <f t="shared" si="154"/>
        <v>42.138780315402954</v>
      </c>
      <c r="CB492" s="296">
        <v>0.6</v>
      </c>
      <c r="CC492" s="296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55" hidden="1" customHeight="1" x14ac:dyDescent="0.3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3">
        <f t="shared" si="148"/>
        <v>26</v>
      </c>
      <c r="BK493" s="133" t="str">
        <f t="shared" si="150"/>
        <v>Pin Maritime_F2_Classique_GS Pineraies des plaines du Centre et du Nord Ouest_26_</v>
      </c>
      <c r="BL493" s="317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5" t="str">
        <f>+VLOOKUP(G493,Liste!$A$7:$H$69,8,FALSE)</f>
        <v>Résineux</v>
      </c>
      <c r="BU493" s="295">
        <f t="shared" si="151"/>
        <v>0</v>
      </c>
      <c r="BV493" s="297">
        <f t="shared" si="152"/>
        <v>1</v>
      </c>
      <c r="BW493" s="316">
        <v>0</v>
      </c>
      <c r="BX493" s="295">
        <f t="shared" si="153"/>
        <v>0.43</v>
      </c>
      <c r="BY493">
        <f t="shared" si="165"/>
        <v>0</v>
      </c>
      <c r="BZ493" s="301">
        <f t="shared" si="154"/>
        <v>42.138780315402954</v>
      </c>
      <c r="CB493" s="296">
        <v>0.6</v>
      </c>
      <c r="CC493" s="296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55" hidden="1" customHeight="1" x14ac:dyDescent="0.3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3">
        <f t="shared" si="148"/>
        <v>27</v>
      </c>
      <c r="BK494" s="133" t="str">
        <f t="shared" si="150"/>
        <v>Pin Maritime_F2_Classique_GS Pineraies des plaines du Centre et du Nord Ouest_27_</v>
      </c>
      <c r="BL494" s="317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5" t="str">
        <f>+VLOOKUP(G494,Liste!$A$7:$H$69,8,FALSE)</f>
        <v>Résineux</v>
      </c>
      <c r="BU494" s="295">
        <f t="shared" si="151"/>
        <v>0</v>
      </c>
      <c r="BV494" s="297">
        <f t="shared" si="152"/>
        <v>1</v>
      </c>
      <c r="BW494" s="316">
        <v>0</v>
      </c>
      <c r="BX494" s="295">
        <f t="shared" si="153"/>
        <v>0.43</v>
      </c>
      <c r="BY494">
        <f t="shared" si="165"/>
        <v>0</v>
      </c>
      <c r="BZ494" s="301">
        <f t="shared" si="154"/>
        <v>42.138780315402954</v>
      </c>
      <c r="CB494" s="296">
        <v>0.6</v>
      </c>
      <c r="CC494" s="296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55" hidden="1" customHeight="1" x14ac:dyDescent="0.3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3">
        <f t="shared" si="148"/>
        <v>28</v>
      </c>
      <c r="BK495" s="133" t="str">
        <f t="shared" si="150"/>
        <v>Pin Maritime_F2_Classique_GS Pineraies des plaines du Centre et du Nord Ouest_28_</v>
      </c>
      <c r="BL495" s="317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5" t="str">
        <f>+VLOOKUP(G495,Liste!$A$7:$H$69,8,FALSE)</f>
        <v>Résineux</v>
      </c>
      <c r="BU495" s="295">
        <f t="shared" si="151"/>
        <v>0</v>
      </c>
      <c r="BV495" s="297">
        <f t="shared" si="152"/>
        <v>1</v>
      </c>
      <c r="BW495" s="316">
        <v>0</v>
      </c>
      <c r="BX495" s="295">
        <f t="shared" si="153"/>
        <v>0.43</v>
      </c>
      <c r="BY495">
        <f t="shared" si="165"/>
        <v>0</v>
      </c>
      <c r="BZ495" s="301">
        <f t="shared" si="154"/>
        <v>42.138780315402954</v>
      </c>
      <c r="CB495" s="296">
        <v>0.6</v>
      </c>
      <c r="CC495" s="296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55" hidden="1" customHeight="1" x14ac:dyDescent="0.3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3">
        <f t="shared" si="148"/>
        <v>29</v>
      </c>
      <c r="BK496" s="133" t="str">
        <f t="shared" si="150"/>
        <v>Pin Maritime_F2_Classique_GS Pineraies des plaines du Centre et du Nord Ouest_29_</v>
      </c>
      <c r="BL496" s="317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5" t="str">
        <f>+VLOOKUP(G496,Liste!$A$7:$H$69,8,FALSE)</f>
        <v>Résineux</v>
      </c>
      <c r="BU496" s="295">
        <f t="shared" si="151"/>
        <v>0</v>
      </c>
      <c r="BV496" s="297">
        <f t="shared" si="152"/>
        <v>1</v>
      </c>
      <c r="BW496" s="316">
        <v>0</v>
      </c>
      <c r="BX496" s="295">
        <f t="shared" si="153"/>
        <v>0.43</v>
      </c>
      <c r="BY496">
        <f t="shared" si="165"/>
        <v>0</v>
      </c>
      <c r="BZ496" s="301">
        <f t="shared" si="154"/>
        <v>42.138780315402954</v>
      </c>
      <c r="CB496" s="296">
        <v>0.6</v>
      </c>
      <c r="CC496" s="296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55" hidden="1" customHeight="1" x14ac:dyDescent="0.3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3">
        <f t="shared" si="148"/>
        <v>29</v>
      </c>
      <c r="BK497" s="133" t="str">
        <f t="shared" si="150"/>
        <v>Pin Maritime_F2_Classique_GS Pineraies des plaines du Centre et du Nord Ouest_29_</v>
      </c>
      <c r="BL497" s="317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5" t="str">
        <f>+VLOOKUP(G497,Liste!$A$7:$H$69,8,FALSE)</f>
        <v>Résineux</v>
      </c>
      <c r="BU497" s="295">
        <f t="shared" si="151"/>
        <v>0</v>
      </c>
      <c r="BV497" s="297">
        <f t="shared" si="152"/>
        <v>1</v>
      </c>
      <c r="BW497" s="316">
        <v>0</v>
      </c>
      <c r="BX497" s="295">
        <f t="shared" si="153"/>
        <v>0.43</v>
      </c>
      <c r="BY497">
        <f t="shared" si="165"/>
        <v>22.970625330006126</v>
      </c>
      <c r="BZ497" s="301">
        <f t="shared" si="154"/>
        <v>65.109405645409083</v>
      </c>
      <c r="CB497" s="296">
        <v>0.6</v>
      </c>
      <c r="CC497" s="296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55" hidden="1" customHeight="1" x14ac:dyDescent="0.3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3">
        <f t="shared" si="148"/>
        <v>30</v>
      </c>
      <c r="BK498" s="133" t="str">
        <f t="shared" si="150"/>
        <v>Pin Maritime_F2_Classique_GS Pineraies des plaines du Centre et du Nord Ouest_30_</v>
      </c>
      <c r="BL498" s="317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5" t="str">
        <f>+VLOOKUP(G498,Liste!$A$7:$H$69,8,FALSE)</f>
        <v>Résineux</v>
      </c>
      <c r="BU498" s="295">
        <f t="shared" si="151"/>
        <v>0</v>
      </c>
      <c r="BV498" s="297">
        <f t="shared" si="152"/>
        <v>1</v>
      </c>
      <c r="BW498" s="316">
        <v>0</v>
      </c>
      <c r="BX498" s="295">
        <f t="shared" si="153"/>
        <v>0.43</v>
      </c>
      <c r="BY498">
        <f t="shared" si="165"/>
        <v>0</v>
      </c>
      <c r="BZ498" s="301">
        <f t="shared" si="154"/>
        <v>65.109405645409083</v>
      </c>
      <c r="CB498" s="296">
        <v>0.6</v>
      </c>
      <c r="CC498" s="296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55" hidden="1" customHeight="1" x14ac:dyDescent="0.3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3">
        <f t="shared" si="148"/>
        <v>31</v>
      </c>
      <c r="BK499" s="133" t="str">
        <f t="shared" si="150"/>
        <v>Pin Maritime_F2_Classique_GS Pineraies des plaines du Centre et du Nord Ouest_31_</v>
      </c>
      <c r="BL499" s="317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5" t="str">
        <f>+VLOOKUP(G499,Liste!$A$7:$H$69,8,FALSE)</f>
        <v>Résineux</v>
      </c>
      <c r="BU499" s="295">
        <f t="shared" si="151"/>
        <v>0</v>
      </c>
      <c r="BV499" s="297">
        <f t="shared" si="152"/>
        <v>1</v>
      </c>
      <c r="BW499" s="316">
        <v>0</v>
      </c>
      <c r="BX499" s="295">
        <f t="shared" si="153"/>
        <v>0.43</v>
      </c>
      <c r="BY499">
        <f t="shared" si="165"/>
        <v>0</v>
      </c>
      <c r="BZ499" s="301">
        <f t="shared" si="154"/>
        <v>0</v>
      </c>
      <c r="CB499" s="296">
        <v>0.6</v>
      </c>
      <c r="CC499" s="296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55" hidden="1" customHeight="1" x14ac:dyDescent="0.3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3">
        <f t="shared" si="148"/>
        <v>32</v>
      </c>
      <c r="BK500" s="133" t="str">
        <f t="shared" si="150"/>
        <v>Pin Maritime_F2_Classique_GS Pineraies des plaines du Centre et du Nord Ouest_32_</v>
      </c>
      <c r="BL500" s="317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5" t="str">
        <f>+VLOOKUP(G500,Liste!$A$7:$H$69,8,FALSE)</f>
        <v>Résineux</v>
      </c>
      <c r="BU500" s="295">
        <f t="shared" si="151"/>
        <v>0</v>
      </c>
      <c r="BV500" s="297">
        <f t="shared" si="152"/>
        <v>1</v>
      </c>
      <c r="BW500" s="316">
        <v>0</v>
      </c>
      <c r="BX500" s="295">
        <f t="shared" si="153"/>
        <v>0.43</v>
      </c>
      <c r="BY500">
        <f t="shared" si="165"/>
        <v>0</v>
      </c>
      <c r="BZ500" s="301">
        <f t="shared" si="154"/>
        <v>0</v>
      </c>
      <c r="CB500" s="296">
        <v>0.6</v>
      </c>
      <c r="CC500" s="296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55" hidden="1" customHeight="1" x14ac:dyDescent="0.3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3">
        <f t="shared" si="148"/>
        <v>33</v>
      </c>
      <c r="BK501" s="133" t="str">
        <f t="shared" si="150"/>
        <v>Pin Maritime_F2_Classique_GS Pineraies des plaines du Centre et du Nord Ouest_33_</v>
      </c>
      <c r="BL501" s="317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5" t="str">
        <f>+VLOOKUP(G501,Liste!$A$7:$H$69,8,FALSE)</f>
        <v>Résineux</v>
      </c>
      <c r="BU501" s="295">
        <f t="shared" si="151"/>
        <v>0</v>
      </c>
      <c r="BV501" s="297">
        <f t="shared" si="152"/>
        <v>1</v>
      </c>
      <c r="BW501" s="316">
        <v>0</v>
      </c>
      <c r="BX501" s="295">
        <f t="shared" si="153"/>
        <v>0.43</v>
      </c>
      <c r="BY501">
        <f t="shared" si="165"/>
        <v>0</v>
      </c>
      <c r="BZ501" s="301">
        <f t="shared" si="154"/>
        <v>0</v>
      </c>
      <c r="CB501" s="296">
        <v>0.6</v>
      </c>
      <c r="CC501" s="296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55" hidden="1" customHeight="1" x14ac:dyDescent="0.3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3">
        <f t="shared" si="148"/>
        <v>34</v>
      </c>
      <c r="BK502" s="133" t="str">
        <f t="shared" si="150"/>
        <v>Pin Maritime_F2_Classique_GS Pineraies des plaines du Centre et du Nord Ouest_34_</v>
      </c>
      <c r="BL502" s="317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5" t="str">
        <f>+VLOOKUP(G502,Liste!$A$7:$H$69,8,FALSE)</f>
        <v>Résineux</v>
      </c>
      <c r="BU502" s="295">
        <f t="shared" si="151"/>
        <v>0</v>
      </c>
      <c r="BV502" s="297">
        <f t="shared" si="152"/>
        <v>1</v>
      </c>
      <c r="BW502" s="316">
        <v>0</v>
      </c>
      <c r="BX502" s="295">
        <f t="shared" si="153"/>
        <v>0.43</v>
      </c>
      <c r="BY502">
        <f t="shared" si="165"/>
        <v>0</v>
      </c>
      <c r="BZ502" s="301">
        <f t="shared" si="154"/>
        <v>0</v>
      </c>
      <c r="CB502" s="296">
        <v>0.6</v>
      </c>
      <c r="CC502" s="296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55" hidden="1" customHeight="1" x14ac:dyDescent="0.3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3">
        <f t="shared" si="148"/>
        <v>35</v>
      </c>
      <c r="BK503" s="133" t="str">
        <f t="shared" si="150"/>
        <v>Pin Maritime_F2_Classique_GS Pineraies des plaines du Centre et du Nord Ouest_35_</v>
      </c>
      <c r="BL503" s="317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5" t="str">
        <f>+VLOOKUP(G503,Liste!$A$7:$H$69,8,FALSE)</f>
        <v>Résineux</v>
      </c>
      <c r="BU503" s="295">
        <f t="shared" si="151"/>
        <v>0</v>
      </c>
      <c r="BV503" s="297">
        <f t="shared" si="152"/>
        <v>1</v>
      </c>
      <c r="BW503" s="316">
        <v>0</v>
      </c>
      <c r="BX503" s="295">
        <f t="shared" si="153"/>
        <v>0.43</v>
      </c>
      <c r="BY503">
        <f t="shared" si="165"/>
        <v>0</v>
      </c>
      <c r="BZ503" s="301">
        <f t="shared" si="154"/>
        <v>0</v>
      </c>
      <c r="CB503" s="296">
        <v>0.6</v>
      </c>
      <c r="CC503" s="296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55" hidden="1" customHeight="1" x14ac:dyDescent="0.3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3">
        <f t="shared" si="148"/>
        <v>36</v>
      </c>
      <c r="BK504" s="133" t="str">
        <f t="shared" si="150"/>
        <v>Pin Maritime_F2_Classique_GS Pineraies des plaines du Centre et du Nord Ouest_36_</v>
      </c>
      <c r="BL504" s="317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5" t="str">
        <f>+VLOOKUP(G504,Liste!$A$7:$H$69,8,FALSE)</f>
        <v>Résineux</v>
      </c>
      <c r="BU504" s="295">
        <f t="shared" si="151"/>
        <v>0</v>
      </c>
      <c r="BV504" s="297">
        <f t="shared" si="152"/>
        <v>1</v>
      </c>
      <c r="BW504" s="316">
        <v>0</v>
      </c>
      <c r="BX504" s="295">
        <f t="shared" si="153"/>
        <v>0.43</v>
      </c>
      <c r="BY504">
        <f t="shared" si="165"/>
        <v>0</v>
      </c>
      <c r="BZ504" s="301">
        <f t="shared" si="154"/>
        <v>0</v>
      </c>
      <c r="CB504" s="296">
        <v>0.6</v>
      </c>
      <c r="CC504" s="296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55" hidden="1" customHeight="1" x14ac:dyDescent="0.3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3">
        <f t="shared" si="148"/>
        <v>36</v>
      </c>
      <c r="BK505" s="133" t="str">
        <f t="shared" si="150"/>
        <v>Pin Maritime_F2_Classique_GS Pineraies des plaines du Centre et du Nord Ouest_36_</v>
      </c>
      <c r="BL505" s="317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5" t="str">
        <f>+VLOOKUP(G505,Liste!$A$7:$H$69,8,FALSE)</f>
        <v>Résineux</v>
      </c>
      <c r="BU505" s="295">
        <f t="shared" si="151"/>
        <v>0</v>
      </c>
      <c r="BV505" s="297">
        <f t="shared" si="152"/>
        <v>1</v>
      </c>
      <c r="BW505" s="316">
        <v>0</v>
      </c>
      <c r="BX505" s="295">
        <f t="shared" si="153"/>
        <v>0.43</v>
      </c>
      <c r="BY505">
        <f t="shared" si="165"/>
        <v>0</v>
      </c>
      <c r="BZ505" s="301">
        <f t="shared" si="154"/>
        <v>0</v>
      </c>
      <c r="CB505" s="296">
        <v>0.6</v>
      </c>
      <c r="CC505" s="296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55" hidden="1" customHeight="1" x14ac:dyDescent="0.3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3">
        <f t="shared" si="148"/>
        <v>37</v>
      </c>
      <c r="BK506" s="133" t="str">
        <f t="shared" si="150"/>
        <v>Pin Maritime_F2_Classique_GS Pineraies des plaines du Centre et du Nord Ouest_37_</v>
      </c>
      <c r="BL506" s="317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5" t="str">
        <f>+VLOOKUP(G506,Liste!$A$7:$H$69,8,FALSE)</f>
        <v>Résineux</v>
      </c>
      <c r="BU506" s="295">
        <f t="shared" si="151"/>
        <v>0</v>
      </c>
      <c r="BV506" s="297">
        <f t="shared" si="152"/>
        <v>1</v>
      </c>
      <c r="BW506" s="316">
        <v>0</v>
      </c>
      <c r="BX506" s="295">
        <f t="shared" si="153"/>
        <v>0.43</v>
      </c>
      <c r="BY506">
        <f t="shared" si="165"/>
        <v>0</v>
      </c>
      <c r="BZ506" s="301">
        <f t="shared" si="154"/>
        <v>0</v>
      </c>
      <c r="CB506" s="296">
        <v>0.6</v>
      </c>
      <c r="CC506" s="296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55" hidden="1" customHeight="1" x14ac:dyDescent="0.3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3">
        <f t="shared" si="148"/>
        <v>38</v>
      </c>
      <c r="BK507" s="133" t="str">
        <f t="shared" si="150"/>
        <v>Pin Maritime_F2_Classique_GS Pineraies des plaines du Centre et du Nord Ouest_38_</v>
      </c>
      <c r="BL507" s="317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5" t="str">
        <f>+VLOOKUP(G507,Liste!$A$7:$H$69,8,FALSE)</f>
        <v>Résineux</v>
      </c>
      <c r="BU507" s="295">
        <f t="shared" si="151"/>
        <v>0</v>
      </c>
      <c r="BV507" s="297">
        <f t="shared" si="152"/>
        <v>1</v>
      </c>
      <c r="BW507" s="316">
        <v>0</v>
      </c>
      <c r="BX507" s="295">
        <f t="shared" si="153"/>
        <v>0.43</v>
      </c>
      <c r="BY507">
        <f t="shared" si="165"/>
        <v>0</v>
      </c>
      <c r="BZ507" s="301">
        <f t="shared" si="154"/>
        <v>0</v>
      </c>
      <c r="CB507" s="296">
        <v>0.6</v>
      </c>
      <c r="CC507" s="296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55" hidden="1" customHeight="1" x14ac:dyDescent="0.3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3">
        <f t="shared" si="148"/>
        <v>39</v>
      </c>
      <c r="BK508" s="133" t="str">
        <f t="shared" si="150"/>
        <v>Pin Maritime_F2_Classique_GS Pineraies des plaines du Centre et du Nord Ouest_39_</v>
      </c>
      <c r="BL508" s="317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5" t="str">
        <f>+VLOOKUP(G508,Liste!$A$7:$H$69,8,FALSE)</f>
        <v>Résineux</v>
      </c>
      <c r="BU508" s="295">
        <f t="shared" si="151"/>
        <v>0</v>
      </c>
      <c r="BV508" s="297">
        <f t="shared" si="152"/>
        <v>1</v>
      </c>
      <c r="BW508" s="316">
        <v>0</v>
      </c>
      <c r="BX508" s="295">
        <f t="shared" si="153"/>
        <v>0.43</v>
      </c>
      <c r="BY508">
        <f t="shared" si="165"/>
        <v>0</v>
      </c>
      <c r="BZ508" s="301">
        <f t="shared" si="154"/>
        <v>0</v>
      </c>
      <c r="CB508" s="296">
        <v>0.6</v>
      </c>
      <c r="CC508" s="296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55" hidden="1" customHeight="1" x14ac:dyDescent="0.3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3">
        <f t="shared" si="148"/>
        <v>40</v>
      </c>
      <c r="BK509" s="133" t="str">
        <f t="shared" si="150"/>
        <v>Pin Maritime_F2_Classique_GS Pineraies des plaines du Centre et du Nord Ouest_40_</v>
      </c>
      <c r="BL509" s="317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5" t="str">
        <f>+VLOOKUP(G509,Liste!$A$7:$H$69,8,FALSE)</f>
        <v>Résineux</v>
      </c>
      <c r="BU509" s="295">
        <f t="shared" si="151"/>
        <v>0</v>
      </c>
      <c r="BV509" s="297">
        <f t="shared" si="152"/>
        <v>1</v>
      </c>
      <c r="BW509" s="316">
        <v>0</v>
      </c>
      <c r="BX509" s="295">
        <f t="shared" si="153"/>
        <v>0.43</v>
      </c>
      <c r="BY509">
        <f t="shared" si="165"/>
        <v>0</v>
      </c>
      <c r="BZ509" s="301">
        <f t="shared" si="154"/>
        <v>0</v>
      </c>
      <c r="CB509" s="296">
        <v>0.6</v>
      </c>
      <c r="CC509" s="296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55" hidden="1" customHeight="1" x14ac:dyDescent="0.3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3">
        <f t="shared" si="148"/>
        <v>41</v>
      </c>
      <c r="BK510" s="133" t="str">
        <f t="shared" si="150"/>
        <v>Pin Maritime_F2_Classique_GS Pineraies des plaines du Centre et du Nord Ouest_41_</v>
      </c>
      <c r="BL510" s="317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5" t="str">
        <f>+VLOOKUP(G510,Liste!$A$7:$H$69,8,FALSE)</f>
        <v>Résineux</v>
      </c>
      <c r="BU510" s="295">
        <f t="shared" si="151"/>
        <v>0</v>
      </c>
      <c r="BV510" s="297">
        <f t="shared" si="152"/>
        <v>1</v>
      </c>
      <c r="BW510" s="316">
        <v>0</v>
      </c>
      <c r="BX510" s="295">
        <f t="shared" si="153"/>
        <v>0.43</v>
      </c>
      <c r="BY510">
        <f t="shared" si="165"/>
        <v>0</v>
      </c>
      <c r="BZ510" s="301">
        <f t="shared" si="154"/>
        <v>0</v>
      </c>
      <c r="CB510" s="296">
        <v>0.6</v>
      </c>
      <c r="CC510" s="296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55" hidden="1" customHeight="1" x14ac:dyDescent="0.3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3">
        <f t="shared" si="148"/>
        <v>42</v>
      </c>
      <c r="BK511" s="133" t="str">
        <f t="shared" si="150"/>
        <v>Pin Maritime_F2_Classique_GS Pineraies des plaines du Centre et du Nord Ouest_42_</v>
      </c>
      <c r="BL511" s="317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5" t="str">
        <f>+VLOOKUP(G511,Liste!$A$7:$H$69,8,FALSE)</f>
        <v>Résineux</v>
      </c>
      <c r="BU511" s="295">
        <f t="shared" si="151"/>
        <v>0</v>
      </c>
      <c r="BV511" s="297">
        <f t="shared" si="152"/>
        <v>1</v>
      </c>
      <c r="BW511" s="316">
        <v>0</v>
      </c>
      <c r="BX511" s="295">
        <f t="shared" si="153"/>
        <v>0.43</v>
      </c>
      <c r="BY511">
        <f t="shared" si="165"/>
        <v>0</v>
      </c>
      <c r="BZ511" s="301">
        <f t="shared" si="154"/>
        <v>0</v>
      </c>
      <c r="CB511" s="296">
        <v>0.6</v>
      </c>
      <c r="CC511" s="296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55" hidden="1" customHeight="1" x14ac:dyDescent="0.3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3">
        <f t="shared" si="148"/>
        <v>43</v>
      </c>
      <c r="BK512" s="133" t="str">
        <f t="shared" si="150"/>
        <v>Pin Maritime_F2_Classique_GS Pineraies des plaines du Centre et du Nord Ouest_43_</v>
      </c>
      <c r="BL512" s="317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5" t="str">
        <f>+VLOOKUP(G512,Liste!$A$7:$H$69,8,FALSE)</f>
        <v>Résineux</v>
      </c>
      <c r="BU512" s="295">
        <f t="shared" si="151"/>
        <v>0</v>
      </c>
      <c r="BV512" s="297">
        <f t="shared" si="152"/>
        <v>1</v>
      </c>
      <c r="BW512" s="316">
        <v>0</v>
      </c>
      <c r="BX512" s="295">
        <f t="shared" si="153"/>
        <v>0.43</v>
      </c>
      <c r="BY512">
        <f t="shared" si="165"/>
        <v>0</v>
      </c>
      <c r="BZ512" s="301">
        <f t="shared" si="154"/>
        <v>0</v>
      </c>
      <c r="CB512" s="296">
        <v>0.6</v>
      </c>
      <c r="CC512" s="296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55" hidden="1" customHeight="1" x14ac:dyDescent="0.3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3">
        <f t="shared" si="148"/>
        <v>44</v>
      </c>
      <c r="BK513" s="133" t="str">
        <f t="shared" si="150"/>
        <v>Pin Maritime_F2_Classique_GS Pineraies des plaines du Centre et du Nord Ouest_44_</v>
      </c>
      <c r="BL513" s="317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5" t="str">
        <f>+VLOOKUP(G513,Liste!$A$7:$H$69,8,FALSE)</f>
        <v>Résineux</v>
      </c>
      <c r="BU513" s="295">
        <f t="shared" si="151"/>
        <v>0</v>
      </c>
      <c r="BV513" s="297">
        <f t="shared" si="152"/>
        <v>1</v>
      </c>
      <c r="BW513" s="316">
        <v>0</v>
      </c>
      <c r="BX513" s="295">
        <f t="shared" si="153"/>
        <v>0.43</v>
      </c>
      <c r="BY513">
        <f t="shared" si="165"/>
        <v>0</v>
      </c>
      <c r="BZ513" s="301">
        <f t="shared" si="154"/>
        <v>0</v>
      </c>
      <c r="CB513" s="296">
        <v>0.6</v>
      </c>
      <c r="CC513" s="296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55" hidden="1" customHeight="1" x14ac:dyDescent="0.3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3">
        <f t="shared" si="148"/>
        <v>44</v>
      </c>
      <c r="BK514" s="133" t="str">
        <f t="shared" si="150"/>
        <v>Pin Maritime_F2_Classique_GS Pineraies des plaines du Centre et du Nord Ouest_44_</v>
      </c>
      <c r="BL514" s="317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5" t="str">
        <f>+VLOOKUP(G514,Liste!$A$7:$H$69,8,FALSE)</f>
        <v>Résineux</v>
      </c>
      <c r="BU514" s="295">
        <f t="shared" si="151"/>
        <v>0</v>
      </c>
      <c r="BV514" s="297">
        <f t="shared" si="152"/>
        <v>1</v>
      </c>
      <c r="BW514" s="316">
        <v>0</v>
      </c>
      <c r="BX514" s="295">
        <f t="shared" si="153"/>
        <v>0.43</v>
      </c>
      <c r="BY514">
        <f t="shared" si="165"/>
        <v>0</v>
      </c>
      <c r="BZ514" s="301">
        <f t="shared" si="154"/>
        <v>0</v>
      </c>
      <c r="CB514" s="296">
        <v>0.6</v>
      </c>
      <c r="CC514" s="296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55" hidden="1" customHeight="1" x14ac:dyDescent="0.3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3">
        <f t="shared" ref="BJ515:BJ578" si="167">+AC515</f>
        <v>45</v>
      </c>
      <c r="BK515" s="133" t="str">
        <f t="shared" si="150"/>
        <v>Pin Maritime_F2_Classique_GS Pineraies des plaines du Centre et du Nord Ouest_45_</v>
      </c>
      <c r="BL515" s="317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5" t="str">
        <f>+VLOOKUP(G515,Liste!$A$7:$H$69,8,FALSE)</f>
        <v>Résineux</v>
      </c>
      <c r="BU515" s="295">
        <f t="shared" si="151"/>
        <v>0</v>
      </c>
      <c r="BV515" s="297">
        <f t="shared" si="152"/>
        <v>1</v>
      </c>
      <c r="BW515" s="316">
        <v>0</v>
      </c>
      <c r="BX515" s="295">
        <f t="shared" si="153"/>
        <v>0.43</v>
      </c>
      <c r="BY515">
        <f t="shared" si="165"/>
        <v>0</v>
      </c>
      <c r="BZ515" s="301">
        <f t="shared" si="154"/>
        <v>0</v>
      </c>
      <c r="CB515" s="296">
        <v>0.6</v>
      </c>
      <c r="CC515" s="296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55" hidden="1" customHeight="1" x14ac:dyDescent="0.3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3">
        <f t="shared" si="167"/>
        <v>46</v>
      </c>
      <c r="BK516" s="133" t="str">
        <f t="shared" ref="BK516:BK579" si="169">+_xlfn.CONCAT(BH516,"_",J516,"_",I516,"_",BI516,"_",BJ516,"_")</f>
        <v>Pin Maritime_F2_Classique_GS Pineraies des plaines du Centre et du Nord Ouest_46_</v>
      </c>
      <c r="BL516" s="317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5" t="str">
        <f>+VLOOKUP(G516,Liste!$A$7:$H$69,8,FALSE)</f>
        <v>Résineux</v>
      </c>
      <c r="BU516" s="295">
        <f t="shared" ref="BU516:BU579" si="170">IF(BT516="Résineux",0%,100%)</f>
        <v>0</v>
      </c>
      <c r="BV516" s="297">
        <f t="shared" ref="BV516:BV579" si="171">+IF(BT516="Résineux",100%,0%)</f>
        <v>1</v>
      </c>
      <c r="BW516" s="316">
        <v>0</v>
      </c>
      <c r="BX516" s="295">
        <f t="shared" ref="BX516:BX579" si="172">+IF(BV516&lt;&gt;0,0.43,0.25)</f>
        <v>0.43</v>
      </c>
      <c r="BY516">
        <f t="shared" ref="BY516:BY579" si="173">+IF(BJ516&lt;=30,AV516*BX516,0)</f>
        <v>0</v>
      </c>
      <c r="BZ516" s="301">
        <f t="shared" ref="BZ516:BZ579" si="174">+IF(BJ516&gt;=31,0,BY516+BZ515)</f>
        <v>0</v>
      </c>
      <c r="CB516" s="296">
        <v>0.6</v>
      </c>
      <c r="CC516" s="296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55" hidden="1" customHeight="1" x14ac:dyDescent="0.3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3">
        <f t="shared" si="167"/>
        <v>47</v>
      </c>
      <c r="BK517" s="133" t="str">
        <f t="shared" si="169"/>
        <v>Pin Maritime_F2_Classique_GS Pineraies des plaines du Centre et du Nord Ouest_47_</v>
      </c>
      <c r="BL517" s="317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5" t="str">
        <f>+VLOOKUP(G517,Liste!$A$7:$H$69,8,FALSE)</f>
        <v>Résineux</v>
      </c>
      <c r="BU517" s="295">
        <f t="shared" si="170"/>
        <v>0</v>
      </c>
      <c r="BV517" s="297">
        <f t="shared" si="171"/>
        <v>1</v>
      </c>
      <c r="BW517" s="316">
        <v>0</v>
      </c>
      <c r="BX517" s="295">
        <f t="shared" si="172"/>
        <v>0.43</v>
      </c>
      <c r="BY517">
        <f t="shared" si="173"/>
        <v>0</v>
      </c>
      <c r="BZ517" s="301">
        <f t="shared" si="174"/>
        <v>0</v>
      </c>
      <c r="CB517" s="296">
        <v>0.6</v>
      </c>
      <c r="CC517" s="296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55" hidden="1" customHeight="1" x14ac:dyDescent="0.3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3">
        <f t="shared" si="167"/>
        <v>48</v>
      </c>
      <c r="BK518" s="133" t="str">
        <f t="shared" si="169"/>
        <v>Pin Maritime_F2_Classique_GS Pineraies des plaines du Centre et du Nord Ouest_48_</v>
      </c>
      <c r="BL518" s="317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5" t="str">
        <f>+VLOOKUP(G518,Liste!$A$7:$H$69,8,FALSE)</f>
        <v>Résineux</v>
      </c>
      <c r="BU518" s="295">
        <f t="shared" si="170"/>
        <v>0</v>
      </c>
      <c r="BV518" s="297">
        <f t="shared" si="171"/>
        <v>1</v>
      </c>
      <c r="BW518" s="316">
        <v>0</v>
      </c>
      <c r="BX518" s="295">
        <f t="shared" si="172"/>
        <v>0.43</v>
      </c>
      <c r="BY518">
        <f t="shared" si="173"/>
        <v>0</v>
      </c>
      <c r="BZ518" s="301">
        <f t="shared" si="174"/>
        <v>0</v>
      </c>
      <c r="CB518" s="296">
        <v>0.6</v>
      </c>
      <c r="CC518" s="296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55" hidden="1" customHeight="1" x14ac:dyDescent="0.3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3">
        <f t="shared" si="167"/>
        <v>49</v>
      </c>
      <c r="BK519" s="133" t="str">
        <f t="shared" si="169"/>
        <v>Pin Maritime_F2_Classique_GS Pineraies des plaines du Centre et du Nord Ouest_49_</v>
      </c>
      <c r="BL519" s="317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5" t="str">
        <f>+VLOOKUP(G519,Liste!$A$7:$H$69,8,FALSE)</f>
        <v>Résineux</v>
      </c>
      <c r="BU519" s="295">
        <f t="shared" si="170"/>
        <v>0</v>
      </c>
      <c r="BV519" s="297">
        <f t="shared" si="171"/>
        <v>1</v>
      </c>
      <c r="BW519" s="316">
        <v>0</v>
      </c>
      <c r="BX519" s="295">
        <f t="shared" si="172"/>
        <v>0.43</v>
      </c>
      <c r="BY519">
        <f t="shared" si="173"/>
        <v>0</v>
      </c>
      <c r="BZ519" s="301">
        <f t="shared" si="174"/>
        <v>0</v>
      </c>
      <c r="CB519" s="296">
        <v>0.6</v>
      </c>
      <c r="CC519" s="296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55" hidden="1" customHeight="1" x14ac:dyDescent="0.3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3">
        <f t="shared" si="167"/>
        <v>50</v>
      </c>
      <c r="BK520" s="133" t="str">
        <f t="shared" si="169"/>
        <v>Pin Maritime_F2_Classique_GS Pineraies des plaines du Centre et du Nord Ouest_50_</v>
      </c>
      <c r="BL520" s="317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5" t="str">
        <f>+VLOOKUP(G520,Liste!$A$7:$H$69,8,FALSE)</f>
        <v>Résineux</v>
      </c>
      <c r="BU520" s="295">
        <f t="shared" si="170"/>
        <v>0</v>
      </c>
      <c r="BV520" s="297">
        <f t="shared" si="171"/>
        <v>1</v>
      </c>
      <c r="BW520" s="316">
        <v>0</v>
      </c>
      <c r="BX520" s="295">
        <f t="shared" si="172"/>
        <v>0.43</v>
      </c>
      <c r="BY520">
        <f t="shared" si="173"/>
        <v>0</v>
      </c>
      <c r="BZ520" s="301">
        <f t="shared" si="174"/>
        <v>0</v>
      </c>
      <c r="CB520" s="296">
        <v>0.6</v>
      </c>
      <c r="CC520" s="296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55" hidden="1" customHeight="1" x14ac:dyDescent="0.3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3">
        <f t="shared" si="167"/>
        <v>51</v>
      </c>
      <c r="BK521" s="133" t="str">
        <f t="shared" si="169"/>
        <v>Pin Maritime_F2_Classique_GS Pineraies des plaines du Centre et du Nord Ouest_51_</v>
      </c>
      <c r="BL521" s="317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5" t="str">
        <f>+VLOOKUP(G521,Liste!$A$7:$H$69,8,FALSE)</f>
        <v>Résineux</v>
      </c>
      <c r="BU521" s="295">
        <f t="shared" si="170"/>
        <v>0</v>
      </c>
      <c r="BV521" s="297">
        <f t="shared" si="171"/>
        <v>1</v>
      </c>
      <c r="BW521" s="316">
        <v>0</v>
      </c>
      <c r="BX521" s="295">
        <f t="shared" si="172"/>
        <v>0.43</v>
      </c>
      <c r="BY521">
        <f t="shared" si="173"/>
        <v>0</v>
      </c>
      <c r="BZ521" s="301">
        <f t="shared" si="174"/>
        <v>0</v>
      </c>
      <c r="CB521" s="296">
        <v>0.6</v>
      </c>
      <c r="CC521" s="296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55" hidden="1" customHeight="1" x14ac:dyDescent="0.3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3">
        <f t="shared" si="167"/>
        <v>52</v>
      </c>
      <c r="BK522" s="133" t="str">
        <f t="shared" si="169"/>
        <v>Pin Maritime_F2_Classique_GS Pineraies des plaines du Centre et du Nord Ouest_52_</v>
      </c>
      <c r="BL522" s="317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5" t="str">
        <f>+VLOOKUP(G522,Liste!$A$7:$H$69,8,FALSE)</f>
        <v>Résineux</v>
      </c>
      <c r="BU522" s="295">
        <f t="shared" si="170"/>
        <v>0</v>
      </c>
      <c r="BV522" s="297">
        <f t="shared" si="171"/>
        <v>1</v>
      </c>
      <c r="BW522" s="316">
        <v>0</v>
      </c>
      <c r="BX522" s="295">
        <f t="shared" si="172"/>
        <v>0.43</v>
      </c>
      <c r="BY522">
        <f t="shared" si="173"/>
        <v>0</v>
      </c>
      <c r="BZ522" s="301">
        <f t="shared" si="174"/>
        <v>0</v>
      </c>
      <c r="CB522" s="296">
        <v>0.6</v>
      </c>
      <c r="CC522" s="296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55" hidden="1" customHeight="1" x14ac:dyDescent="0.3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3">
        <f t="shared" si="167"/>
        <v>52</v>
      </c>
      <c r="BK523" s="133" t="str">
        <f t="shared" si="169"/>
        <v>Pin Maritime_F2_Classique_GS Pineraies des plaines du Centre et du Nord Ouest_52_</v>
      </c>
      <c r="BL523" s="317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5" t="str">
        <f>+VLOOKUP(G523,Liste!$A$7:$H$69,8,FALSE)</f>
        <v>Résineux</v>
      </c>
      <c r="BU523" s="295">
        <f t="shared" si="170"/>
        <v>0</v>
      </c>
      <c r="BV523" s="297">
        <f t="shared" si="171"/>
        <v>1</v>
      </c>
      <c r="BW523" s="316">
        <v>0</v>
      </c>
      <c r="BX523" s="295">
        <f t="shared" si="172"/>
        <v>0.43</v>
      </c>
      <c r="BY523">
        <f t="shared" si="173"/>
        <v>0</v>
      </c>
      <c r="BZ523" s="301">
        <f t="shared" si="174"/>
        <v>0</v>
      </c>
      <c r="CB523" s="296">
        <v>0.6</v>
      </c>
      <c r="CC523" s="296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55" hidden="1" customHeight="1" x14ac:dyDescent="0.3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3">
        <f t="shared" si="167"/>
        <v>53</v>
      </c>
      <c r="BK524" s="133" t="str">
        <f t="shared" si="169"/>
        <v>Pin Maritime_F2_Classique_GS Pineraies des plaines du Centre et du Nord Ouest_53_</v>
      </c>
      <c r="BL524" s="317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5" t="str">
        <f>+VLOOKUP(G524,Liste!$A$7:$H$69,8,FALSE)</f>
        <v>Résineux</v>
      </c>
      <c r="BU524" s="295">
        <f t="shared" si="170"/>
        <v>0</v>
      </c>
      <c r="BV524" s="297">
        <f t="shared" si="171"/>
        <v>1</v>
      </c>
      <c r="BW524" s="316">
        <v>0</v>
      </c>
      <c r="BX524" s="295">
        <f t="shared" si="172"/>
        <v>0.43</v>
      </c>
      <c r="BY524">
        <f t="shared" si="173"/>
        <v>0</v>
      </c>
      <c r="BZ524" s="301">
        <f t="shared" si="174"/>
        <v>0</v>
      </c>
      <c r="CB524" s="296">
        <v>0.6</v>
      </c>
      <c r="CC524" s="296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55" hidden="1" customHeight="1" x14ac:dyDescent="0.3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3">
        <f t="shared" si="167"/>
        <v>54</v>
      </c>
      <c r="BK525" s="133" t="str">
        <f t="shared" si="169"/>
        <v>Pin Maritime_F2_Classique_GS Pineraies des plaines du Centre et du Nord Ouest_54_</v>
      </c>
      <c r="BL525" s="317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5" t="str">
        <f>+VLOOKUP(G525,Liste!$A$7:$H$69,8,FALSE)</f>
        <v>Résineux</v>
      </c>
      <c r="BU525" s="295">
        <f t="shared" si="170"/>
        <v>0</v>
      </c>
      <c r="BV525" s="297">
        <f t="shared" si="171"/>
        <v>1</v>
      </c>
      <c r="BW525" s="316">
        <v>0</v>
      </c>
      <c r="BX525" s="295">
        <f t="shared" si="172"/>
        <v>0.43</v>
      </c>
      <c r="BY525">
        <f t="shared" si="173"/>
        <v>0</v>
      </c>
      <c r="BZ525" s="301">
        <f t="shared" si="174"/>
        <v>0</v>
      </c>
      <c r="CB525" s="296">
        <v>0.6</v>
      </c>
      <c r="CC525" s="296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55" hidden="1" customHeight="1" x14ac:dyDescent="0.3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3">
        <f t="shared" si="167"/>
        <v>55</v>
      </c>
      <c r="BK526" s="133" t="str">
        <f t="shared" si="169"/>
        <v>Pin Maritime_F2_Classique_GS Pineraies des plaines du Centre et du Nord Ouest_55_</v>
      </c>
      <c r="BL526" s="317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5" t="str">
        <f>+VLOOKUP(G526,Liste!$A$7:$H$69,8,FALSE)</f>
        <v>Résineux</v>
      </c>
      <c r="BU526" s="295">
        <f t="shared" si="170"/>
        <v>0</v>
      </c>
      <c r="BV526" s="297">
        <f t="shared" si="171"/>
        <v>1</v>
      </c>
      <c r="BW526" s="316">
        <v>0</v>
      </c>
      <c r="BX526" s="295">
        <f t="shared" si="172"/>
        <v>0.43</v>
      </c>
      <c r="BY526">
        <f t="shared" si="173"/>
        <v>0</v>
      </c>
      <c r="BZ526" s="301">
        <f t="shared" si="174"/>
        <v>0</v>
      </c>
      <c r="CB526" s="296">
        <v>0.6</v>
      </c>
      <c r="CC526" s="296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55" hidden="1" customHeight="1" x14ac:dyDescent="0.3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3">
        <f t="shared" si="167"/>
        <v>56</v>
      </c>
      <c r="BK527" s="133" t="str">
        <f t="shared" si="169"/>
        <v>Pin Maritime_F2_Classique_GS Pineraies des plaines du Centre et du Nord Ouest_56_</v>
      </c>
      <c r="BL527" s="317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5" t="str">
        <f>+VLOOKUP(G527,Liste!$A$7:$H$69,8,FALSE)</f>
        <v>Résineux</v>
      </c>
      <c r="BU527" s="295">
        <f t="shared" si="170"/>
        <v>0</v>
      </c>
      <c r="BV527" s="297">
        <f t="shared" si="171"/>
        <v>1</v>
      </c>
      <c r="BW527" s="316">
        <v>0</v>
      </c>
      <c r="BX527" s="295">
        <f t="shared" si="172"/>
        <v>0.43</v>
      </c>
      <c r="BY527">
        <f t="shared" si="173"/>
        <v>0</v>
      </c>
      <c r="BZ527" s="301">
        <f t="shared" si="174"/>
        <v>0</v>
      </c>
      <c r="CB527" s="296">
        <v>0.6</v>
      </c>
      <c r="CC527" s="296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55" hidden="1" customHeight="1" x14ac:dyDescent="0.3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3">
        <f t="shared" si="167"/>
        <v>57</v>
      </c>
      <c r="BK528" s="133" t="str">
        <f t="shared" si="169"/>
        <v>Pin Maritime_F2_Classique_GS Pineraies des plaines du Centre et du Nord Ouest_57_</v>
      </c>
      <c r="BL528" s="317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5" t="str">
        <f>+VLOOKUP(G528,Liste!$A$7:$H$69,8,FALSE)</f>
        <v>Résineux</v>
      </c>
      <c r="BU528" s="295">
        <f t="shared" si="170"/>
        <v>0</v>
      </c>
      <c r="BV528" s="297">
        <f t="shared" si="171"/>
        <v>1</v>
      </c>
      <c r="BW528" s="316">
        <v>0</v>
      </c>
      <c r="BX528" s="295">
        <f t="shared" si="172"/>
        <v>0.43</v>
      </c>
      <c r="BY528">
        <f t="shared" si="173"/>
        <v>0</v>
      </c>
      <c r="BZ528" s="301">
        <f t="shared" si="174"/>
        <v>0</v>
      </c>
      <c r="CB528" s="296">
        <v>0.6</v>
      </c>
      <c r="CC528" s="296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55" hidden="1" customHeight="1" x14ac:dyDescent="0.3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3">
        <f t="shared" si="167"/>
        <v>58</v>
      </c>
      <c r="BK529" s="133" t="str">
        <f t="shared" si="169"/>
        <v>Pin Maritime_F2_Classique_GS Pineraies des plaines du Centre et du Nord Ouest_58_</v>
      </c>
      <c r="BL529" s="317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5" t="str">
        <f>+VLOOKUP(G529,Liste!$A$7:$H$69,8,FALSE)</f>
        <v>Résineux</v>
      </c>
      <c r="BU529" s="295">
        <f t="shared" si="170"/>
        <v>0</v>
      </c>
      <c r="BV529" s="297">
        <f t="shared" si="171"/>
        <v>1</v>
      </c>
      <c r="BW529" s="316">
        <v>0</v>
      </c>
      <c r="BX529" s="295">
        <f t="shared" si="172"/>
        <v>0.43</v>
      </c>
      <c r="BY529">
        <f t="shared" si="173"/>
        <v>0</v>
      </c>
      <c r="BZ529" s="301">
        <f t="shared" si="174"/>
        <v>0</v>
      </c>
      <c r="CB529" s="296">
        <v>0.6</v>
      </c>
      <c r="CC529" s="296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55" hidden="1" customHeight="1" x14ac:dyDescent="0.3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3">
        <f t="shared" si="167"/>
        <v>59</v>
      </c>
      <c r="BK530" s="133" t="str">
        <f t="shared" si="169"/>
        <v>Pin Maritime_F2_Classique_GS Pineraies des plaines du Centre et du Nord Ouest_59_</v>
      </c>
      <c r="BL530" s="317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5" t="str">
        <f>+VLOOKUP(G530,Liste!$A$7:$H$69,8,FALSE)</f>
        <v>Résineux</v>
      </c>
      <c r="BU530" s="295">
        <f t="shared" si="170"/>
        <v>0</v>
      </c>
      <c r="BV530" s="297">
        <f t="shared" si="171"/>
        <v>1</v>
      </c>
      <c r="BW530" s="316">
        <v>0</v>
      </c>
      <c r="BX530" s="295">
        <f t="shared" si="172"/>
        <v>0.43</v>
      </c>
      <c r="BY530">
        <f t="shared" si="173"/>
        <v>0</v>
      </c>
      <c r="BZ530" s="301">
        <f t="shared" si="174"/>
        <v>0</v>
      </c>
      <c r="CB530" s="296">
        <v>0.6</v>
      </c>
      <c r="CC530" s="296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55" hidden="1" customHeight="1" x14ac:dyDescent="0.3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3">
        <f t="shared" si="167"/>
        <v>60</v>
      </c>
      <c r="BK531" s="133" t="str">
        <f t="shared" si="169"/>
        <v>Pin Maritime_F2_Classique_GS Pineraies des plaines du Centre et du Nord Ouest_60_</v>
      </c>
      <c r="BL531" s="317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5" t="str">
        <f>+VLOOKUP(G531,Liste!$A$7:$H$69,8,FALSE)</f>
        <v>Résineux</v>
      </c>
      <c r="BU531" s="295">
        <f t="shared" si="170"/>
        <v>0</v>
      </c>
      <c r="BV531" s="297">
        <f t="shared" si="171"/>
        <v>1</v>
      </c>
      <c r="BW531" s="316">
        <v>0</v>
      </c>
      <c r="BX531" s="295">
        <f t="shared" si="172"/>
        <v>0.43</v>
      </c>
      <c r="BY531">
        <f t="shared" si="173"/>
        <v>0</v>
      </c>
      <c r="BZ531" s="301">
        <f t="shared" si="174"/>
        <v>0</v>
      </c>
      <c r="CB531" s="296">
        <v>0.6</v>
      </c>
      <c r="CC531" s="296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55" hidden="1" customHeight="1" x14ac:dyDescent="0.3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3">
        <f t="shared" si="167"/>
        <v>60</v>
      </c>
      <c r="BK532" s="133" t="str">
        <f t="shared" si="169"/>
        <v>Pin Maritime_F2_Classique_GS Pineraies des plaines du Centre et du Nord Ouest_60_</v>
      </c>
      <c r="BL532" s="317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5" t="str">
        <f>+VLOOKUP(G532,Liste!$A$7:$H$69,8,FALSE)</f>
        <v>Résineux</v>
      </c>
      <c r="BU532" s="295">
        <f t="shared" si="170"/>
        <v>0</v>
      </c>
      <c r="BV532" s="297">
        <f t="shared" si="171"/>
        <v>1</v>
      </c>
      <c r="BW532" s="316">
        <v>0</v>
      </c>
      <c r="BX532" s="295">
        <f t="shared" si="172"/>
        <v>0.43</v>
      </c>
      <c r="BY532">
        <f t="shared" si="173"/>
        <v>0</v>
      </c>
      <c r="BZ532" s="301">
        <f t="shared" si="174"/>
        <v>0</v>
      </c>
      <c r="CB532" s="296">
        <v>0.6</v>
      </c>
      <c r="CC532" s="296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55" hidden="1" customHeight="1" x14ac:dyDescent="0.3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3">
        <f t="shared" si="167"/>
        <v>14</v>
      </c>
      <c r="BK533" s="133" t="str">
        <f t="shared" si="169"/>
        <v>Pin Maritime_F1_Classique_GS Pineraies des plaines du Centre et du Nord Ouest_14_</v>
      </c>
      <c r="BL533" s="317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5" t="str">
        <f>+VLOOKUP(G533,Liste!$A$7:$H$69,8,FALSE)</f>
        <v>Résineux</v>
      </c>
      <c r="BU533" s="295">
        <f t="shared" si="170"/>
        <v>0</v>
      </c>
      <c r="BV533" s="297">
        <f t="shared" si="171"/>
        <v>1</v>
      </c>
      <c r="BW533" s="316">
        <v>0</v>
      </c>
      <c r="BX533" s="295">
        <f t="shared" si="172"/>
        <v>0.43</v>
      </c>
      <c r="BY533">
        <f t="shared" si="173"/>
        <v>0</v>
      </c>
      <c r="BZ533" s="301">
        <f t="shared" si="174"/>
        <v>0</v>
      </c>
      <c r="CB533" s="296">
        <v>0.6</v>
      </c>
      <c r="CC533" s="296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55" hidden="1" customHeight="1" x14ac:dyDescent="0.3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3">
        <f t="shared" si="167"/>
        <v>14</v>
      </c>
      <c r="BK534" s="133" t="str">
        <f t="shared" si="169"/>
        <v>Pin Maritime_F1_Classique_GS Pineraies des plaines du Centre et du Nord Ouest_14_</v>
      </c>
      <c r="BL534" s="317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5" t="str">
        <f>+VLOOKUP(G534,Liste!$A$7:$H$69,8,FALSE)</f>
        <v>Résineux</v>
      </c>
      <c r="BU534" s="295">
        <f t="shared" si="170"/>
        <v>0</v>
      </c>
      <c r="BV534" s="297">
        <f t="shared" si="171"/>
        <v>1</v>
      </c>
      <c r="BW534" s="316">
        <v>0</v>
      </c>
      <c r="BX534" s="295">
        <f t="shared" si="172"/>
        <v>0.43</v>
      </c>
      <c r="BY534">
        <f t="shared" si="173"/>
        <v>16.378701956515222</v>
      </c>
      <c r="BZ534" s="301">
        <f t="shared" si="174"/>
        <v>16.378701956515222</v>
      </c>
      <c r="CB534" s="296">
        <v>0.6</v>
      </c>
      <c r="CC534" s="296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55" hidden="1" customHeight="1" x14ac:dyDescent="0.3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3">
        <f t="shared" si="167"/>
        <v>15</v>
      </c>
      <c r="BK535" s="133" t="str">
        <f t="shared" si="169"/>
        <v>Pin Maritime_F1_Classique_GS Pineraies des plaines du Centre et du Nord Ouest_15_</v>
      </c>
      <c r="BL535" s="317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5" t="str">
        <f>+VLOOKUP(G535,Liste!$A$7:$H$69,8,FALSE)</f>
        <v>Résineux</v>
      </c>
      <c r="BU535" s="295">
        <f t="shared" si="170"/>
        <v>0</v>
      </c>
      <c r="BV535" s="297">
        <f t="shared" si="171"/>
        <v>1</v>
      </c>
      <c r="BW535" s="316">
        <v>0</v>
      </c>
      <c r="BX535" s="295">
        <f t="shared" si="172"/>
        <v>0.43</v>
      </c>
      <c r="BY535">
        <f t="shared" si="173"/>
        <v>0</v>
      </c>
      <c r="BZ535" s="301">
        <f t="shared" si="174"/>
        <v>16.378701956515222</v>
      </c>
      <c r="CB535" s="296">
        <v>0.6</v>
      </c>
      <c r="CC535" s="296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55" hidden="1" customHeight="1" x14ac:dyDescent="0.3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3">
        <f t="shared" si="167"/>
        <v>16</v>
      </c>
      <c r="BK536" s="133" t="str">
        <f t="shared" si="169"/>
        <v>Pin Maritime_F1_Classique_GS Pineraies des plaines du Centre et du Nord Ouest_16_</v>
      </c>
      <c r="BL536" s="317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5" t="str">
        <f>+VLOOKUP(G536,Liste!$A$7:$H$69,8,FALSE)</f>
        <v>Résineux</v>
      </c>
      <c r="BU536" s="295">
        <f t="shared" si="170"/>
        <v>0</v>
      </c>
      <c r="BV536" s="297">
        <f t="shared" si="171"/>
        <v>1</v>
      </c>
      <c r="BW536" s="316">
        <v>0</v>
      </c>
      <c r="BX536" s="295">
        <f t="shared" si="172"/>
        <v>0.43</v>
      </c>
      <c r="BY536">
        <f t="shared" si="173"/>
        <v>0</v>
      </c>
      <c r="BZ536" s="301">
        <f t="shared" si="174"/>
        <v>16.378701956515222</v>
      </c>
      <c r="CB536" s="296">
        <v>0.6</v>
      </c>
      <c r="CC536" s="296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55" hidden="1" customHeight="1" x14ac:dyDescent="0.3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3">
        <f t="shared" si="167"/>
        <v>17</v>
      </c>
      <c r="BK537" s="133" t="str">
        <f t="shared" si="169"/>
        <v>Pin Maritime_F1_Classique_GS Pineraies des plaines du Centre et du Nord Ouest_17_</v>
      </c>
      <c r="BL537" s="317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5" t="str">
        <f>+VLOOKUP(G537,Liste!$A$7:$H$69,8,FALSE)</f>
        <v>Résineux</v>
      </c>
      <c r="BU537" s="295">
        <f t="shared" si="170"/>
        <v>0</v>
      </c>
      <c r="BV537" s="297">
        <f t="shared" si="171"/>
        <v>1</v>
      </c>
      <c r="BW537" s="316">
        <v>0</v>
      </c>
      <c r="BX537" s="295">
        <f t="shared" si="172"/>
        <v>0.43</v>
      </c>
      <c r="BY537">
        <f t="shared" si="173"/>
        <v>0</v>
      </c>
      <c r="BZ537" s="301">
        <f t="shared" si="174"/>
        <v>16.378701956515222</v>
      </c>
      <c r="CB537" s="296">
        <v>0.6</v>
      </c>
      <c r="CC537" s="296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55" hidden="1" customHeight="1" x14ac:dyDescent="0.3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3">
        <f t="shared" si="167"/>
        <v>18</v>
      </c>
      <c r="BK538" s="133" t="str">
        <f t="shared" si="169"/>
        <v>Pin Maritime_F1_Classique_GS Pineraies des plaines du Centre et du Nord Ouest_18_</v>
      </c>
      <c r="BL538" s="317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5" t="str">
        <f>+VLOOKUP(G538,Liste!$A$7:$H$69,8,FALSE)</f>
        <v>Résineux</v>
      </c>
      <c r="BU538" s="295">
        <f t="shared" si="170"/>
        <v>0</v>
      </c>
      <c r="BV538" s="297">
        <f t="shared" si="171"/>
        <v>1</v>
      </c>
      <c r="BW538" s="316">
        <v>0</v>
      </c>
      <c r="BX538" s="295">
        <f t="shared" si="172"/>
        <v>0.43</v>
      </c>
      <c r="BY538">
        <f t="shared" si="173"/>
        <v>0</v>
      </c>
      <c r="BZ538" s="301">
        <f t="shared" si="174"/>
        <v>16.378701956515222</v>
      </c>
      <c r="CB538" s="296">
        <v>0.6</v>
      </c>
      <c r="CC538" s="296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55" hidden="1" customHeight="1" x14ac:dyDescent="0.3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3">
        <f t="shared" si="167"/>
        <v>19</v>
      </c>
      <c r="BK539" s="133" t="str">
        <f t="shared" si="169"/>
        <v>Pin Maritime_F1_Classique_GS Pineraies des plaines du Centre et du Nord Ouest_19_</v>
      </c>
      <c r="BL539" s="317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5" t="str">
        <f>+VLOOKUP(G539,Liste!$A$7:$H$69,8,FALSE)</f>
        <v>Résineux</v>
      </c>
      <c r="BU539" s="295">
        <f t="shared" si="170"/>
        <v>0</v>
      </c>
      <c r="BV539" s="297">
        <f t="shared" si="171"/>
        <v>1</v>
      </c>
      <c r="BW539" s="316">
        <v>0</v>
      </c>
      <c r="BX539" s="295">
        <f t="shared" si="172"/>
        <v>0.43</v>
      </c>
      <c r="BY539">
        <f t="shared" si="173"/>
        <v>0</v>
      </c>
      <c r="BZ539" s="301">
        <f t="shared" si="174"/>
        <v>16.378701956515222</v>
      </c>
      <c r="CB539" s="296">
        <v>0.6</v>
      </c>
      <c r="CC539" s="296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55" hidden="1" customHeight="1" x14ac:dyDescent="0.3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3">
        <f t="shared" si="167"/>
        <v>19</v>
      </c>
      <c r="BK540" s="133" t="str">
        <f t="shared" si="169"/>
        <v>Pin Maritime_F1_Classique_GS Pineraies des plaines du Centre et du Nord Ouest_19_</v>
      </c>
      <c r="BL540" s="317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5" t="str">
        <f>+VLOOKUP(G540,Liste!$A$7:$H$69,8,FALSE)</f>
        <v>Résineux</v>
      </c>
      <c r="BU540" s="295">
        <f t="shared" si="170"/>
        <v>0</v>
      </c>
      <c r="BV540" s="297">
        <f t="shared" si="171"/>
        <v>1</v>
      </c>
      <c r="BW540" s="316">
        <v>0</v>
      </c>
      <c r="BX540" s="295">
        <f t="shared" si="172"/>
        <v>0.43</v>
      </c>
      <c r="BY540">
        <f t="shared" si="173"/>
        <v>18.796431551182536</v>
      </c>
      <c r="BZ540" s="301">
        <f t="shared" si="174"/>
        <v>35.175133507697758</v>
      </c>
      <c r="CB540" s="296">
        <v>0.6</v>
      </c>
      <c r="CC540" s="296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55" hidden="1" customHeight="1" x14ac:dyDescent="0.3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3">
        <f t="shared" si="167"/>
        <v>20</v>
      </c>
      <c r="BK541" s="133" t="str">
        <f t="shared" si="169"/>
        <v>Pin Maritime_F1_Classique_GS Pineraies des plaines du Centre et du Nord Ouest_20_</v>
      </c>
      <c r="BL541" s="317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5" t="str">
        <f>+VLOOKUP(G541,Liste!$A$7:$H$69,8,FALSE)</f>
        <v>Résineux</v>
      </c>
      <c r="BU541" s="295">
        <f t="shared" si="170"/>
        <v>0</v>
      </c>
      <c r="BV541" s="297">
        <f t="shared" si="171"/>
        <v>1</v>
      </c>
      <c r="BW541" s="316">
        <v>0</v>
      </c>
      <c r="BX541" s="295">
        <f t="shared" si="172"/>
        <v>0.43</v>
      </c>
      <c r="BY541">
        <f t="shared" si="173"/>
        <v>0</v>
      </c>
      <c r="BZ541" s="301">
        <f t="shared" si="174"/>
        <v>35.175133507697758</v>
      </c>
      <c r="CB541" s="296">
        <v>0.6</v>
      </c>
      <c r="CC541" s="296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55" hidden="1" customHeight="1" x14ac:dyDescent="0.3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3">
        <f t="shared" si="167"/>
        <v>21</v>
      </c>
      <c r="BK542" s="133" t="str">
        <f t="shared" si="169"/>
        <v>Pin Maritime_F1_Classique_GS Pineraies des plaines du Centre et du Nord Ouest_21_</v>
      </c>
      <c r="BL542" s="317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5" t="str">
        <f>+VLOOKUP(G542,Liste!$A$7:$H$69,8,FALSE)</f>
        <v>Résineux</v>
      </c>
      <c r="BU542" s="295">
        <f t="shared" si="170"/>
        <v>0</v>
      </c>
      <c r="BV542" s="297">
        <f t="shared" si="171"/>
        <v>1</v>
      </c>
      <c r="BW542" s="316">
        <v>0</v>
      </c>
      <c r="BX542" s="295">
        <f t="shared" si="172"/>
        <v>0.43</v>
      </c>
      <c r="BY542">
        <f t="shared" si="173"/>
        <v>0</v>
      </c>
      <c r="BZ542" s="301">
        <f t="shared" si="174"/>
        <v>35.175133507697758</v>
      </c>
      <c r="CB542" s="296">
        <v>0.6</v>
      </c>
      <c r="CC542" s="296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55" hidden="1" customHeight="1" x14ac:dyDescent="0.3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3">
        <f t="shared" si="167"/>
        <v>22</v>
      </c>
      <c r="BK543" s="133" t="str">
        <f t="shared" si="169"/>
        <v>Pin Maritime_F1_Classique_GS Pineraies des plaines du Centre et du Nord Ouest_22_</v>
      </c>
      <c r="BL543" s="317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5" t="str">
        <f>+VLOOKUP(G543,Liste!$A$7:$H$69,8,FALSE)</f>
        <v>Résineux</v>
      </c>
      <c r="BU543" s="295">
        <f t="shared" si="170"/>
        <v>0</v>
      </c>
      <c r="BV543" s="297">
        <f t="shared" si="171"/>
        <v>1</v>
      </c>
      <c r="BW543" s="316">
        <v>0</v>
      </c>
      <c r="BX543" s="295">
        <f t="shared" si="172"/>
        <v>0.43</v>
      </c>
      <c r="BY543">
        <f t="shared" si="173"/>
        <v>0</v>
      </c>
      <c r="BZ543" s="301">
        <f t="shared" si="174"/>
        <v>35.175133507697758</v>
      </c>
      <c r="CB543" s="296">
        <v>0.6</v>
      </c>
      <c r="CC543" s="296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55" hidden="1" customHeight="1" x14ac:dyDescent="0.3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3">
        <f t="shared" si="167"/>
        <v>23</v>
      </c>
      <c r="BK544" s="133" t="str">
        <f t="shared" si="169"/>
        <v>Pin Maritime_F1_Classique_GS Pineraies des plaines du Centre et du Nord Ouest_23_</v>
      </c>
      <c r="BL544" s="317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5" t="str">
        <f>+VLOOKUP(G544,Liste!$A$7:$H$69,8,FALSE)</f>
        <v>Résineux</v>
      </c>
      <c r="BU544" s="295">
        <f t="shared" si="170"/>
        <v>0</v>
      </c>
      <c r="BV544" s="297">
        <f t="shared" si="171"/>
        <v>1</v>
      </c>
      <c r="BW544" s="316">
        <v>0</v>
      </c>
      <c r="BX544" s="295">
        <f t="shared" si="172"/>
        <v>0.43</v>
      </c>
      <c r="BY544">
        <f t="shared" si="173"/>
        <v>0</v>
      </c>
      <c r="BZ544" s="301">
        <f t="shared" si="174"/>
        <v>35.175133507697758</v>
      </c>
      <c r="CB544" s="296">
        <v>0.6</v>
      </c>
      <c r="CC544" s="296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55" hidden="1" customHeight="1" x14ac:dyDescent="0.3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3">
        <f t="shared" si="167"/>
        <v>24</v>
      </c>
      <c r="BK545" s="133" t="str">
        <f t="shared" si="169"/>
        <v>Pin Maritime_F1_Classique_GS Pineraies des plaines du Centre et du Nord Ouest_24_</v>
      </c>
      <c r="BL545" s="317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5" t="str">
        <f>+VLOOKUP(G545,Liste!$A$7:$H$69,8,FALSE)</f>
        <v>Résineux</v>
      </c>
      <c r="BU545" s="295">
        <f t="shared" si="170"/>
        <v>0</v>
      </c>
      <c r="BV545" s="297">
        <f t="shared" si="171"/>
        <v>1</v>
      </c>
      <c r="BW545" s="316">
        <v>0</v>
      </c>
      <c r="BX545" s="295">
        <f t="shared" si="172"/>
        <v>0.43</v>
      </c>
      <c r="BY545">
        <f t="shared" si="173"/>
        <v>0</v>
      </c>
      <c r="BZ545" s="301">
        <f t="shared" si="174"/>
        <v>35.175133507697758</v>
      </c>
      <c r="CB545" s="296">
        <v>0.6</v>
      </c>
      <c r="CC545" s="296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55" hidden="1" customHeight="1" x14ac:dyDescent="0.3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3">
        <f t="shared" si="167"/>
        <v>24</v>
      </c>
      <c r="BK546" s="133" t="str">
        <f t="shared" si="169"/>
        <v>Pin Maritime_F1_Classique_GS Pineraies des plaines du Centre et du Nord Ouest_24_</v>
      </c>
      <c r="BL546" s="317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5" t="str">
        <f>+VLOOKUP(G546,Liste!$A$7:$H$69,8,FALSE)</f>
        <v>Résineux</v>
      </c>
      <c r="BU546" s="295">
        <f t="shared" si="170"/>
        <v>0</v>
      </c>
      <c r="BV546" s="297">
        <f t="shared" si="171"/>
        <v>1</v>
      </c>
      <c r="BW546" s="316">
        <v>0</v>
      </c>
      <c r="BX546" s="295">
        <f t="shared" si="172"/>
        <v>0.43</v>
      </c>
      <c r="BY546">
        <f t="shared" si="173"/>
        <v>19.780489645810409</v>
      </c>
      <c r="BZ546" s="301">
        <f t="shared" si="174"/>
        <v>54.955623153508171</v>
      </c>
      <c r="CB546" s="296">
        <v>0.6</v>
      </c>
      <c r="CC546" s="296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55" hidden="1" customHeight="1" x14ac:dyDescent="0.3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3">
        <f t="shared" si="167"/>
        <v>25</v>
      </c>
      <c r="BK547" s="133" t="str">
        <f t="shared" si="169"/>
        <v>Pin Maritime_F1_Classique_GS Pineraies des plaines du Centre et du Nord Ouest_25_</v>
      </c>
      <c r="BL547" s="317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5" t="str">
        <f>+VLOOKUP(G547,Liste!$A$7:$H$69,8,FALSE)</f>
        <v>Résineux</v>
      </c>
      <c r="BU547" s="295">
        <f t="shared" si="170"/>
        <v>0</v>
      </c>
      <c r="BV547" s="297">
        <f t="shared" si="171"/>
        <v>1</v>
      </c>
      <c r="BW547" s="316">
        <v>0</v>
      </c>
      <c r="BX547" s="295">
        <f t="shared" si="172"/>
        <v>0.43</v>
      </c>
      <c r="BY547">
        <f t="shared" si="173"/>
        <v>0</v>
      </c>
      <c r="BZ547" s="301">
        <f t="shared" si="174"/>
        <v>54.955623153508171</v>
      </c>
      <c r="CB547" s="296">
        <v>0.6</v>
      </c>
      <c r="CC547" s="296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55" hidden="1" customHeight="1" x14ac:dyDescent="0.3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3">
        <f t="shared" si="167"/>
        <v>26</v>
      </c>
      <c r="BK548" s="133" t="str">
        <f t="shared" si="169"/>
        <v>Pin Maritime_F1_Classique_GS Pineraies des plaines du Centre et du Nord Ouest_26_</v>
      </c>
      <c r="BL548" s="317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5" t="str">
        <f>+VLOOKUP(G548,Liste!$A$7:$H$69,8,FALSE)</f>
        <v>Résineux</v>
      </c>
      <c r="BU548" s="295">
        <f t="shared" si="170"/>
        <v>0</v>
      </c>
      <c r="BV548" s="297">
        <f t="shared" si="171"/>
        <v>1</v>
      </c>
      <c r="BW548" s="316">
        <v>0</v>
      </c>
      <c r="BX548" s="295">
        <f t="shared" si="172"/>
        <v>0.43</v>
      </c>
      <c r="BY548">
        <f t="shared" si="173"/>
        <v>0</v>
      </c>
      <c r="BZ548" s="301">
        <f t="shared" si="174"/>
        <v>54.955623153508171</v>
      </c>
      <c r="CB548" s="296">
        <v>0.6</v>
      </c>
      <c r="CC548" s="296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55" hidden="1" customHeight="1" x14ac:dyDescent="0.3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3">
        <f t="shared" si="167"/>
        <v>27</v>
      </c>
      <c r="BK549" s="133" t="str">
        <f t="shared" si="169"/>
        <v>Pin Maritime_F1_Classique_GS Pineraies des plaines du Centre et du Nord Ouest_27_</v>
      </c>
      <c r="BL549" s="317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5" t="str">
        <f>+VLOOKUP(G549,Liste!$A$7:$H$69,8,FALSE)</f>
        <v>Résineux</v>
      </c>
      <c r="BU549" s="295">
        <f t="shared" si="170"/>
        <v>0</v>
      </c>
      <c r="BV549" s="297">
        <f t="shared" si="171"/>
        <v>1</v>
      </c>
      <c r="BW549" s="316">
        <v>0</v>
      </c>
      <c r="BX549" s="295">
        <f t="shared" si="172"/>
        <v>0.43</v>
      </c>
      <c r="BY549">
        <f t="shared" si="173"/>
        <v>0</v>
      </c>
      <c r="BZ549" s="301">
        <f t="shared" si="174"/>
        <v>54.955623153508171</v>
      </c>
      <c r="CB549" s="296">
        <v>0.6</v>
      </c>
      <c r="CC549" s="296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55" hidden="1" customHeight="1" x14ac:dyDescent="0.3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3">
        <f t="shared" si="167"/>
        <v>28</v>
      </c>
      <c r="BK550" s="133" t="str">
        <f t="shared" si="169"/>
        <v>Pin Maritime_F1_Classique_GS Pineraies des plaines du Centre et du Nord Ouest_28_</v>
      </c>
      <c r="BL550" s="317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5" t="str">
        <f>+VLOOKUP(G550,Liste!$A$7:$H$69,8,FALSE)</f>
        <v>Résineux</v>
      </c>
      <c r="BU550" s="295">
        <f t="shared" si="170"/>
        <v>0</v>
      </c>
      <c r="BV550" s="297">
        <f t="shared" si="171"/>
        <v>1</v>
      </c>
      <c r="BW550" s="316">
        <v>0</v>
      </c>
      <c r="BX550" s="295">
        <f t="shared" si="172"/>
        <v>0.43</v>
      </c>
      <c r="BY550">
        <f t="shared" si="173"/>
        <v>0</v>
      </c>
      <c r="BZ550" s="301">
        <f t="shared" si="174"/>
        <v>54.955623153508171</v>
      </c>
      <c r="CB550" s="296">
        <v>0.6</v>
      </c>
      <c r="CC550" s="296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55" hidden="1" customHeight="1" x14ac:dyDescent="0.3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3">
        <f t="shared" si="167"/>
        <v>29</v>
      </c>
      <c r="BK551" s="133" t="str">
        <f t="shared" si="169"/>
        <v>Pin Maritime_F1_Classique_GS Pineraies des plaines du Centre et du Nord Ouest_29_</v>
      </c>
      <c r="BL551" s="317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5" t="str">
        <f>+VLOOKUP(G551,Liste!$A$7:$H$69,8,FALSE)</f>
        <v>Résineux</v>
      </c>
      <c r="BU551" s="295">
        <f t="shared" si="170"/>
        <v>0</v>
      </c>
      <c r="BV551" s="297">
        <f t="shared" si="171"/>
        <v>1</v>
      </c>
      <c r="BW551" s="316">
        <v>0</v>
      </c>
      <c r="BX551" s="295">
        <f t="shared" si="172"/>
        <v>0.43</v>
      </c>
      <c r="BY551">
        <f t="shared" si="173"/>
        <v>0</v>
      </c>
      <c r="BZ551" s="301">
        <f t="shared" si="174"/>
        <v>54.955623153508171</v>
      </c>
      <c r="CB551" s="296">
        <v>0.6</v>
      </c>
      <c r="CC551" s="296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55" hidden="1" customHeight="1" x14ac:dyDescent="0.3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3">
        <f t="shared" si="167"/>
        <v>30</v>
      </c>
      <c r="BK552" s="133" t="str">
        <f t="shared" si="169"/>
        <v>Pin Maritime_F1_Classique_GS Pineraies des plaines du Centre et du Nord Ouest_30_</v>
      </c>
      <c r="BL552" s="317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5" t="str">
        <f>+VLOOKUP(G552,Liste!$A$7:$H$69,8,FALSE)</f>
        <v>Résineux</v>
      </c>
      <c r="BU552" s="295">
        <f t="shared" si="170"/>
        <v>0</v>
      </c>
      <c r="BV552" s="297">
        <f t="shared" si="171"/>
        <v>1</v>
      </c>
      <c r="BW552" s="316">
        <v>0</v>
      </c>
      <c r="BX552" s="295">
        <f t="shared" si="172"/>
        <v>0.43</v>
      </c>
      <c r="BY552">
        <f t="shared" si="173"/>
        <v>0</v>
      </c>
      <c r="BZ552" s="301">
        <f t="shared" si="174"/>
        <v>54.955623153508171</v>
      </c>
      <c r="CB552" s="296">
        <v>0.6</v>
      </c>
      <c r="CC552" s="296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55" hidden="1" customHeight="1" x14ac:dyDescent="0.3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3">
        <f t="shared" si="167"/>
        <v>30</v>
      </c>
      <c r="BK553" s="133" t="str">
        <f t="shared" si="169"/>
        <v>Pin Maritime_F1_Classique_GS Pineraies des plaines du Centre et du Nord Ouest_30_</v>
      </c>
      <c r="BL553" s="317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5" t="str">
        <f>+VLOOKUP(G553,Liste!$A$7:$H$69,8,FALSE)</f>
        <v>Résineux</v>
      </c>
      <c r="BU553" s="295">
        <f t="shared" si="170"/>
        <v>0</v>
      </c>
      <c r="BV553" s="297">
        <f t="shared" si="171"/>
        <v>1</v>
      </c>
      <c r="BW553" s="316">
        <v>0</v>
      </c>
      <c r="BX553" s="295">
        <f t="shared" si="172"/>
        <v>0.43</v>
      </c>
      <c r="BY553">
        <f t="shared" si="173"/>
        <v>28.995542217959766</v>
      </c>
      <c r="BZ553" s="301">
        <f t="shared" si="174"/>
        <v>83.951165371467937</v>
      </c>
      <c r="CB553" s="296">
        <v>0.6</v>
      </c>
      <c r="CC553" s="296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55" hidden="1" customHeight="1" x14ac:dyDescent="0.3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3">
        <f t="shared" si="167"/>
        <v>31</v>
      </c>
      <c r="BK554" s="133" t="str">
        <f t="shared" si="169"/>
        <v>Pin Maritime_F1_Classique_GS Pineraies des plaines du Centre et du Nord Ouest_31_</v>
      </c>
      <c r="BL554" s="317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5" t="str">
        <f>+VLOOKUP(G554,Liste!$A$7:$H$69,8,FALSE)</f>
        <v>Résineux</v>
      </c>
      <c r="BU554" s="295">
        <f t="shared" si="170"/>
        <v>0</v>
      </c>
      <c r="BV554" s="297">
        <f t="shared" si="171"/>
        <v>1</v>
      </c>
      <c r="BW554" s="316">
        <v>0</v>
      </c>
      <c r="BX554" s="295">
        <f t="shared" si="172"/>
        <v>0.43</v>
      </c>
      <c r="BY554">
        <f t="shared" si="173"/>
        <v>0</v>
      </c>
      <c r="BZ554" s="301">
        <f t="shared" si="174"/>
        <v>0</v>
      </c>
      <c r="CB554" s="296">
        <v>0.6</v>
      </c>
      <c r="CC554" s="296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55" hidden="1" customHeight="1" x14ac:dyDescent="0.3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3">
        <f t="shared" si="167"/>
        <v>32</v>
      </c>
      <c r="BK555" s="133" t="str">
        <f t="shared" si="169"/>
        <v>Pin Maritime_F1_Classique_GS Pineraies des plaines du Centre et du Nord Ouest_32_</v>
      </c>
      <c r="BL555" s="317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5" t="str">
        <f>+VLOOKUP(G555,Liste!$A$7:$H$69,8,FALSE)</f>
        <v>Résineux</v>
      </c>
      <c r="BU555" s="295">
        <f t="shared" si="170"/>
        <v>0</v>
      </c>
      <c r="BV555" s="297">
        <f t="shared" si="171"/>
        <v>1</v>
      </c>
      <c r="BW555" s="316">
        <v>0</v>
      </c>
      <c r="BX555" s="295">
        <f t="shared" si="172"/>
        <v>0.43</v>
      </c>
      <c r="BY555">
        <f t="shared" si="173"/>
        <v>0</v>
      </c>
      <c r="BZ555" s="301">
        <f t="shared" si="174"/>
        <v>0</v>
      </c>
      <c r="CB555" s="296">
        <v>0.6</v>
      </c>
      <c r="CC555" s="296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55" hidden="1" customHeight="1" x14ac:dyDescent="0.3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3">
        <f t="shared" si="167"/>
        <v>33</v>
      </c>
      <c r="BK556" s="133" t="str">
        <f t="shared" si="169"/>
        <v>Pin Maritime_F1_Classique_GS Pineraies des plaines du Centre et du Nord Ouest_33_</v>
      </c>
      <c r="BL556" s="317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5" t="str">
        <f>+VLOOKUP(G556,Liste!$A$7:$H$69,8,FALSE)</f>
        <v>Résineux</v>
      </c>
      <c r="BU556" s="295">
        <f t="shared" si="170"/>
        <v>0</v>
      </c>
      <c r="BV556" s="297">
        <f t="shared" si="171"/>
        <v>1</v>
      </c>
      <c r="BW556" s="316">
        <v>0</v>
      </c>
      <c r="BX556" s="295">
        <f t="shared" si="172"/>
        <v>0.43</v>
      </c>
      <c r="BY556">
        <f t="shared" si="173"/>
        <v>0</v>
      </c>
      <c r="BZ556" s="301">
        <f t="shared" si="174"/>
        <v>0</v>
      </c>
      <c r="CB556" s="296">
        <v>0.6</v>
      </c>
      <c r="CC556" s="296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55" hidden="1" customHeight="1" x14ac:dyDescent="0.3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3">
        <f t="shared" si="167"/>
        <v>34</v>
      </c>
      <c r="BK557" s="133" t="str">
        <f t="shared" si="169"/>
        <v>Pin Maritime_F1_Classique_GS Pineraies des plaines du Centre et du Nord Ouest_34_</v>
      </c>
      <c r="BL557" s="317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5" t="str">
        <f>+VLOOKUP(G557,Liste!$A$7:$H$69,8,FALSE)</f>
        <v>Résineux</v>
      </c>
      <c r="BU557" s="295">
        <f t="shared" si="170"/>
        <v>0</v>
      </c>
      <c r="BV557" s="297">
        <f t="shared" si="171"/>
        <v>1</v>
      </c>
      <c r="BW557" s="316">
        <v>0</v>
      </c>
      <c r="BX557" s="295">
        <f t="shared" si="172"/>
        <v>0.43</v>
      </c>
      <c r="BY557">
        <f t="shared" si="173"/>
        <v>0</v>
      </c>
      <c r="BZ557" s="301">
        <f t="shared" si="174"/>
        <v>0</v>
      </c>
      <c r="CB557" s="296">
        <v>0.6</v>
      </c>
      <c r="CC557" s="296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55" hidden="1" customHeight="1" x14ac:dyDescent="0.3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3">
        <f t="shared" si="167"/>
        <v>35</v>
      </c>
      <c r="BK558" s="133" t="str">
        <f t="shared" si="169"/>
        <v>Pin Maritime_F1_Classique_GS Pineraies des plaines du Centre et du Nord Ouest_35_</v>
      </c>
      <c r="BL558" s="317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5" t="str">
        <f>+VLOOKUP(G558,Liste!$A$7:$H$69,8,FALSE)</f>
        <v>Résineux</v>
      </c>
      <c r="BU558" s="295">
        <f t="shared" si="170"/>
        <v>0</v>
      </c>
      <c r="BV558" s="297">
        <f t="shared" si="171"/>
        <v>1</v>
      </c>
      <c r="BW558" s="316">
        <v>0</v>
      </c>
      <c r="BX558" s="295">
        <f t="shared" si="172"/>
        <v>0.43</v>
      </c>
      <c r="BY558">
        <f t="shared" si="173"/>
        <v>0</v>
      </c>
      <c r="BZ558" s="301">
        <f t="shared" si="174"/>
        <v>0</v>
      </c>
      <c r="CB558" s="296">
        <v>0.6</v>
      </c>
      <c r="CC558" s="296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55" hidden="1" customHeight="1" x14ac:dyDescent="0.3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3">
        <f t="shared" si="167"/>
        <v>36</v>
      </c>
      <c r="BK559" s="133" t="str">
        <f t="shared" si="169"/>
        <v>Pin Maritime_F1_Classique_GS Pineraies des plaines du Centre et du Nord Ouest_36_</v>
      </c>
      <c r="BL559" s="317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5" t="str">
        <f>+VLOOKUP(G559,Liste!$A$7:$H$69,8,FALSE)</f>
        <v>Résineux</v>
      </c>
      <c r="BU559" s="295">
        <f t="shared" si="170"/>
        <v>0</v>
      </c>
      <c r="BV559" s="297">
        <f t="shared" si="171"/>
        <v>1</v>
      </c>
      <c r="BW559" s="316">
        <v>0</v>
      </c>
      <c r="BX559" s="295">
        <f t="shared" si="172"/>
        <v>0.43</v>
      </c>
      <c r="BY559">
        <f t="shared" si="173"/>
        <v>0</v>
      </c>
      <c r="BZ559" s="301">
        <f t="shared" si="174"/>
        <v>0</v>
      </c>
      <c r="CB559" s="296">
        <v>0.6</v>
      </c>
      <c r="CC559" s="296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55" hidden="1" customHeight="1" x14ac:dyDescent="0.3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3">
        <f t="shared" si="167"/>
        <v>37</v>
      </c>
      <c r="BK560" s="133" t="str">
        <f t="shared" si="169"/>
        <v>Pin Maritime_F1_Classique_GS Pineraies des plaines du Centre et du Nord Ouest_37_</v>
      </c>
      <c r="BL560" s="317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5" t="str">
        <f>+VLOOKUP(G560,Liste!$A$7:$H$69,8,FALSE)</f>
        <v>Résineux</v>
      </c>
      <c r="BU560" s="295">
        <f t="shared" si="170"/>
        <v>0</v>
      </c>
      <c r="BV560" s="297">
        <f t="shared" si="171"/>
        <v>1</v>
      </c>
      <c r="BW560" s="316">
        <v>0</v>
      </c>
      <c r="BX560" s="295">
        <f t="shared" si="172"/>
        <v>0.43</v>
      </c>
      <c r="BY560">
        <f t="shared" si="173"/>
        <v>0</v>
      </c>
      <c r="BZ560" s="301">
        <f t="shared" si="174"/>
        <v>0</v>
      </c>
      <c r="CB560" s="296">
        <v>0.6</v>
      </c>
      <c r="CC560" s="296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55" hidden="1" customHeight="1" x14ac:dyDescent="0.3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3">
        <f t="shared" si="167"/>
        <v>38</v>
      </c>
      <c r="BK561" s="133" t="str">
        <f t="shared" si="169"/>
        <v>Pin Maritime_F1_Classique_GS Pineraies des plaines du Centre et du Nord Ouest_38_</v>
      </c>
      <c r="BL561" s="317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5" t="str">
        <f>+VLOOKUP(G561,Liste!$A$7:$H$69,8,FALSE)</f>
        <v>Résineux</v>
      </c>
      <c r="BU561" s="295">
        <f t="shared" si="170"/>
        <v>0</v>
      </c>
      <c r="BV561" s="297">
        <f t="shared" si="171"/>
        <v>1</v>
      </c>
      <c r="BW561" s="316">
        <v>0</v>
      </c>
      <c r="BX561" s="295">
        <f t="shared" si="172"/>
        <v>0.43</v>
      </c>
      <c r="BY561">
        <f t="shared" si="173"/>
        <v>0</v>
      </c>
      <c r="BZ561" s="301">
        <f t="shared" si="174"/>
        <v>0</v>
      </c>
      <c r="CB561" s="296">
        <v>0.6</v>
      </c>
      <c r="CC561" s="296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55" hidden="1" customHeight="1" x14ac:dyDescent="0.3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3">
        <f t="shared" si="167"/>
        <v>38</v>
      </c>
      <c r="BK562" s="133" t="str">
        <f t="shared" si="169"/>
        <v>Pin Maritime_F1_Classique_GS Pineraies des plaines du Centre et du Nord Ouest_38_</v>
      </c>
      <c r="BL562" s="317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5" t="str">
        <f>+VLOOKUP(G562,Liste!$A$7:$H$69,8,FALSE)</f>
        <v>Résineux</v>
      </c>
      <c r="BU562" s="295">
        <f t="shared" si="170"/>
        <v>0</v>
      </c>
      <c r="BV562" s="297">
        <f t="shared" si="171"/>
        <v>1</v>
      </c>
      <c r="BW562" s="316">
        <v>0</v>
      </c>
      <c r="BX562" s="295">
        <f t="shared" si="172"/>
        <v>0.43</v>
      </c>
      <c r="BY562">
        <f t="shared" si="173"/>
        <v>0</v>
      </c>
      <c r="BZ562" s="301">
        <f t="shared" si="174"/>
        <v>0</v>
      </c>
      <c r="CB562" s="296">
        <v>0.6</v>
      </c>
      <c r="CC562" s="296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55" hidden="1" customHeight="1" x14ac:dyDescent="0.3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3">
        <f t="shared" si="167"/>
        <v>39</v>
      </c>
      <c r="BK563" s="133" t="str">
        <f t="shared" si="169"/>
        <v>Pin Maritime_F1_Classique_GS Pineraies des plaines du Centre et du Nord Ouest_39_</v>
      </c>
      <c r="BL563" s="317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5" t="str">
        <f>+VLOOKUP(G563,Liste!$A$7:$H$69,8,FALSE)</f>
        <v>Résineux</v>
      </c>
      <c r="BU563" s="295">
        <f t="shared" si="170"/>
        <v>0</v>
      </c>
      <c r="BV563" s="297">
        <f t="shared" si="171"/>
        <v>1</v>
      </c>
      <c r="BW563" s="316">
        <v>0</v>
      </c>
      <c r="BX563" s="295">
        <f t="shared" si="172"/>
        <v>0.43</v>
      </c>
      <c r="BY563">
        <f t="shared" si="173"/>
        <v>0</v>
      </c>
      <c r="BZ563" s="301">
        <f t="shared" si="174"/>
        <v>0</v>
      </c>
      <c r="CB563" s="296">
        <v>0.6</v>
      </c>
      <c r="CC563" s="296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55" hidden="1" customHeight="1" x14ac:dyDescent="0.3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3">
        <f t="shared" si="167"/>
        <v>40</v>
      </c>
      <c r="BK564" s="133" t="str">
        <f t="shared" si="169"/>
        <v>Pin Maritime_F1_Classique_GS Pineraies des plaines du Centre et du Nord Ouest_40_</v>
      </c>
      <c r="BL564" s="317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5" t="str">
        <f>+VLOOKUP(G564,Liste!$A$7:$H$69,8,FALSE)</f>
        <v>Résineux</v>
      </c>
      <c r="BU564" s="295">
        <f t="shared" si="170"/>
        <v>0</v>
      </c>
      <c r="BV564" s="297">
        <f t="shared" si="171"/>
        <v>1</v>
      </c>
      <c r="BW564" s="316">
        <v>0</v>
      </c>
      <c r="BX564" s="295">
        <f t="shared" si="172"/>
        <v>0.43</v>
      </c>
      <c r="BY564">
        <f t="shared" si="173"/>
        <v>0</v>
      </c>
      <c r="BZ564" s="301">
        <f t="shared" si="174"/>
        <v>0</v>
      </c>
      <c r="CB564" s="296">
        <v>0.6</v>
      </c>
      <c r="CC564" s="296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55" hidden="1" customHeight="1" x14ac:dyDescent="0.3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3">
        <f t="shared" si="167"/>
        <v>41</v>
      </c>
      <c r="BK565" s="133" t="str">
        <f t="shared" si="169"/>
        <v>Pin Maritime_F1_Classique_GS Pineraies des plaines du Centre et du Nord Ouest_41_</v>
      </c>
      <c r="BL565" s="317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5" t="str">
        <f>+VLOOKUP(G565,Liste!$A$7:$H$69,8,FALSE)</f>
        <v>Résineux</v>
      </c>
      <c r="BU565" s="295">
        <f t="shared" si="170"/>
        <v>0</v>
      </c>
      <c r="BV565" s="297">
        <f t="shared" si="171"/>
        <v>1</v>
      </c>
      <c r="BW565" s="316">
        <v>0</v>
      </c>
      <c r="BX565" s="295">
        <f t="shared" si="172"/>
        <v>0.43</v>
      </c>
      <c r="BY565">
        <f t="shared" si="173"/>
        <v>0</v>
      </c>
      <c r="BZ565" s="301">
        <f t="shared" si="174"/>
        <v>0</v>
      </c>
      <c r="CB565" s="296">
        <v>0.6</v>
      </c>
      <c r="CC565" s="296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55" hidden="1" customHeight="1" x14ac:dyDescent="0.3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3">
        <f t="shared" si="167"/>
        <v>42</v>
      </c>
      <c r="BK566" s="133" t="str">
        <f t="shared" si="169"/>
        <v>Pin Maritime_F1_Classique_GS Pineraies des plaines du Centre et du Nord Ouest_42_</v>
      </c>
      <c r="BL566" s="317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5" t="str">
        <f>+VLOOKUP(G566,Liste!$A$7:$H$69,8,FALSE)</f>
        <v>Résineux</v>
      </c>
      <c r="BU566" s="295">
        <f t="shared" si="170"/>
        <v>0</v>
      </c>
      <c r="BV566" s="297">
        <f t="shared" si="171"/>
        <v>1</v>
      </c>
      <c r="BW566" s="316">
        <v>0</v>
      </c>
      <c r="BX566" s="295">
        <f t="shared" si="172"/>
        <v>0.43</v>
      </c>
      <c r="BY566">
        <f t="shared" si="173"/>
        <v>0</v>
      </c>
      <c r="BZ566" s="301">
        <f t="shared" si="174"/>
        <v>0</v>
      </c>
      <c r="CB566" s="296">
        <v>0.6</v>
      </c>
      <c r="CC566" s="296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55" hidden="1" customHeight="1" x14ac:dyDescent="0.3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3">
        <f t="shared" si="167"/>
        <v>43</v>
      </c>
      <c r="BK567" s="133" t="str">
        <f t="shared" si="169"/>
        <v>Pin Maritime_F1_Classique_GS Pineraies des plaines du Centre et du Nord Ouest_43_</v>
      </c>
      <c r="BL567" s="317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5" t="str">
        <f>+VLOOKUP(G567,Liste!$A$7:$H$69,8,FALSE)</f>
        <v>Résineux</v>
      </c>
      <c r="BU567" s="295">
        <f t="shared" si="170"/>
        <v>0</v>
      </c>
      <c r="BV567" s="297">
        <f t="shared" si="171"/>
        <v>1</v>
      </c>
      <c r="BW567" s="316">
        <v>0</v>
      </c>
      <c r="BX567" s="295">
        <f t="shared" si="172"/>
        <v>0.43</v>
      </c>
      <c r="BY567">
        <f t="shared" si="173"/>
        <v>0</v>
      </c>
      <c r="BZ567" s="301">
        <f t="shared" si="174"/>
        <v>0</v>
      </c>
      <c r="CB567" s="296">
        <v>0.6</v>
      </c>
      <c r="CC567" s="296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55" hidden="1" customHeight="1" x14ac:dyDescent="0.3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3">
        <f t="shared" si="167"/>
        <v>44</v>
      </c>
      <c r="BK568" s="133" t="str">
        <f t="shared" si="169"/>
        <v>Pin Maritime_F1_Classique_GS Pineraies des plaines du Centre et du Nord Ouest_44_</v>
      </c>
      <c r="BL568" s="317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5" t="str">
        <f>+VLOOKUP(G568,Liste!$A$7:$H$69,8,FALSE)</f>
        <v>Résineux</v>
      </c>
      <c r="BU568" s="295">
        <f t="shared" si="170"/>
        <v>0</v>
      </c>
      <c r="BV568" s="297">
        <f t="shared" si="171"/>
        <v>1</v>
      </c>
      <c r="BW568" s="316">
        <v>0</v>
      </c>
      <c r="BX568" s="295">
        <f t="shared" si="172"/>
        <v>0.43</v>
      </c>
      <c r="BY568">
        <f t="shared" si="173"/>
        <v>0</v>
      </c>
      <c r="BZ568" s="301">
        <f t="shared" si="174"/>
        <v>0</v>
      </c>
      <c r="CB568" s="296">
        <v>0.6</v>
      </c>
      <c r="CC568" s="296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55" hidden="1" customHeight="1" x14ac:dyDescent="0.3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3">
        <f t="shared" si="167"/>
        <v>45</v>
      </c>
      <c r="BK569" s="133" t="str">
        <f t="shared" si="169"/>
        <v>Pin Maritime_F1_Classique_GS Pineraies des plaines du Centre et du Nord Ouest_45_</v>
      </c>
      <c r="BL569" s="317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5" t="str">
        <f>+VLOOKUP(G569,Liste!$A$7:$H$69,8,FALSE)</f>
        <v>Résineux</v>
      </c>
      <c r="BU569" s="295">
        <f t="shared" si="170"/>
        <v>0</v>
      </c>
      <c r="BV569" s="297">
        <f t="shared" si="171"/>
        <v>1</v>
      </c>
      <c r="BW569" s="316">
        <v>0</v>
      </c>
      <c r="BX569" s="295">
        <f t="shared" si="172"/>
        <v>0.43</v>
      </c>
      <c r="BY569">
        <f t="shared" si="173"/>
        <v>0</v>
      </c>
      <c r="BZ569" s="301">
        <f t="shared" si="174"/>
        <v>0</v>
      </c>
      <c r="CB569" s="296">
        <v>0.6</v>
      </c>
      <c r="CC569" s="296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55" hidden="1" customHeight="1" x14ac:dyDescent="0.3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3">
        <f t="shared" si="167"/>
        <v>46</v>
      </c>
      <c r="BK570" s="133" t="str">
        <f t="shared" si="169"/>
        <v>Pin Maritime_F1_Classique_GS Pineraies des plaines du Centre et du Nord Ouest_46_</v>
      </c>
      <c r="BL570" s="317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5" t="str">
        <f>+VLOOKUP(G570,Liste!$A$7:$H$69,8,FALSE)</f>
        <v>Résineux</v>
      </c>
      <c r="BU570" s="295">
        <f t="shared" si="170"/>
        <v>0</v>
      </c>
      <c r="BV570" s="297">
        <f t="shared" si="171"/>
        <v>1</v>
      </c>
      <c r="BW570" s="316">
        <v>0</v>
      </c>
      <c r="BX570" s="295">
        <f t="shared" si="172"/>
        <v>0.43</v>
      </c>
      <c r="BY570">
        <f t="shared" si="173"/>
        <v>0</v>
      </c>
      <c r="BZ570" s="301">
        <f t="shared" si="174"/>
        <v>0</v>
      </c>
      <c r="CB570" s="296">
        <v>0.6</v>
      </c>
      <c r="CC570" s="296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55" hidden="1" customHeight="1" x14ac:dyDescent="0.3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3">
        <f t="shared" si="167"/>
        <v>46</v>
      </c>
      <c r="BK571" s="133" t="str">
        <f t="shared" si="169"/>
        <v>Pin Maritime_F1_Classique_GS Pineraies des plaines du Centre et du Nord Ouest_46_</v>
      </c>
      <c r="BL571" s="317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5" t="str">
        <f>+VLOOKUP(G571,Liste!$A$7:$H$69,8,FALSE)</f>
        <v>Résineux</v>
      </c>
      <c r="BU571" s="295">
        <f t="shared" si="170"/>
        <v>0</v>
      </c>
      <c r="BV571" s="297">
        <f t="shared" si="171"/>
        <v>1</v>
      </c>
      <c r="BW571" s="316">
        <v>0</v>
      </c>
      <c r="BX571" s="295">
        <f t="shared" si="172"/>
        <v>0.43</v>
      </c>
      <c r="BY571">
        <f t="shared" si="173"/>
        <v>0</v>
      </c>
      <c r="BZ571" s="301">
        <f t="shared" si="174"/>
        <v>0</v>
      </c>
      <c r="CB571" s="296">
        <v>0.6</v>
      </c>
      <c r="CC571" s="296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55" hidden="1" customHeight="1" x14ac:dyDescent="0.3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3">
        <f t="shared" si="167"/>
        <v>47</v>
      </c>
      <c r="BK572" s="133" t="str">
        <f t="shared" si="169"/>
        <v>Pin Maritime_F1_Classique_GS Pineraies des plaines du Centre et du Nord Ouest_47_</v>
      </c>
      <c r="BL572" s="317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5" t="str">
        <f>+VLOOKUP(G572,Liste!$A$7:$H$69,8,FALSE)</f>
        <v>Résineux</v>
      </c>
      <c r="BU572" s="295">
        <f t="shared" si="170"/>
        <v>0</v>
      </c>
      <c r="BV572" s="297">
        <f t="shared" si="171"/>
        <v>1</v>
      </c>
      <c r="BW572" s="316">
        <v>0</v>
      </c>
      <c r="BX572" s="295">
        <f t="shared" si="172"/>
        <v>0.43</v>
      </c>
      <c r="BY572">
        <f t="shared" si="173"/>
        <v>0</v>
      </c>
      <c r="BZ572" s="301">
        <f t="shared" si="174"/>
        <v>0</v>
      </c>
      <c r="CB572" s="296">
        <v>0.6</v>
      </c>
      <c r="CC572" s="296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55" hidden="1" customHeight="1" x14ac:dyDescent="0.3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3">
        <f t="shared" si="167"/>
        <v>48</v>
      </c>
      <c r="BK573" s="133" t="str">
        <f t="shared" si="169"/>
        <v>Pin Maritime_F1_Classique_GS Pineraies des plaines du Centre et du Nord Ouest_48_</v>
      </c>
      <c r="BL573" s="317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5" t="str">
        <f>+VLOOKUP(G573,Liste!$A$7:$H$69,8,FALSE)</f>
        <v>Résineux</v>
      </c>
      <c r="BU573" s="295">
        <f t="shared" si="170"/>
        <v>0</v>
      </c>
      <c r="BV573" s="297">
        <f t="shared" si="171"/>
        <v>1</v>
      </c>
      <c r="BW573" s="316">
        <v>0</v>
      </c>
      <c r="BX573" s="295">
        <f t="shared" si="172"/>
        <v>0.43</v>
      </c>
      <c r="BY573">
        <f t="shared" si="173"/>
        <v>0</v>
      </c>
      <c r="BZ573" s="301">
        <f t="shared" si="174"/>
        <v>0</v>
      </c>
      <c r="CB573" s="296">
        <v>0.6</v>
      </c>
      <c r="CC573" s="296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55" hidden="1" customHeight="1" x14ac:dyDescent="0.3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3">
        <f t="shared" si="167"/>
        <v>49</v>
      </c>
      <c r="BK574" s="133" t="str">
        <f t="shared" si="169"/>
        <v>Pin Maritime_F1_Classique_GS Pineraies des plaines du Centre et du Nord Ouest_49_</v>
      </c>
      <c r="BL574" s="317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5" t="str">
        <f>+VLOOKUP(G574,Liste!$A$7:$H$69,8,FALSE)</f>
        <v>Résineux</v>
      </c>
      <c r="BU574" s="295">
        <f t="shared" si="170"/>
        <v>0</v>
      </c>
      <c r="BV574" s="297">
        <f t="shared" si="171"/>
        <v>1</v>
      </c>
      <c r="BW574" s="316">
        <v>0</v>
      </c>
      <c r="BX574" s="295">
        <f t="shared" si="172"/>
        <v>0.43</v>
      </c>
      <c r="BY574">
        <f t="shared" si="173"/>
        <v>0</v>
      </c>
      <c r="BZ574" s="301">
        <f t="shared" si="174"/>
        <v>0</v>
      </c>
      <c r="CB574" s="296">
        <v>0.6</v>
      </c>
      <c r="CC574" s="296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55" hidden="1" customHeight="1" x14ac:dyDescent="0.3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3">
        <f t="shared" si="167"/>
        <v>50</v>
      </c>
      <c r="BK575" s="133" t="str">
        <f t="shared" si="169"/>
        <v>Pin Maritime_F1_Classique_GS Pineraies des plaines du Centre et du Nord Ouest_50_</v>
      </c>
      <c r="BL575" s="317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5" t="str">
        <f>+VLOOKUP(G575,Liste!$A$7:$H$69,8,FALSE)</f>
        <v>Résineux</v>
      </c>
      <c r="BU575" s="295">
        <f t="shared" si="170"/>
        <v>0</v>
      </c>
      <c r="BV575" s="297">
        <f t="shared" si="171"/>
        <v>1</v>
      </c>
      <c r="BW575" s="316">
        <v>0</v>
      </c>
      <c r="BX575" s="295">
        <f t="shared" si="172"/>
        <v>0.43</v>
      </c>
      <c r="BY575">
        <f t="shared" si="173"/>
        <v>0</v>
      </c>
      <c r="BZ575" s="301">
        <f t="shared" si="174"/>
        <v>0</v>
      </c>
      <c r="CB575" s="296">
        <v>0.6</v>
      </c>
      <c r="CC575" s="296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55" hidden="1" customHeight="1" x14ac:dyDescent="0.3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3">
        <f t="shared" si="167"/>
        <v>51</v>
      </c>
      <c r="BK576" s="133" t="str">
        <f t="shared" si="169"/>
        <v>Pin Maritime_F1_Classique_GS Pineraies des plaines du Centre et du Nord Ouest_51_</v>
      </c>
      <c r="BL576" s="317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5" t="str">
        <f>+VLOOKUP(G576,Liste!$A$7:$H$69,8,FALSE)</f>
        <v>Résineux</v>
      </c>
      <c r="BU576" s="295">
        <f t="shared" si="170"/>
        <v>0</v>
      </c>
      <c r="BV576" s="297">
        <f t="shared" si="171"/>
        <v>1</v>
      </c>
      <c r="BW576" s="316">
        <v>0</v>
      </c>
      <c r="BX576" s="295">
        <f t="shared" si="172"/>
        <v>0.43</v>
      </c>
      <c r="BY576">
        <f t="shared" si="173"/>
        <v>0</v>
      </c>
      <c r="BZ576" s="301">
        <f t="shared" si="174"/>
        <v>0</v>
      </c>
      <c r="CB576" s="296">
        <v>0.6</v>
      </c>
      <c r="CC576" s="296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55" hidden="1" customHeight="1" x14ac:dyDescent="0.3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3">
        <f t="shared" si="167"/>
        <v>52</v>
      </c>
      <c r="BK577" s="133" t="str">
        <f t="shared" si="169"/>
        <v>Pin Maritime_F1_Classique_GS Pineraies des plaines du Centre et du Nord Ouest_52_</v>
      </c>
      <c r="BL577" s="317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5" t="str">
        <f>+VLOOKUP(G577,Liste!$A$7:$H$69,8,FALSE)</f>
        <v>Résineux</v>
      </c>
      <c r="BU577" s="295">
        <f t="shared" si="170"/>
        <v>0</v>
      </c>
      <c r="BV577" s="297">
        <f t="shared" si="171"/>
        <v>1</v>
      </c>
      <c r="BW577" s="316">
        <v>0</v>
      </c>
      <c r="BX577" s="295">
        <f t="shared" si="172"/>
        <v>0.43</v>
      </c>
      <c r="BY577">
        <f t="shared" si="173"/>
        <v>0</v>
      </c>
      <c r="BZ577" s="301">
        <f t="shared" si="174"/>
        <v>0</v>
      </c>
      <c r="CB577" s="296">
        <v>0.6</v>
      </c>
      <c r="CC577" s="296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55" hidden="1" customHeight="1" x14ac:dyDescent="0.3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3">
        <f t="shared" si="167"/>
        <v>53</v>
      </c>
      <c r="BK578" s="133" t="str">
        <f t="shared" si="169"/>
        <v>Pin Maritime_F1_Classique_GS Pineraies des plaines du Centre et du Nord Ouest_53_</v>
      </c>
      <c r="BL578" s="317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5" t="str">
        <f>+VLOOKUP(G578,Liste!$A$7:$H$69,8,FALSE)</f>
        <v>Résineux</v>
      </c>
      <c r="BU578" s="295">
        <f t="shared" si="170"/>
        <v>0</v>
      </c>
      <c r="BV578" s="297">
        <f t="shared" si="171"/>
        <v>1</v>
      </c>
      <c r="BW578" s="316">
        <v>0</v>
      </c>
      <c r="BX578" s="295">
        <f t="shared" si="172"/>
        <v>0.43</v>
      </c>
      <c r="BY578">
        <f t="shared" si="173"/>
        <v>0</v>
      </c>
      <c r="BZ578" s="301">
        <f t="shared" si="174"/>
        <v>0</v>
      </c>
      <c r="CB578" s="296">
        <v>0.6</v>
      </c>
      <c r="CC578" s="296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55" hidden="1" customHeight="1" x14ac:dyDescent="0.3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3">
        <f t="shared" ref="BJ579:BJ642" si="186">+AC579</f>
        <v>54</v>
      </c>
      <c r="BK579" s="133" t="str">
        <f t="shared" si="169"/>
        <v>Pin Maritime_F1_Classique_GS Pineraies des plaines du Centre et du Nord Ouest_54_</v>
      </c>
      <c r="BL579" s="317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5" t="str">
        <f>+VLOOKUP(G579,Liste!$A$7:$H$69,8,FALSE)</f>
        <v>Résineux</v>
      </c>
      <c r="BU579" s="295">
        <f t="shared" si="170"/>
        <v>0</v>
      </c>
      <c r="BV579" s="297">
        <f t="shared" si="171"/>
        <v>1</v>
      </c>
      <c r="BW579" s="316">
        <v>0</v>
      </c>
      <c r="BX579" s="295">
        <f t="shared" si="172"/>
        <v>0.43</v>
      </c>
      <c r="BY579">
        <f t="shared" si="173"/>
        <v>0</v>
      </c>
      <c r="BZ579" s="301">
        <f t="shared" si="174"/>
        <v>0</v>
      </c>
      <c r="CB579" s="296">
        <v>0.6</v>
      </c>
      <c r="CC579" s="296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55" hidden="1" customHeight="1" x14ac:dyDescent="0.3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3">
        <f t="shared" si="186"/>
        <v>54</v>
      </c>
      <c r="BK580" s="133" t="str">
        <f t="shared" ref="BK580:BK643" si="188">+_xlfn.CONCAT(BH580,"_",J580,"_",I580,"_",BI580,"_",BJ580,"_")</f>
        <v>Pin Maritime_F1_Classique_GS Pineraies des plaines du Centre et du Nord Ouest_54_</v>
      </c>
      <c r="BL580" s="317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5" t="str">
        <f>+VLOOKUP(G580,Liste!$A$7:$H$69,8,FALSE)</f>
        <v>Résineux</v>
      </c>
      <c r="BU580" s="295">
        <f t="shared" ref="BU580:BU643" si="189">IF(BT580="Résineux",0%,100%)</f>
        <v>0</v>
      </c>
      <c r="BV580" s="297">
        <f t="shared" ref="BV580:BV643" si="190">+IF(BT580="Résineux",100%,0%)</f>
        <v>1</v>
      </c>
      <c r="BW580" s="316">
        <v>0</v>
      </c>
      <c r="BX580" s="295">
        <f t="shared" ref="BX580:BX643" si="191">+IF(BV580&lt;&gt;0,0.43,0.25)</f>
        <v>0.43</v>
      </c>
      <c r="BY580">
        <f t="shared" ref="BY580:BY643" si="192">+IF(BJ580&lt;=30,AV580*BX580,0)</f>
        <v>0</v>
      </c>
      <c r="BZ580" s="301">
        <f t="shared" ref="BZ580:BZ643" si="193">+IF(BJ580&gt;=31,0,BY580+BZ579)</f>
        <v>0</v>
      </c>
      <c r="CB580" s="296">
        <v>0.6</v>
      </c>
      <c r="CC580" s="296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55" hidden="1" customHeight="1" x14ac:dyDescent="0.3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3">
        <f t="shared" si="186"/>
        <v>15</v>
      </c>
      <c r="BK581" s="133" t="str">
        <f t="shared" si="188"/>
        <v>Pin Laricio_F1_Classique_GS Pineraies des plaines du Centre et du Nord Ouest_15_</v>
      </c>
      <c r="BL581" s="317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5" t="str">
        <f>+VLOOKUP(G581,Liste!$A$7:$H$69,8,FALSE)</f>
        <v>Résineux</v>
      </c>
      <c r="BU581" s="295">
        <f t="shared" si="189"/>
        <v>0</v>
      </c>
      <c r="BV581" s="297">
        <f t="shared" si="190"/>
        <v>1</v>
      </c>
      <c r="BW581" s="316">
        <v>0</v>
      </c>
      <c r="BX581" s="295">
        <f t="shared" si="191"/>
        <v>0.43</v>
      </c>
      <c r="BY581">
        <f t="shared" si="192"/>
        <v>0</v>
      </c>
      <c r="BZ581" s="301">
        <f t="shared" si="193"/>
        <v>0</v>
      </c>
      <c r="CB581" s="296">
        <v>0.6</v>
      </c>
      <c r="CC581" s="296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55" hidden="1" customHeight="1" x14ac:dyDescent="0.3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3">
        <f t="shared" si="186"/>
        <v>16</v>
      </c>
      <c r="BK582" s="133" t="str">
        <f t="shared" si="188"/>
        <v>Pin Laricio_F1_Classique_GS Pineraies des plaines du Centre et du Nord Ouest_16_</v>
      </c>
      <c r="BL582" s="317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5" t="str">
        <f>+VLOOKUP(G582,Liste!$A$7:$H$69,8,FALSE)</f>
        <v>Résineux</v>
      </c>
      <c r="BU582" s="295">
        <f t="shared" si="189"/>
        <v>0</v>
      </c>
      <c r="BV582" s="297">
        <f t="shared" si="190"/>
        <v>1</v>
      </c>
      <c r="BW582" s="316">
        <v>0</v>
      </c>
      <c r="BX582" s="295">
        <f t="shared" si="191"/>
        <v>0.43</v>
      </c>
      <c r="BY582">
        <f t="shared" si="192"/>
        <v>0</v>
      </c>
      <c r="BZ582" s="301">
        <f t="shared" si="193"/>
        <v>0</v>
      </c>
      <c r="CB582" s="296">
        <v>0.6</v>
      </c>
      <c r="CC582" s="296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55" hidden="1" customHeight="1" x14ac:dyDescent="0.3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3">
        <f t="shared" si="186"/>
        <v>17</v>
      </c>
      <c r="BK583" s="133" t="str">
        <f t="shared" si="188"/>
        <v>Pin Laricio_F1_Classique_GS Pineraies des plaines du Centre et du Nord Ouest_17_</v>
      </c>
      <c r="BL583" s="317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5" t="str">
        <f>+VLOOKUP(G583,Liste!$A$7:$H$69,8,FALSE)</f>
        <v>Résineux</v>
      </c>
      <c r="BU583" s="295">
        <f t="shared" si="189"/>
        <v>0</v>
      </c>
      <c r="BV583" s="297">
        <f t="shared" si="190"/>
        <v>1</v>
      </c>
      <c r="BW583" s="316">
        <v>0</v>
      </c>
      <c r="BX583" s="295">
        <f t="shared" si="191"/>
        <v>0.43</v>
      </c>
      <c r="BY583">
        <f t="shared" si="192"/>
        <v>0</v>
      </c>
      <c r="BZ583" s="301">
        <f t="shared" si="193"/>
        <v>0</v>
      </c>
      <c r="CB583" s="296">
        <v>0.6</v>
      </c>
      <c r="CC583" s="296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55" hidden="1" customHeight="1" x14ac:dyDescent="0.3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3">
        <f t="shared" si="186"/>
        <v>18</v>
      </c>
      <c r="BK584" s="133" t="str">
        <f t="shared" si="188"/>
        <v>Pin Laricio_F1_Classique_GS Pineraies des plaines du Centre et du Nord Ouest_18_</v>
      </c>
      <c r="BL584" s="317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5" t="str">
        <f>+VLOOKUP(G584,Liste!$A$7:$H$69,8,FALSE)</f>
        <v>Résineux</v>
      </c>
      <c r="BU584" s="295">
        <f t="shared" si="189"/>
        <v>0</v>
      </c>
      <c r="BV584" s="297">
        <f t="shared" si="190"/>
        <v>1</v>
      </c>
      <c r="BW584" s="316">
        <v>0</v>
      </c>
      <c r="BX584" s="295">
        <f t="shared" si="191"/>
        <v>0.43</v>
      </c>
      <c r="BY584">
        <f t="shared" si="192"/>
        <v>0</v>
      </c>
      <c r="BZ584" s="301">
        <f t="shared" si="193"/>
        <v>0</v>
      </c>
      <c r="CB584" s="296">
        <v>0.6</v>
      </c>
      <c r="CC584" s="296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55" hidden="1" customHeight="1" x14ac:dyDescent="0.3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3">
        <f t="shared" si="186"/>
        <v>19</v>
      </c>
      <c r="BK585" s="133" t="str">
        <f t="shared" si="188"/>
        <v>Pin Laricio_F1_Classique_GS Pineraies des plaines du Centre et du Nord Ouest_19_</v>
      </c>
      <c r="BL585" s="317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5" t="str">
        <f>+VLOOKUP(G585,Liste!$A$7:$H$69,8,FALSE)</f>
        <v>Résineux</v>
      </c>
      <c r="BU585" s="295">
        <f t="shared" si="189"/>
        <v>0</v>
      </c>
      <c r="BV585" s="297">
        <f t="shared" si="190"/>
        <v>1</v>
      </c>
      <c r="BW585" s="316">
        <v>0</v>
      </c>
      <c r="BX585" s="295">
        <f t="shared" si="191"/>
        <v>0.43</v>
      </c>
      <c r="BY585">
        <f t="shared" si="192"/>
        <v>0</v>
      </c>
      <c r="BZ585" s="301">
        <f t="shared" si="193"/>
        <v>0</v>
      </c>
      <c r="CB585" s="296">
        <v>0.6</v>
      </c>
      <c r="CC585" s="296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55" hidden="1" customHeight="1" x14ac:dyDescent="0.3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3">
        <f t="shared" si="186"/>
        <v>19</v>
      </c>
      <c r="BK586" s="133" t="str">
        <f t="shared" si="188"/>
        <v>Pin Laricio_F1_Classique_GS Pineraies des plaines du Centre et du Nord Ouest_19_</v>
      </c>
      <c r="BL586" s="317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5" t="str">
        <f>+VLOOKUP(G586,Liste!$A$7:$H$69,8,FALSE)</f>
        <v>Résineux</v>
      </c>
      <c r="BU586" s="295">
        <f t="shared" si="189"/>
        <v>0</v>
      </c>
      <c r="BV586" s="297">
        <f t="shared" si="190"/>
        <v>1</v>
      </c>
      <c r="BW586" s="316">
        <v>0</v>
      </c>
      <c r="BX586" s="295">
        <f t="shared" si="191"/>
        <v>0.43</v>
      </c>
      <c r="BY586">
        <f t="shared" si="192"/>
        <v>19.908633513020959</v>
      </c>
      <c r="BZ586" s="301">
        <f t="shared" si="193"/>
        <v>19.908633513020959</v>
      </c>
      <c r="CB586" s="296">
        <v>0.6</v>
      </c>
      <c r="CC586" s="296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55" hidden="1" customHeight="1" x14ac:dyDescent="0.3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3">
        <f t="shared" si="186"/>
        <v>20</v>
      </c>
      <c r="BK587" s="133" t="str">
        <f t="shared" si="188"/>
        <v>Pin Laricio_F1_Classique_GS Pineraies des plaines du Centre et du Nord Ouest_20_</v>
      </c>
      <c r="BL587" s="317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5" t="str">
        <f>+VLOOKUP(G587,Liste!$A$7:$H$69,8,FALSE)</f>
        <v>Résineux</v>
      </c>
      <c r="BU587" s="295">
        <f t="shared" si="189"/>
        <v>0</v>
      </c>
      <c r="BV587" s="297">
        <f t="shared" si="190"/>
        <v>1</v>
      </c>
      <c r="BW587" s="316">
        <v>0</v>
      </c>
      <c r="BX587" s="295">
        <f t="shared" si="191"/>
        <v>0.43</v>
      </c>
      <c r="BY587">
        <f t="shared" si="192"/>
        <v>0</v>
      </c>
      <c r="BZ587" s="301">
        <f t="shared" si="193"/>
        <v>19.908633513020959</v>
      </c>
      <c r="CB587" s="296">
        <v>0.6</v>
      </c>
      <c r="CC587" s="296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55" hidden="1" customHeight="1" x14ac:dyDescent="0.3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3">
        <f t="shared" si="186"/>
        <v>21</v>
      </c>
      <c r="BK588" s="133" t="str">
        <f t="shared" si="188"/>
        <v>Pin Laricio_F1_Classique_GS Pineraies des plaines du Centre et du Nord Ouest_21_</v>
      </c>
      <c r="BL588" s="317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5" t="str">
        <f>+VLOOKUP(G588,Liste!$A$7:$H$69,8,FALSE)</f>
        <v>Résineux</v>
      </c>
      <c r="BU588" s="295">
        <f t="shared" si="189"/>
        <v>0</v>
      </c>
      <c r="BV588" s="297">
        <f t="shared" si="190"/>
        <v>1</v>
      </c>
      <c r="BW588" s="316">
        <v>0</v>
      </c>
      <c r="BX588" s="295">
        <f t="shared" si="191"/>
        <v>0.43</v>
      </c>
      <c r="BY588">
        <f t="shared" si="192"/>
        <v>0</v>
      </c>
      <c r="BZ588" s="301">
        <f t="shared" si="193"/>
        <v>19.908633513020959</v>
      </c>
      <c r="CB588" s="296">
        <v>0.6</v>
      </c>
      <c r="CC588" s="296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55" hidden="1" customHeight="1" x14ac:dyDescent="0.3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3">
        <f t="shared" si="186"/>
        <v>22</v>
      </c>
      <c r="BK589" s="133" t="str">
        <f t="shared" si="188"/>
        <v>Pin Laricio_F1_Classique_GS Pineraies des plaines du Centre et du Nord Ouest_22_</v>
      </c>
      <c r="BL589" s="317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5" t="str">
        <f>+VLOOKUP(G589,Liste!$A$7:$H$69,8,FALSE)</f>
        <v>Résineux</v>
      </c>
      <c r="BU589" s="295">
        <f t="shared" si="189"/>
        <v>0</v>
      </c>
      <c r="BV589" s="297">
        <f t="shared" si="190"/>
        <v>1</v>
      </c>
      <c r="BW589" s="316">
        <v>0</v>
      </c>
      <c r="BX589" s="295">
        <f t="shared" si="191"/>
        <v>0.43</v>
      </c>
      <c r="BY589">
        <f t="shared" si="192"/>
        <v>0</v>
      </c>
      <c r="BZ589" s="301">
        <f t="shared" si="193"/>
        <v>19.908633513020959</v>
      </c>
      <c r="CB589" s="296">
        <v>0.6</v>
      </c>
      <c r="CC589" s="296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55" hidden="1" customHeight="1" x14ac:dyDescent="0.3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3">
        <f t="shared" si="186"/>
        <v>23</v>
      </c>
      <c r="BK590" s="133" t="str">
        <f t="shared" si="188"/>
        <v>Pin Laricio_F1_Classique_GS Pineraies des plaines du Centre et du Nord Ouest_23_</v>
      </c>
      <c r="BL590" s="317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5" t="str">
        <f>+VLOOKUP(G590,Liste!$A$7:$H$69,8,FALSE)</f>
        <v>Résineux</v>
      </c>
      <c r="BU590" s="295">
        <f t="shared" si="189"/>
        <v>0</v>
      </c>
      <c r="BV590" s="297">
        <f t="shared" si="190"/>
        <v>1</v>
      </c>
      <c r="BW590" s="316">
        <v>0</v>
      </c>
      <c r="BX590" s="295">
        <f t="shared" si="191"/>
        <v>0.43</v>
      </c>
      <c r="BY590">
        <f t="shared" si="192"/>
        <v>0</v>
      </c>
      <c r="BZ590" s="301">
        <f t="shared" si="193"/>
        <v>19.908633513020959</v>
      </c>
      <c r="CB590" s="296">
        <v>0.6</v>
      </c>
      <c r="CC590" s="296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55" hidden="1" customHeight="1" x14ac:dyDescent="0.3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3">
        <f t="shared" si="186"/>
        <v>24</v>
      </c>
      <c r="BK591" s="133" t="str">
        <f t="shared" si="188"/>
        <v>Pin Laricio_F1_Classique_GS Pineraies des plaines du Centre et du Nord Ouest_24_</v>
      </c>
      <c r="BL591" s="317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5" t="str">
        <f>+VLOOKUP(G591,Liste!$A$7:$H$69,8,FALSE)</f>
        <v>Résineux</v>
      </c>
      <c r="BU591" s="295">
        <f t="shared" si="189"/>
        <v>0</v>
      </c>
      <c r="BV591" s="297">
        <f t="shared" si="190"/>
        <v>1</v>
      </c>
      <c r="BW591" s="316">
        <v>0</v>
      </c>
      <c r="BX591" s="295">
        <f t="shared" si="191"/>
        <v>0.43</v>
      </c>
      <c r="BY591">
        <f t="shared" si="192"/>
        <v>0</v>
      </c>
      <c r="BZ591" s="301">
        <f t="shared" si="193"/>
        <v>19.908633513020959</v>
      </c>
      <c r="CB591" s="296">
        <v>0.6</v>
      </c>
      <c r="CC591" s="296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55" hidden="1" customHeight="1" x14ac:dyDescent="0.3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3">
        <f t="shared" si="186"/>
        <v>24</v>
      </c>
      <c r="BK592" s="133" t="str">
        <f t="shared" si="188"/>
        <v>Pin Laricio_F1_Classique_GS Pineraies des plaines du Centre et du Nord Ouest_24_</v>
      </c>
      <c r="BL592" s="317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5" t="str">
        <f>+VLOOKUP(G592,Liste!$A$7:$H$69,8,FALSE)</f>
        <v>Résineux</v>
      </c>
      <c r="BU592" s="295">
        <f t="shared" si="189"/>
        <v>0</v>
      </c>
      <c r="BV592" s="297">
        <f t="shared" si="190"/>
        <v>1</v>
      </c>
      <c r="BW592" s="316">
        <v>0</v>
      </c>
      <c r="BX592" s="295">
        <f t="shared" si="191"/>
        <v>0.43</v>
      </c>
      <c r="BY592">
        <f t="shared" si="192"/>
        <v>19.279649082082351</v>
      </c>
      <c r="BZ592" s="301">
        <f t="shared" si="193"/>
        <v>39.18828259510331</v>
      </c>
      <c r="CB592" s="296">
        <v>0.6</v>
      </c>
      <c r="CC592" s="296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55" hidden="1" customHeight="1" x14ac:dyDescent="0.3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3">
        <f t="shared" si="186"/>
        <v>25</v>
      </c>
      <c r="BK593" s="133" t="str">
        <f t="shared" si="188"/>
        <v>Pin Laricio_F1_Classique_GS Pineraies des plaines du Centre et du Nord Ouest_25_</v>
      </c>
      <c r="BL593" s="317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5" t="str">
        <f>+VLOOKUP(G593,Liste!$A$7:$H$69,8,FALSE)</f>
        <v>Résineux</v>
      </c>
      <c r="BU593" s="295">
        <f t="shared" si="189"/>
        <v>0</v>
      </c>
      <c r="BV593" s="297">
        <f t="shared" si="190"/>
        <v>1</v>
      </c>
      <c r="BW593" s="316">
        <v>0</v>
      </c>
      <c r="BX593" s="295">
        <f t="shared" si="191"/>
        <v>0.43</v>
      </c>
      <c r="BY593">
        <f t="shared" si="192"/>
        <v>0</v>
      </c>
      <c r="BZ593" s="301">
        <f t="shared" si="193"/>
        <v>39.18828259510331</v>
      </c>
      <c r="CB593" s="296">
        <v>0.6</v>
      </c>
      <c r="CC593" s="296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55" hidden="1" customHeight="1" x14ac:dyDescent="0.3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3">
        <f t="shared" si="186"/>
        <v>26</v>
      </c>
      <c r="BK594" s="133" t="str">
        <f t="shared" si="188"/>
        <v>Pin Laricio_F1_Classique_GS Pineraies des plaines du Centre et du Nord Ouest_26_</v>
      </c>
      <c r="BL594" s="317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5" t="str">
        <f>+VLOOKUP(G594,Liste!$A$7:$H$69,8,FALSE)</f>
        <v>Résineux</v>
      </c>
      <c r="BU594" s="295">
        <f t="shared" si="189"/>
        <v>0</v>
      </c>
      <c r="BV594" s="297">
        <f t="shared" si="190"/>
        <v>1</v>
      </c>
      <c r="BW594" s="316">
        <v>0</v>
      </c>
      <c r="BX594" s="295">
        <f t="shared" si="191"/>
        <v>0.43</v>
      </c>
      <c r="BY594">
        <f t="shared" si="192"/>
        <v>0</v>
      </c>
      <c r="BZ594" s="301">
        <f t="shared" si="193"/>
        <v>39.18828259510331</v>
      </c>
      <c r="CB594" s="296">
        <v>0.6</v>
      </c>
      <c r="CC594" s="296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55" hidden="1" customHeight="1" x14ac:dyDescent="0.3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3">
        <f t="shared" si="186"/>
        <v>27</v>
      </c>
      <c r="BK595" s="133" t="str">
        <f t="shared" si="188"/>
        <v>Pin Laricio_F1_Classique_GS Pineraies des plaines du Centre et du Nord Ouest_27_</v>
      </c>
      <c r="BL595" s="317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5" t="str">
        <f>+VLOOKUP(G595,Liste!$A$7:$H$69,8,FALSE)</f>
        <v>Résineux</v>
      </c>
      <c r="BU595" s="295">
        <f t="shared" si="189"/>
        <v>0</v>
      </c>
      <c r="BV595" s="297">
        <f t="shared" si="190"/>
        <v>1</v>
      </c>
      <c r="BW595" s="316">
        <v>0</v>
      </c>
      <c r="BX595" s="295">
        <f t="shared" si="191"/>
        <v>0.43</v>
      </c>
      <c r="BY595">
        <f t="shared" si="192"/>
        <v>0</v>
      </c>
      <c r="BZ595" s="301">
        <f t="shared" si="193"/>
        <v>39.18828259510331</v>
      </c>
      <c r="CB595" s="296">
        <v>0.6</v>
      </c>
      <c r="CC595" s="296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55" hidden="1" customHeight="1" x14ac:dyDescent="0.3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3">
        <f t="shared" si="186"/>
        <v>28</v>
      </c>
      <c r="BK596" s="133" t="str">
        <f t="shared" si="188"/>
        <v>Pin Laricio_F1_Classique_GS Pineraies des plaines du Centre et du Nord Ouest_28_</v>
      </c>
      <c r="BL596" s="317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5" t="str">
        <f>+VLOOKUP(G596,Liste!$A$7:$H$69,8,FALSE)</f>
        <v>Résineux</v>
      </c>
      <c r="BU596" s="295">
        <f t="shared" si="189"/>
        <v>0</v>
      </c>
      <c r="BV596" s="297">
        <f t="shared" si="190"/>
        <v>1</v>
      </c>
      <c r="BW596" s="316">
        <v>0</v>
      </c>
      <c r="BX596" s="295">
        <f t="shared" si="191"/>
        <v>0.43</v>
      </c>
      <c r="BY596">
        <f t="shared" si="192"/>
        <v>0</v>
      </c>
      <c r="BZ596" s="301">
        <f t="shared" si="193"/>
        <v>39.18828259510331</v>
      </c>
      <c r="CB596" s="296">
        <v>0.6</v>
      </c>
      <c r="CC596" s="296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55" hidden="1" customHeight="1" x14ac:dyDescent="0.3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3">
        <f t="shared" si="186"/>
        <v>29</v>
      </c>
      <c r="BK597" s="133" t="str">
        <f t="shared" si="188"/>
        <v>Pin Laricio_F1_Classique_GS Pineraies des plaines du Centre et du Nord Ouest_29_</v>
      </c>
      <c r="BL597" s="317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5" t="str">
        <f>+VLOOKUP(G597,Liste!$A$7:$H$69,8,FALSE)</f>
        <v>Résineux</v>
      </c>
      <c r="BU597" s="295">
        <f t="shared" si="189"/>
        <v>0</v>
      </c>
      <c r="BV597" s="297">
        <f t="shared" si="190"/>
        <v>1</v>
      </c>
      <c r="BW597" s="316">
        <v>0</v>
      </c>
      <c r="BX597" s="295">
        <f t="shared" si="191"/>
        <v>0.43</v>
      </c>
      <c r="BY597">
        <f t="shared" si="192"/>
        <v>0</v>
      </c>
      <c r="BZ597" s="301">
        <f t="shared" si="193"/>
        <v>39.18828259510331</v>
      </c>
      <c r="CB597" s="296">
        <v>0.6</v>
      </c>
      <c r="CC597" s="296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55" hidden="1" customHeight="1" x14ac:dyDescent="0.3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3">
        <f t="shared" si="186"/>
        <v>30</v>
      </c>
      <c r="BK598" s="133" t="str">
        <f t="shared" si="188"/>
        <v>Pin Laricio_F1_Classique_GS Pineraies des plaines du Centre et du Nord Ouest_30_</v>
      </c>
      <c r="BL598" s="317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5" t="str">
        <f>+VLOOKUP(G598,Liste!$A$7:$H$69,8,FALSE)</f>
        <v>Résineux</v>
      </c>
      <c r="BU598" s="295">
        <f t="shared" si="189"/>
        <v>0</v>
      </c>
      <c r="BV598" s="297">
        <f t="shared" si="190"/>
        <v>1</v>
      </c>
      <c r="BW598" s="316">
        <v>0</v>
      </c>
      <c r="BX598" s="295">
        <f t="shared" si="191"/>
        <v>0.43</v>
      </c>
      <c r="BY598">
        <f t="shared" si="192"/>
        <v>0</v>
      </c>
      <c r="BZ598" s="301">
        <f t="shared" si="193"/>
        <v>39.18828259510331</v>
      </c>
      <c r="CB598" s="296">
        <v>0.6</v>
      </c>
      <c r="CC598" s="296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55" hidden="1" customHeight="1" x14ac:dyDescent="0.3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3">
        <f t="shared" si="186"/>
        <v>30</v>
      </c>
      <c r="BK599" s="133" t="str">
        <f t="shared" si="188"/>
        <v>Pin Laricio_F1_Classique_GS Pineraies des plaines du Centre et du Nord Ouest_30_</v>
      </c>
      <c r="BL599" s="317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5" t="str">
        <f>+VLOOKUP(G599,Liste!$A$7:$H$69,8,FALSE)</f>
        <v>Résineux</v>
      </c>
      <c r="BU599" s="295">
        <f t="shared" si="189"/>
        <v>0</v>
      </c>
      <c r="BV599" s="297">
        <f t="shared" si="190"/>
        <v>1</v>
      </c>
      <c r="BW599" s="316">
        <v>0</v>
      </c>
      <c r="BX599" s="295">
        <f t="shared" si="191"/>
        <v>0.43</v>
      </c>
      <c r="BY599">
        <f t="shared" si="192"/>
        <v>28.376249322441939</v>
      </c>
      <c r="BZ599" s="301">
        <f t="shared" si="193"/>
        <v>67.564531917545253</v>
      </c>
      <c r="CB599" s="296">
        <v>0.6</v>
      </c>
      <c r="CC599" s="296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55" hidden="1" customHeight="1" x14ac:dyDescent="0.3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3">
        <f t="shared" si="186"/>
        <v>31</v>
      </c>
      <c r="BK600" s="133" t="str">
        <f t="shared" si="188"/>
        <v>Pin Laricio_F1_Classique_GS Pineraies des plaines du Centre et du Nord Ouest_31_</v>
      </c>
      <c r="BL600" s="317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5" t="str">
        <f>+VLOOKUP(G600,Liste!$A$7:$H$69,8,FALSE)</f>
        <v>Résineux</v>
      </c>
      <c r="BU600" s="295">
        <f t="shared" si="189"/>
        <v>0</v>
      </c>
      <c r="BV600" s="297">
        <f t="shared" si="190"/>
        <v>1</v>
      </c>
      <c r="BW600" s="316">
        <v>0</v>
      </c>
      <c r="BX600" s="295">
        <f t="shared" si="191"/>
        <v>0.43</v>
      </c>
      <c r="BY600">
        <f t="shared" si="192"/>
        <v>0</v>
      </c>
      <c r="BZ600" s="301">
        <f t="shared" si="193"/>
        <v>0</v>
      </c>
      <c r="CB600" s="296">
        <v>0.6</v>
      </c>
      <c r="CC600" s="296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55" hidden="1" customHeight="1" x14ac:dyDescent="0.3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3">
        <f t="shared" si="186"/>
        <v>32</v>
      </c>
      <c r="BK601" s="133" t="str">
        <f t="shared" si="188"/>
        <v>Pin Laricio_F1_Classique_GS Pineraies des plaines du Centre et du Nord Ouest_32_</v>
      </c>
      <c r="BL601" s="317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5" t="str">
        <f>+VLOOKUP(G601,Liste!$A$7:$H$69,8,FALSE)</f>
        <v>Résineux</v>
      </c>
      <c r="BU601" s="295">
        <f t="shared" si="189"/>
        <v>0</v>
      </c>
      <c r="BV601" s="297">
        <f t="shared" si="190"/>
        <v>1</v>
      </c>
      <c r="BW601" s="316">
        <v>0</v>
      </c>
      <c r="BX601" s="295">
        <f t="shared" si="191"/>
        <v>0.43</v>
      </c>
      <c r="BY601">
        <f t="shared" si="192"/>
        <v>0</v>
      </c>
      <c r="BZ601" s="301">
        <f t="shared" si="193"/>
        <v>0</v>
      </c>
      <c r="CB601" s="296">
        <v>0.6</v>
      </c>
      <c r="CC601" s="296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55" hidden="1" customHeight="1" x14ac:dyDescent="0.3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3">
        <f t="shared" si="186"/>
        <v>33</v>
      </c>
      <c r="BK602" s="133" t="str">
        <f t="shared" si="188"/>
        <v>Pin Laricio_F1_Classique_GS Pineraies des plaines du Centre et du Nord Ouest_33_</v>
      </c>
      <c r="BL602" s="317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5" t="str">
        <f>+VLOOKUP(G602,Liste!$A$7:$H$69,8,FALSE)</f>
        <v>Résineux</v>
      </c>
      <c r="BU602" s="295">
        <f t="shared" si="189"/>
        <v>0</v>
      </c>
      <c r="BV602" s="297">
        <f t="shared" si="190"/>
        <v>1</v>
      </c>
      <c r="BW602" s="316">
        <v>0</v>
      </c>
      <c r="BX602" s="295">
        <f t="shared" si="191"/>
        <v>0.43</v>
      </c>
      <c r="BY602">
        <f t="shared" si="192"/>
        <v>0</v>
      </c>
      <c r="BZ602" s="301">
        <f t="shared" si="193"/>
        <v>0</v>
      </c>
      <c r="CB602" s="296">
        <v>0.6</v>
      </c>
      <c r="CC602" s="296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55" hidden="1" customHeight="1" x14ac:dyDescent="0.3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3">
        <f t="shared" si="186"/>
        <v>34</v>
      </c>
      <c r="BK603" s="133" t="str">
        <f t="shared" si="188"/>
        <v>Pin Laricio_F1_Classique_GS Pineraies des plaines du Centre et du Nord Ouest_34_</v>
      </c>
      <c r="BL603" s="317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5" t="str">
        <f>+VLOOKUP(G603,Liste!$A$7:$H$69,8,FALSE)</f>
        <v>Résineux</v>
      </c>
      <c r="BU603" s="295">
        <f t="shared" si="189"/>
        <v>0</v>
      </c>
      <c r="BV603" s="297">
        <f t="shared" si="190"/>
        <v>1</v>
      </c>
      <c r="BW603" s="316">
        <v>0</v>
      </c>
      <c r="BX603" s="295">
        <f t="shared" si="191"/>
        <v>0.43</v>
      </c>
      <c r="BY603">
        <f t="shared" si="192"/>
        <v>0</v>
      </c>
      <c r="BZ603" s="301">
        <f t="shared" si="193"/>
        <v>0</v>
      </c>
      <c r="CB603" s="296">
        <v>0.6</v>
      </c>
      <c r="CC603" s="296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55" hidden="1" customHeight="1" x14ac:dyDescent="0.3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3">
        <f t="shared" si="186"/>
        <v>35</v>
      </c>
      <c r="BK604" s="133" t="str">
        <f t="shared" si="188"/>
        <v>Pin Laricio_F1_Classique_GS Pineraies des plaines du Centre et du Nord Ouest_35_</v>
      </c>
      <c r="BL604" s="317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5" t="str">
        <f>+VLOOKUP(G604,Liste!$A$7:$H$69,8,FALSE)</f>
        <v>Résineux</v>
      </c>
      <c r="BU604" s="295">
        <f t="shared" si="189"/>
        <v>0</v>
      </c>
      <c r="BV604" s="297">
        <f t="shared" si="190"/>
        <v>1</v>
      </c>
      <c r="BW604" s="316">
        <v>0</v>
      </c>
      <c r="BX604" s="295">
        <f t="shared" si="191"/>
        <v>0.43</v>
      </c>
      <c r="BY604">
        <f t="shared" si="192"/>
        <v>0</v>
      </c>
      <c r="BZ604" s="301">
        <f t="shared" si="193"/>
        <v>0</v>
      </c>
      <c r="CB604" s="296">
        <v>0.6</v>
      </c>
      <c r="CC604" s="296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55" hidden="1" customHeight="1" x14ac:dyDescent="0.3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3">
        <f t="shared" si="186"/>
        <v>36</v>
      </c>
      <c r="BK605" s="133" t="str">
        <f t="shared" si="188"/>
        <v>Pin Laricio_F1_Classique_GS Pineraies des plaines du Centre et du Nord Ouest_36_</v>
      </c>
      <c r="BL605" s="317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5" t="str">
        <f>+VLOOKUP(G605,Liste!$A$7:$H$69,8,FALSE)</f>
        <v>Résineux</v>
      </c>
      <c r="BU605" s="295">
        <f t="shared" si="189"/>
        <v>0</v>
      </c>
      <c r="BV605" s="297">
        <f t="shared" si="190"/>
        <v>1</v>
      </c>
      <c r="BW605" s="316">
        <v>0</v>
      </c>
      <c r="BX605" s="295">
        <f t="shared" si="191"/>
        <v>0.43</v>
      </c>
      <c r="BY605">
        <f t="shared" si="192"/>
        <v>0</v>
      </c>
      <c r="BZ605" s="301">
        <f t="shared" si="193"/>
        <v>0</v>
      </c>
      <c r="CB605" s="296">
        <v>0.6</v>
      </c>
      <c r="CC605" s="296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55" hidden="1" customHeight="1" x14ac:dyDescent="0.3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3">
        <f t="shared" si="186"/>
        <v>37</v>
      </c>
      <c r="BK606" s="133" t="str">
        <f t="shared" si="188"/>
        <v>Pin Laricio_F1_Classique_GS Pineraies des plaines du Centre et du Nord Ouest_37_</v>
      </c>
      <c r="BL606" s="317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5" t="str">
        <f>+VLOOKUP(G606,Liste!$A$7:$H$69,8,FALSE)</f>
        <v>Résineux</v>
      </c>
      <c r="BU606" s="295">
        <f t="shared" si="189"/>
        <v>0</v>
      </c>
      <c r="BV606" s="297">
        <f t="shared" si="190"/>
        <v>1</v>
      </c>
      <c r="BW606" s="316">
        <v>0</v>
      </c>
      <c r="BX606" s="295">
        <f t="shared" si="191"/>
        <v>0.43</v>
      </c>
      <c r="BY606">
        <f t="shared" si="192"/>
        <v>0</v>
      </c>
      <c r="BZ606" s="301">
        <f t="shared" si="193"/>
        <v>0</v>
      </c>
      <c r="CB606" s="296">
        <v>0.6</v>
      </c>
      <c r="CC606" s="296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55" hidden="1" customHeight="1" x14ac:dyDescent="0.3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3">
        <f t="shared" si="186"/>
        <v>37</v>
      </c>
      <c r="BK607" s="133" t="str">
        <f t="shared" si="188"/>
        <v>Pin Laricio_F1_Classique_GS Pineraies des plaines du Centre et du Nord Ouest_37_</v>
      </c>
      <c r="BL607" s="317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5" t="str">
        <f>+VLOOKUP(G607,Liste!$A$7:$H$69,8,FALSE)</f>
        <v>Résineux</v>
      </c>
      <c r="BU607" s="295">
        <f t="shared" si="189"/>
        <v>0</v>
      </c>
      <c r="BV607" s="297">
        <f t="shared" si="190"/>
        <v>1</v>
      </c>
      <c r="BW607" s="316">
        <v>0</v>
      </c>
      <c r="BX607" s="295">
        <f t="shared" si="191"/>
        <v>0.43</v>
      </c>
      <c r="BY607">
        <f t="shared" si="192"/>
        <v>0</v>
      </c>
      <c r="BZ607" s="301">
        <f t="shared" si="193"/>
        <v>0</v>
      </c>
      <c r="CB607" s="296">
        <v>0.6</v>
      </c>
      <c r="CC607" s="296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55" hidden="1" customHeight="1" x14ac:dyDescent="0.3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3">
        <f t="shared" si="186"/>
        <v>38</v>
      </c>
      <c r="BK608" s="133" t="str">
        <f t="shared" si="188"/>
        <v>Pin Laricio_F1_Classique_GS Pineraies des plaines du Centre et du Nord Ouest_38_</v>
      </c>
      <c r="BL608" s="317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5" t="str">
        <f>+VLOOKUP(G608,Liste!$A$7:$H$69,8,FALSE)</f>
        <v>Résineux</v>
      </c>
      <c r="BU608" s="295">
        <f t="shared" si="189"/>
        <v>0</v>
      </c>
      <c r="BV608" s="297">
        <f t="shared" si="190"/>
        <v>1</v>
      </c>
      <c r="BW608" s="316">
        <v>0</v>
      </c>
      <c r="BX608" s="295">
        <f t="shared" si="191"/>
        <v>0.43</v>
      </c>
      <c r="BY608">
        <f t="shared" si="192"/>
        <v>0</v>
      </c>
      <c r="BZ608" s="301">
        <f t="shared" si="193"/>
        <v>0</v>
      </c>
      <c r="CB608" s="296">
        <v>0.6</v>
      </c>
      <c r="CC608" s="296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55" hidden="1" customHeight="1" x14ac:dyDescent="0.3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3">
        <f t="shared" si="186"/>
        <v>39</v>
      </c>
      <c r="BK609" s="133" t="str">
        <f t="shared" si="188"/>
        <v>Pin Laricio_F1_Classique_GS Pineraies des plaines du Centre et du Nord Ouest_39_</v>
      </c>
      <c r="BL609" s="317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5" t="str">
        <f>+VLOOKUP(G609,Liste!$A$7:$H$69,8,FALSE)</f>
        <v>Résineux</v>
      </c>
      <c r="BU609" s="295">
        <f t="shared" si="189"/>
        <v>0</v>
      </c>
      <c r="BV609" s="297">
        <f t="shared" si="190"/>
        <v>1</v>
      </c>
      <c r="BW609" s="316">
        <v>0</v>
      </c>
      <c r="BX609" s="295">
        <f t="shared" si="191"/>
        <v>0.43</v>
      </c>
      <c r="BY609">
        <f t="shared" si="192"/>
        <v>0</v>
      </c>
      <c r="BZ609" s="301">
        <f t="shared" si="193"/>
        <v>0</v>
      </c>
      <c r="CB609" s="296">
        <v>0.6</v>
      </c>
      <c r="CC609" s="296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55" hidden="1" customHeight="1" x14ac:dyDescent="0.3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3">
        <f t="shared" si="186"/>
        <v>40</v>
      </c>
      <c r="BK610" s="133" t="str">
        <f t="shared" si="188"/>
        <v>Pin Laricio_F1_Classique_GS Pineraies des plaines du Centre et du Nord Ouest_40_</v>
      </c>
      <c r="BL610" s="317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5" t="str">
        <f>+VLOOKUP(G610,Liste!$A$7:$H$69,8,FALSE)</f>
        <v>Résineux</v>
      </c>
      <c r="BU610" s="295">
        <f t="shared" si="189"/>
        <v>0</v>
      </c>
      <c r="BV610" s="297">
        <f t="shared" si="190"/>
        <v>1</v>
      </c>
      <c r="BW610" s="316">
        <v>0</v>
      </c>
      <c r="BX610" s="295">
        <f t="shared" si="191"/>
        <v>0.43</v>
      </c>
      <c r="BY610">
        <f t="shared" si="192"/>
        <v>0</v>
      </c>
      <c r="BZ610" s="301">
        <f t="shared" si="193"/>
        <v>0</v>
      </c>
      <c r="CB610" s="296">
        <v>0.6</v>
      </c>
      <c r="CC610" s="296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55" hidden="1" customHeight="1" x14ac:dyDescent="0.3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3">
        <f t="shared" si="186"/>
        <v>41</v>
      </c>
      <c r="BK611" s="133" t="str">
        <f t="shared" si="188"/>
        <v>Pin Laricio_F1_Classique_GS Pineraies des plaines du Centre et du Nord Ouest_41_</v>
      </c>
      <c r="BL611" s="317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5" t="str">
        <f>+VLOOKUP(G611,Liste!$A$7:$H$69,8,FALSE)</f>
        <v>Résineux</v>
      </c>
      <c r="BU611" s="295">
        <f t="shared" si="189"/>
        <v>0</v>
      </c>
      <c r="BV611" s="297">
        <f t="shared" si="190"/>
        <v>1</v>
      </c>
      <c r="BW611" s="316">
        <v>0</v>
      </c>
      <c r="BX611" s="295">
        <f t="shared" si="191"/>
        <v>0.43</v>
      </c>
      <c r="BY611">
        <f t="shared" si="192"/>
        <v>0</v>
      </c>
      <c r="BZ611" s="301">
        <f t="shared" si="193"/>
        <v>0</v>
      </c>
      <c r="CB611" s="296">
        <v>0.6</v>
      </c>
      <c r="CC611" s="296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55" hidden="1" customHeight="1" x14ac:dyDescent="0.3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3">
        <f t="shared" si="186"/>
        <v>42</v>
      </c>
      <c r="BK612" s="133" t="str">
        <f t="shared" si="188"/>
        <v>Pin Laricio_F1_Classique_GS Pineraies des plaines du Centre et du Nord Ouest_42_</v>
      </c>
      <c r="BL612" s="317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5" t="str">
        <f>+VLOOKUP(G612,Liste!$A$7:$H$69,8,FALSE)</f>
        <v>Résineux</v>
      </c>
      <c r="BU612" s="295">
        <f t="shared" si="189"/>
        <v>0</v>
      </c>
      <c r="BV612" s="297">
        <f t="shared" si="190"/>
        <v>1</v>
      </c>
      <c r="BW612" s="316">
        <v>0</v>
      </c>
      <c r="BX612" s="295">
        <f t="shared" si="191"/>
        <v>0.43</v>
      </c>
      <c r="BY612">
        <f t="shared" si="192"/>
        <v>0</v>
      </c>
      <c r="BZ612" s="301">
        <f t="shared" si="193"/>
        <v>0</v>
      </c>
      <c r="CB612" s="296">
        <v>0.6</v>
      </c>
      <c r="CC612" s="296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55" hidden="1" customHeight="1" x14ac:dyDescent="0.3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3">
        <f t="shared" si="186"/>
        <v>43</v>
      </c>
      <c r="BK613" s="133" t="str">
        <f t="shared" si="188"/>
        <v>Pin Laricio_F1_Classique_GS Pineraies des plaines du Centre et du Nord Ouest_43_</v>
      </c>
      <c r="BL613" s="317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5" t="str">
        <f>+VLOOKUP(G613,Liste!$A$7:$H$69,8,FALSE)</f>
        <v>Résineux</v>
      </c>
      <c r="BU613" s="295">
        <f t="shared" si="189"/>
        <v>0</v>
      </c>
      <c r="BV613" s="297">
        <f t="shared" si="190"/>
        <v>1</v>
      </c>
      <c r="BW613" s="316">
        <v>0</v>
      </c>
      <c r="BX613" s="295">
        <f t="shared" si="191"/>
        <v>0.43</v>
      </c>
      <c r="BY613">
        <f t="shared" si="192"/>
        <v>0</v>
      </c>
      <c r="BZ613" s="301">
        <f t="shared" si="193"/>
        <v>0</v>
      </c>
      <c r="CB613" s="296">
        <v>0.6</v>
      </c>
      <c r="CC613" s="296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55" hidden="1" customHeight="1" x14ac:dyDescent="0.3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3">
        <f t="shared" si="186"/>
        <v>44</v>
      </c>
      <c r="BK614" s="133" t="str">
        <f t="shared" si="188"/>
        <v>Pin Laricio_F1_Classique_GS Pineraies des plaines du Centre et du Nord Ouest_44_</v>
      </c>
      <c r="BL614" s="317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5" t="str">
        <f>+VLOOKUP(G614,Liste!$A$7:$H$69,8,FALSE)</f>
        <v>Résineux</v>
      </c>
      <c r="BU614" s="295">
        <f t="shared" si="189"/>
        <v>0</v>
      </c>
      <c r="BV614" s="297">
        <f t="shared" si="190"/>
        <v>1</v>
      </c>
      <c r="BW614" s="316">
        <v>0</v>
      </c>
      <c r="BX614" s="295">
        <f t="shared" si="191"/>
        <v>0.43</v>
      </c>
      <c r="BY614">
        <f t="shared" si="192"/>
        <v>0</v>
      </c>
      <c r="BZ614" s="301">
        <f t="shared" si="193"/>
        <v>0</v>
      </c>
      <c r="CB614" s="296">
        <v>0.6</v>
      </c>
      <c r="CC614" s="296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55" hidden="1" customHeight="1" x14ac:dyDescent="0.3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3">
        <f t="shared" si="186"/>
        <v>45</v>
      </c>
      <c r="BK615" s="133" t="str">
        <f t="shared" si="188"/>
        <v>Pin Laricio_F1_Classique_GS Pineraies des plaines du Centre et du Nord Ouest_45_</v>
      </c>
      <c r="BL615" s="317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5" t="str">
        <f>+VLOOKUP(G615,Liste!$A$7:$H$69,8,FALSE)</f>
        <v>Résineux</v>
      </c>
      <c r="BU615" s="295">
        <f t="shared" si="189"/>
        <v>0</v>
      </c>
      <c r="BV615" s="297">
        <f t="shared" si="190"/>
        <v>1</v>
      </c>
      <c r="BW615" s="316">
        <v>0</v>
      </c>
      <c r="BX615" s="295">
        <f t="shared" si="191"/>
        <v>0.43</v>
      </c>
      <c r="BY615">
        <f t="shared" si="192"/>
        <v>0</v>
      </c>
      <c r="BZ615" s="301">
        <f t="shared" si="193"/>
        <v>0</v>
      </c>
      <c r="CB615" s="296">
        <v>0.6</v>
      </c>
      <c r="CC615" s="296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55" hidden="1" customHeight="1" x14ac:dyDescent="0.3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3">
        <f t="shared" si="186"/>
        <v>46</v>
      </c>
      <c r="BK616" s="133" t="str">
        <f t="shared" si="188"/>
        <v>Pin Laricio_F1_Classique_GS Pineraies des plaines du Centre et du Nord Ouest_46_</v>
      </c>
      <c r="BL616" s="317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5" t="str">
        <f>+VLOOKUP(G616,Liste!$A$7:$H$69,8,FALSE)</f>
        <v>Résineux</v>
      </c>
      <c r="BU616" s="295">
        <f t="shared" si="189"/>
        <v>0</v>
      </c>
      <c r="BV616" s="297">
        <f t="shared" si="190"/>
        <v>1</v>
      </c>
      <c r="BW616" s="316">
        <v>0</v>
      </c>
      <c r="BX616" s="295">
        <f t="shared" si="191"/>
        <v>0.43</v>
      </c>
      <c r="BY616">
        <f t="shared" si="192"/>
        <v>0</v>
      </c>
      <c r="BZ616" s="301">
        <f t="shared" si="193"/>
        <v>0</v>
      </c>
      <c r="CB616" s="296">
        <v>0.6</v>
      </c>
      <c r="CC616" s="296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55" hidden="1" customHeight="1" x14ac:dyDescent="0.3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3">
        <f t="shared" si="186"/>
        <v>46</v>
      </c>
      <c r="BK617" s="133" t="str">
        <f t="shared" si="188"/>
        <v>Pin Laricio_F1_Classique_GS Pineraies des plaines du Centre et du Nord Ouest_46_</v>
      </c>
      <c r="BL617" s="317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5" t="str">
        <f>+VLOOKUP(G617,Liste!$A$7:$H$69,8,FALSE)</f>
        <v>Résineux</v>
      </c>
      <c r="BU617" s="295">
        <f t="shared" si="189"/>
        <v>0</v>
      </c>
      <c r="BV617" s="297">
        <f t="shared" si="190"/>
        <v>1</v>
      </c>
      <c r="BW617" s="316">
        <v>0</v>
      </c>
      <c r="BX617" s="295">
        <f t="shared" si="191"/>
        <v>0.43</v>
      </c>
      <c r="BY617">
        <f t="shared" si="192"/>
        <v>0</v>
      </c>
      <c r="BZ617" s="301">
        <f t="shared" si="193"/>
        <v>0</v>
      </c>
      <c r="CB617" s="296">
        <v>0.6</v>
      </c>
      <c r="CC617" s="296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55" hidden="1" customHeight="1" x14ac:dyDescent="0.3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3">
        <f t="shared" si="186"/>
        <v>47</v>
      </c>
      <c r="BK618" s="133" t="str">
        <f t="shared" si="188"/>
        <v>Pin Laricio_F1_Classique_GS Pineraies des plaines du Centre et du Nord Ouest_47_</v>
      </c>
      <c r="BL618" s="317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5" t="str">
        <f>+VLOOKUP(G618,Liste!$A$7:$H$69,8,FALSE)</f>
        <v>Résineux</v>
      </c>
      <c r="BU618" s="295">
        <f t="shared" si="189"/>
        <v>0</v>
      </c>
      <c r="BV618" s="297">
        <f t="shared" si="190"/>
        <v>1</v>
      </c>
      <c r="BW618" s="316">
        <v>0</v>
      </c>
      <c r="BX618" s="295">
        <f t="shared" si="191"/>
        <v>0.43</v>
      </c>
      <c r="BY618">
        <f t="shared" si="192"/>
        <v>0</v>
      </c>
      <c r="BZ618" s="301">
        <f t="shared" si="193"/>
        <v>0</v>
      </c>
      <c r="CB618" s="296">
        <v>0.6</v>
      </c>
      <c r="CC618" s="296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55" hidden="1" customHeight="1" x14ac:dyDescent="0.3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3">
        <f t="shared" si="186"/>
        <v>48</v>
      </c>
      <c r="BK619" s="133" t="str">
        <f t="shared" si="188"/>
        <v>Pin Laricio_F1_Classique_GS Pineraies des plaines du Centre et du Nord Ouest_48_</v>
      </c>
      <c r="BL619" s="317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5" t="str">
        <f>+VLOOKUP(G619,Liste!$A$7:$H$69,8,FALSE)</f>
        <v>Résineux</v>
      </c>
      <c r="BU619" s="295">
        <f t="shared" si="189"/>
        <v>0</v>
      </c>
      <c r="BV619" s="297">
        <f t="shared" si="190"/>
        <v>1</v>
      </c>
      <c r="BW619" s="316">
        <v>0</v>
      </c>
      <c r="BX619" s="295">
        <f t="shared" si="191"/>
        <v>0.43</v>
      </c>
      <c r="BY619">
        <f t="shared" si="192"/>
        <v>0</v>
      </c>
      <c r="BZ619" s="301">
        <f t="shared" si="193"/>
        <v>0</v>
      </c>
      <c r="CB619" s="296">
        <v>0.6</v>
      </c>
      <c r="CC619" s="296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55" hidden="1" customHeight="1" x14ac:dyDescent="0.3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3">
        <f t="shared" si="186"/>
        <v>49</v>
      </c>
      <c r="BK620" s="133" t="str">
        <f t="shared" si="188"/>
        <v>Pin Laricio_F1_Classique_GS Pineraies des plaines du Centre et du Nord Ouest_49_</v>
      </c>
      <c r="BL620" s="317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5" t="str">
        <f>+VLOOKUP(G620,Liste!$A$7:$H$69,8,FALSE)</f>
        <v>Résineux</v>
      </c>
      <c r="BU620" s="295">
        <f t="shared" si="189"/>
        <v>0</v>
      </c>
      <c r="BV620" s="297">
        <f t="shared" si="190"/>
        <v>1</v>
      </c>
      <c r="BW620" s="316">
        <v>0</v>
      </c>
      <c r="BX620" s="295">
        <f t="shared" si="191"/>
        <v>0.43</v>
      </c>
      <c r="BY620">
        <f t="shared" si="192"/>
        <v>0</v>
      </c>
      <c r="BZ620" s="301">
        <f t="shared" si="193"/>
        <v>0</v>
      </c>
      <c r="CB620" s="296">
        <v>0.6</v>
      </c>
      <c r="CC620" s="296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55" hidden="1" customHeight="1" x14ac:dyDescent="0.3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3">
        <f t="shared" si="186"/>
        <v>50</v>
      </c>
      <c r="BK621" s="133" t="str">
        <f t="shared" si="188"/>
        <v>Pin Laricio_F1_Classique_GS Pineraies des plaines du Centre et du Nord Ouest_50_</v>
      </c>
      <c r="BL621" s="317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5" t="str">
        <f>+VLOOKUP(G621,Liste!$A$7:$H$69,8,FALSE)</f>
        <v>Résineux</v>
      </c>
      <c r="BU621" s="295">
        <f t="shared" si="189"/>
        <v>0</v>
      </c>
      <c r="BV621" s="297">
        <f t="shared" si="190"/>
        <v>1</v>
      </c>
      <c r="BW621" s="316">
        <v>0</v>
      </c>
      <c r="BX621" s="295">
        <f t="shared" si="191"/>
        <v>0.43</v>
      </c>
      <c r="BY621">
        <f t="shared" si="192"/>
        <v>0</v>
      </c>
      <c r="BZ621" s="301">
        <f t="shared" si="193"/>
        <v>0</v>
      </c>
      <c r="CB621" s="296">
        <v>0.6</v>
      </c>
      <c r="CC621" s="296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55" hidden="1" customHeight="1" x14ac:dyDescent="0.3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3">
        <f t="shared" si="186"/>
        <v>51</v>
      </c>
      <c r="BK622" s="133" t="str">
        <f t="shared" si="188"/>
        <v>Pin Laricio_F1_Classique_GS Pineraies des plaines du Centre et du Nord Ouest_51_</v>
      </c>
      <c r="BL622" s="317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5" t="str">
        <f>+VLOOKUP(G622,Liste!$A$7:$H$69,8,FALSE)</f>
        <v>Résineux</v>
      </c>
      <c r="BU622" s="295">
        <f t="shared" si="189"/>
        <v>0</v>
      </c>
      <c r="BV622" s="297">
        <f t="shared" si="190"/>
        <v>1</v>
      </c>
      <c r="BW622" s="316">
        <v>0</v>
      </c>
      <c r="BX622" s="295">
        <f t="shared" si="191"/>
        <v>0.43</v>
      </c>
      <c r="BY622">
        <f t="shared" si="192"/>
        <v>0</v>
      </c>
      <c r="BZ622" s="301">
        <f t="shared" si="193"/>
        <v>0</v>
      </c>
      <c r="CB622" s="296">
        <v>0.6</v>
      </c>
      <c r="CC622" s="296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55" hidden="1" customHeight="1" x14ac:dyDescent="0.3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3">
        <f t="shared" si="186"/>
        <v>52</v>
      </c>
      <c r="BK623" s="133" t="str">
        <f t="shared" si="188"/>
        <v>Pin Laricio_F1_Classique_GS Pineraies des plaines du Centre et du Nord Ouest_52_</v>
      </c>
      <c r="BL623" s="317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5" t="str">
        <f>+VLOOKUP(G623,Liste!$A$7:$H$69,8,FALSE)</f>
        <v>Résineux</v>
      </c>
      <c r="BU623" s="295">
        <f t="shared" si="189"/>
        <v>0</v>
      </c>
      <c r="BV623" s="297">
        <f t="shared" si="190"/>
        <v>1</v>
      </c>
      <c r="BW623" s="316">
        <v>0</v>
      </c>
      <c r="BX623" s="295">
        <f t="shared" si="191"/>
        <v>0.43</v>
      </c>
      <c r="BY623">
        <f t="shared" si="192"/>
        <v>0</v>
      </c>
      <c r="BZ623" s="301">
        <f t="shared" si="193"/>
        <v>0</v>
      </c>
      <c r="CB623" s="296">
        <v>0.6</v>
      </c>
      <c r="CC623" s="296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55" hidden="1" customHeight="1" x14ac:dyDescent="0.3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3">
        <f t="shared" si="186"/>
        <v>53</v>
      </c>
      <c r="BK624" s="133" t="str">
        <f t="shared" si="188"/>
        <v>Pin Laricio_F1_Classique_GS Pineraies des plaines du Centre et du Nord Ouest_53_</v>
      </c>
      <c r="BL624" s="317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5" t="str">
        <f>+VLOOKUP(G624,Liste!$A$7:$H$69,8,FALSE)</f>
        <v>Résineux</v>
      </c>
      <c r="BU624" s="295">
        <f t="shared" si="189"/>
        <v>0</v>
      </c>
      <c r="BV624" s="297">
        <f t="shared" si="190"/>
        <v>1</v>
      </c>
      <c r="BW624" s="316">
        <v>0</v>
      </c>
      <c r="BX624" s="295">
        <f t="shared" si="191"/>
        <v>0.43</v>
      </c>
      <c r="BY624">
        <f t="shared" si="192"/>
        <v>0</v>
      </c>
      <c r="BZ624" s="301">
        <f t="shared" si="193"/>
        <v>0</v>
      </c>
      <c r="CB624" s="296">
        <v>0.6</v>
      </c>
      <c r="CC624" s="296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55" hidden="1" customHeight="1" x14ac:dyDescent="0.3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3">
        <f t="shared" si="186"/>
        <v>54</v>
      </c>
      <c r="BK625" s="133" t="str">
        <f t="shared" si="188"/>
        <v>Pin Laricio_F1_Classique_GS Pineraies des plaines du Centre et du Nord Ouest_54_</v>
      </c>
      <c r="BL625" s="317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5" t="str">
        <f>+VLOOKUP(G625,Liste!$A$7:$H$69,8,FALSE)</f>
        <v>Résineux</v>
      </c>
      <c r="BU625" s="295">
        <f t="shared" si="189"/>
        <v>0</v>
      </c>
      <c r="BV625" s="297">
        <f t="shared" si="190"/>
        <v>1</v>
      </c>
      <c r="BW625" s="316">
        <v>0</v>
      </c>
      <c r="BX625" s="295">
        <f t="shared" si="191"/>
        <v>0.43</v>
      </c>
      <c r="BY625">
        <f t="shared" si="192"/>
        <v>0</v>
      </c>
      <c r="BZ625" s="301">
        <f t="shared" si="193"/>
        <v>0</v>
      </c>
      <c r="CB625" s="296">
        <v>0.6</v>
      </c>
      <c r="CC625" s="296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55" hidden="1" customHeight="1" x14ac:dyDescent="0.3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3">
        <f t="shared" si="186"/>
        <v>55</v>
      </c>
      <c r="BK626" s="133" t="str">
        <f t="shared" si="188"/>
        <v>Pin Laricio_F1_Classique_GS Pineraies des plaines du Centre et du Nord Ouest_55_</v>
      </c>
      <c r="BL626" s="317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5" t="str">
        <f>+VLOOKUP(G626,Liste!$A$7:$H$69,8,FALSE)</f>
        <v>Résineux</v>
      </c>
      <c r="BU626" s="295">
        <f t="shared" si="189"/>
        <v>0</v>
      </c>
      <c r="BV626" s="297">
        <f t="shared" si="190"/>
        <v>1</v>
      </c>
      <c r="BW626" s="316">
        <v>0</v>
      </c>
      <c r="BX626" s="295">
        <f t="shared" si="191"/>
        <v>0.43</v>
      </c>
      <c r="BY626">
        <f t="shared" si="192"/>
        <v>0</v>
      </c>
      <c r="BZ626" s="301">
        <f t="shared" si="193"/>
        <v>0</v>
      </c>
      <c r="CB626" s="296">
        <v>0.6</v>
      </c>
      <c r="CC626" s="296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55" hidden="1" customHeight="1" x14ac:dyDescent="0.3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3">
        <f t="shared" si="186"/>
        <v>56</v>
      </c>
      <c r="BK627" s="133" t="str">
        <f t="shared" si="188"/>
        <v>Pin Laricio_F1_Classique_GS Pineraies des plaines du Centre et du Nord Ouest_56_</v>
      </c>
      <c r="BL627" s="317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5" t="str">
        <f>+VLOOKUP(G627,Liste!$A$7:$H$69,8,FALSE)</f>
        <v>Résineux</v>
      </c>
      <c r="BU627" s="295">
        <f t="shared" si="189"/>
        <v>0</v>
      </c>
      <c r="BV627" s="297">
        <f t="shared" si="190"/>
        <v>1</v>
      </c>
      <c r="BW627" s="316">
        <v>0</v>
      </c>
      <c r="BX627" s="295">
        <f t="shared" si="191"/>
        <v>0.43</v>
      </c>
      <c r="BY627">
        <f t="shared" si="192"/>
        <v>0</v>
      </c>
      <c r="BZ627" s="301">
        <f t="shared" si="193"/>
        <v>0</v>
      </c>
      <c r="CB627" s="296">
        <v>0.6</v>
      </c>
      <c r="CC627" s="296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55" hidden="1" customHeight="1" x14ac:dyDescent="0.3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3">
        <f t="shared" si="186"/>
        <v>56</v>
      </c>
      <c r="BK628" s="133" t="str">
        <f t="shared" si="188"/>
        <v>Pin Laricio_F1_Classique_GS Pineraies des plaines du Centre et du Nord Ouest_56_</v>
      </c>
      <c r="BL628" s="317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5" t="str">
        <f>+VLOOKUP(G628,Liste!$A$7:$H$69,8,FALSE)</f>
        <v>Résineux</v>
      </c>
      <c r="BU628" s="295">
        <f t="shared" si="189"/>
        <v>0</v>
      </c>
      <c r="BV628" s="297">
        <f t="shared" si="190"/>
        <v>1</v>
      </c>
      <c r="BW628" s="316">
        <v>0</v>
      </c>
      <c r="BX628" s="295">
        <f t="shared" si="191"/>
        <v>0.43</v>
      </c>
      <c r="BY628">
        <f t="shared" si="192"/>
        <v>0</v>
      </c>
      <c r="BZ628" s="301">
        <f t="shared" si="193"/>
        <v>0</v>
      </c>
      <c r="CB628" s="296">
        <v>0.6</v>
      </c>
      <c r="CC628" s="296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55" hidden="1" customHeight="1" x14ac:dyDescent="0.3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3">
        <f t="shared" si="186"/>
        <v>57</v>
      </c>
      <c r="BK629" s="133" t="str">
        <f t="shared" si="188"/>
        <v>Pin Laricio_F1_Classique_GS Pineraies des plaines du Centre et du Nord Ouest_57_</v>
      </c>
      <c r="BL629" s="317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5" t="str">
        <f>+VLOOKUP(G629,Liste!$A$7:$H$69,8,FALSE)</f>
        <v>Résineux</v>
      </c>
      <c r="BU629" s="295">
        <f t="shared" si="189"/>
        <v>0</v>
      </c>
      <c r="BV629" s="297">
        <f t="shared" si="190"/>
        <v>1</v>
      </c>
      <c r="BW629" s="316">
        <v>0</v>
      </c>
      <c r="BX629" s="295">
        <f t="shared" si="191"/>
        <v>0.43</v>
      </c>
      <c r="BY629">
        <f t="shared" si="192"/>
        <v>0</v>
      </c>
      <c r="BZ629" s="301">
        <f t="shared" si="193"/>
        <v>0</v>
      </c>
      <c r="CB629" s="296">
        <v>0.6</v>
      </c>
      <c r="CC629" s="296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55" hidden="1" customHeight="1" x14ac:dyDescent="0.3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3">
        <f t="shared" si="186"/>
        <v>58</v>
      </c>
      <c r="BK630" s="133" t="str">
        <f t="shared" si="188"/>
        <v>Pin Laricio_F1_Classique_GS Pineraies des plaines du Centre et du Nord Ouest_58_</v>
      </c>
      <c r="BL630" s="317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5" t="str">
        <f>+VLOOKUP(G630,Liste!$A$7:$H$69,8,FALSE)</f>
        <v>Résineux</v>
      </c>
      <c r="BU630" s="295">
        <f t="shared" si="189"/>
        <v>0</v>
      </c>
      <c r="BV630" s="297">
        <f t="shared" si="190"/>
        <v>1</v>
      </c>
      <c r="BW630" s="316">
        <v>0</v>
      </c>
      <c r="BX630" s="295">
        <f t="shared" si="191"/>
        <v>0.43</v>
      </c>
      <c r="BY630">
        <f t="shared" si="192"/>
        <v>0</v>
      </c>
      <c r="BZ630" s="301">
        <f t="shared" si="193"/>
        <v>0</v>
      </c>
      <c r="CB630" s="296">
        <v>0.6</v>
      </c>
      <c r="CC630" s="296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55" hidden="1" customHeight="1" x14ac:dyDescent="0.3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3">
        <f t="shared" si="186"/>
        <v>59</v>
      </c>
      <c r="BK631" s="133" t="str">
        <f t="shared" si="188"/>
        <v>Pin Laricio_F1_Classique_GS Pineraies des plaines du Centre et du Nord Ouest_59_</v>
      </c>
      <c r="BL631" s="317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5" t="str">
        <f>+VLOOKUP(G631,Liste!$A$7:$H$69,8,FALSE)</f>
        <v>Résineux</v>
      </c>
      <c r="BU631" s="295">
        <f t="shared" si="189"/>
        <v>0</v>
      </c>
      <c r="BV631" s="297">
        <f t="shared" si="190"/>
        <v>1</v>
      </c>
      <c r="BW631" s="316">
        <v>0</v>
      </c>
      <c r="BX631" s="295">
        <f t="shared" si="191"/>
        <v>0.43</v>
      </c>
      <c r="BY631">
        <f t="shared" si="192"/>
        <v>0</v>
      </c>
      <c r="BZ631" s="301">
        <f t="shared" si="193"/>
        <v>0</v>
      </c>
      <c r="CB631" s="296">
        <v>0.6</v>
      </c>
      <c r="CC631" s="296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55" hidden="1" customHeight="1" x14ac:dyDescent="0.3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3">
        <f t="shared" si="186"/>
        <v>60</v>
      </c>
      <c r="BK632" s="133" t="str">
        <f t="shared" si="188"/>
        <v>Pin Laricio_F1_Classique_GS Pineraies des plaines du Centre et du Nord Ouest_60_</v>
      </c>
      <c r="BL632" s="317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5" t="str">
        <f>+VLOOKUP(G632,Liste!$A$7:$H$69,8,FALSE)</f>
        <v>Résineux</v>
      </c>
      <c r="BU632" s="295">
        <f t="shared" si="189"/>
        <v>0</v>
      </c>
      <c r="BV632" s="297">
        <f t="shared" si="190"/>
        <v>1</v>
      </c>
      <c r="BW632" s="316">
        <v>0</v>
      </c>
      <c r="BX632" s="295">
        <f t="shared" si="191"/>
        <v>0.43</v>
      </c>
      <c r="BY632">
        <f t="shared" si="192"/>
        <v>0</v>
      </c>
      <c r="BZ632" s="301">
        <f t="shared" si="193"/>
        <v>0</v>
      </c>
      <c r="CB632" s="296">
        <v>0.6</v>
      </c>
      <c r="CC632" s="296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55" hidden="1" customHeight="1" x14ac:dyDescent="0.3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3">
        <f t="shared" si="186"/>
        <v>61</v>
      </c>
      <c r="BK633" s="133" t="str">
        <f t="shared" si="188"/>
        <v>Pin Laricio_F1_Classique_GS Pineraies des plaines du Centre et du Nord Ouest_61_</v>
      </c>
      <c r="BL633" s="317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5" t="str">
        <f>+VLOOKUP(G633,Liste!$A$7:$H$69,8,FALSE)</f>
        <v>Résineux</v>
      </c>
      <c r="BU633" s="295">
        <f t="shared" si="189"/>
        <v>0</v>
      </c>
      <c r="BV633" s="297">
        <f t="shared" si="190"/>
        <v>1</v>
      </c>
      <c r="BW633" s="316">
        <v>0</v>
      </c>
      <c r="BX633" s="295">
        <f t="shared" si="191"/>
        <v>0.43</v>
      </c>
      <c r="BY633">
        <f t="shared" si="192"/>
        <v>0</v>
      </c>
      <c r="BZ633" s="301">
        <f t="shared" si="193"/>
        <v>0</v>
      </c>
      <c r="CB633" s="296">
        <v>0.6</v>
      </c>
      <c r="CC633" s="296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55" hidden="1" customHeight="1" x14ac:dyDescent="0.3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3">
        <f t="shared" si="186"/>
        <v>62</v>
      </c>
      <c r="BK634" s="133" t="str">
        <f t="shared" si="188"/>
        <v>Pin Laricio_F1_Classique_GS Pineraies des plaines du Centre et du Nord Ouest_62_</v>
      </c>
      <c r="BL634" s="317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5" t="str">
        <f>+VLOOKUP(G634,Liste!$A$7:$H$69,8,FALSE)</f>
        <v>Résineux</v>
      </c>
      <c r="BU634" s="295">
        <f t="shared" si="189"/>
        <v>0</v>
      </c>
      <c r="BV634" s="297">
        <f t="shared" si="190"/>
        <v>1</v>
      </c>
      <c r="BW634" s="316">
        <v>0</v>
      </c>
      <c r="BX634" s="295">
        <f t="shared" si="191"/>
        <v>0.43</v>
      </c>
      <c r="BY634">
        <f t="shared" si="192"/>
        <v>0</v>
      </c>
      <c r="BZ634" s="301">
        <f t="shared" si="193"/>
        <v>0</v>
      </c>
      <c r="CB634" s="296">
        <v>0.6</v>
      </c>
      <c r="CC634" s="296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55" hidden="1" customHeight="1" x14ac:dyDescent="0.3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3">
        <f t="shared" si="186"/>
        <v>63</v>
      </c>
      <c r="BK635" s="133" t="str">
        <f t="shared" si="188"/>
        <v>Pin Laricio_F1_Classique_GS Pineraies des plaines du Centre et du Nord Ouest_63_</v>
      </c>
      <c r="BL635" s="317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5" t="str">
        <f>+VLOOKUP(G635,Liste!$A$7:$H$69,8,FALSE)</f>
        <v>Résineux</v>
      </c>
      <c r="BU635" s="295">
        <f t="shared" si="189"/>
        <v>0</v>
      </c>
      <c r="BV635" s="297">
        <f t="shared" si="190"/>
        <v>1</v>
      </c>
      <c r="BW635" s="316">
        <v>0</v>
      </c>
      <c r="BX635" s="295">
        <f t="shared" si="191"/>
        <v>0.43</v>
      </c>
      <c r="BY635">
        <f t="shared" si="192"/>
        <v>0</v>
      </c>
      <c r="BZ635" s="301">
        <f t="shared" si="193"/>
        <v>0</v>
      </c>
      <c r="CB635" s="296">
        <v>0.6</v>
      </c>
      <c r="CC635" s="296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55" hidden="1" customHeight="1" x14ac:dyDescent="0.3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3">
        <f t="shared" si="186"/>
        <v>64</v>
      </c>
      <c r="BK636" s="133" t="str">
        <f t="shared" si="188"/>
        <v>Pin Laricio_F1_Classique_GS Pineraies des plaines du Centre et du Nord Ouest_64_</v>
      </c>
      <c r="BL636" s="317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5" t="str">
        <f>+VLOOKUP(G636,Liste!$A$7:$H$69,8,FALSE)</f>
        <v>Résineux</v>
      </c>
      <c r="BU636" s="295">
        <f t="shared" si="189"/>
        <v>0</v>
      </c>
      <c r="BV636" s="297">
        <f t="shared" si="190"/>
        <v>1</v>
      </c>
      <c r="BW636" s="316">
        <v>0</v>
      </c>
      <c r="BX636" s="295">
        <f t="shared" si="191"/>
        <v>0.43</v>
      </c>
      <c r="BY636">
        <f t="shared" si="192"/>
        <v>0</v>
      </c>
      <c r="BZ636" s="301">
        <f t="shared" si="193"/>
        <v>0</v>
      </c>
      <c r="CB636" s="296">
        <v>0.6</v>
      </c>
      <c r="CC636" s="296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55" hidden="1" customHeight="1" x14ac:dyDescent="0.3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3">
        <f t="shared" si="186"/>
        <v>65</v>
      </c>
      <c r="BK637" s="133" t="str">
        <f t="shared" si="188"/>
        <v>Pin Laricio_F1_Classique_GS Pineraies des plaines du Centre et du Nord Ouest_65_</v>
      </c>
      <c r="BL637" s="317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5" t="str">
        <f>+VLOOKUP(G637,Liste!$A$7:$H$69,8,FALSE)</f>
        <v>Résineux</v>
      </c>
      <c r="BU637" s="295">
        <f t="shared" si="189"/>
        <v>0</v>
      </c>
      <c r="BV637" s="297">
        <f t="shared" si="190"/>
        <v>1</v>
      </c>
      <c r="BW637" s="316">
        <v>0</v>
      </c>
      <c r="BX637" s="295">
        <f t="shared" si="191"/>
        <v>0.43</v>
      </c>
      <c r="BY637">
        <f t="shared" si="192"/>
        <v>0</v>
      </c>
      <c r="BZ637" s="301">
        <f t="shared" si="193"/>
        <v>0</v>
      </c>
      <c r="CB637" s="296">
        <v>0.6</v>
      </c>
      <c r="CC637" s="296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55" hidden="1" customHeight="1" x14ac:dyDescent="0.3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3">
        <f t="shared" si="186"/>
        <v>66</v>
      </c>
      <c r="BK638" s="133" t="str">
        <f t="shared" si="188"/>
        <v>Pin Laricio_F1_Classique_GS Pineraies des plaines du Centre et du Nord Ouest_66_</v>
      </c>
      <c r="BL638" s="317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5" t="str">
        <f>+VLOOKUP(G638,Liste!$A$7:$H$69,8,FALSE)</f>
        <v>Résineux</v>
      </c>
      <c r="BU638" s="295">
        <f t="shared" si="189"/>
        <v>0</v>
      </c>
      <c r="BV638" s="297">
        <f t="shared" si="190"/>
        <v>1</v>
      </c>
      <c r="BW638" s="316">
        <v>0</v>
      </c>
      <c r="BX638" s="295">
        <f t="shared" si="191"/>
        <v>0.43</v>
      </c>
      <c r="BY638">
        <f t="shared" si="192"/>
        <v>0</v>
      </c>
      <c r="BZ638" s="301">
        <f t="shared" si="193"/>
        <v>0</v>
      </c>
      <c r="CB638" s="296">
        <v>0.6</v>
      </c>
      <c r="CC638" s="296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55" hidden="1" customHeight="1" x14ac:dyDescent="0.3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3">
        <f t="shared" si="186"/>
        <v>66</v>
      </c>
      <c r="BK639" s="133" t="str">
        <f t="shared" si="188"/>
        <v>Pin Laricio_F1_Classique_GS Pineraies des plaines du Centre et du Nord Ouest_66_</v>
      </c>
      <c r="BL639" s="317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5" t="str">
        <f>+VLOOKUP(G639,Liste!$A$7:$H$69,8,FALSE)</f>
        <v>Résineux</v>
      </c>
      <c r="BU639" s="295">
        <f t="shared" si="189"/>
        <v>0</v>
      </c>
      <c r="BV639" s="297">
        <f t="shared" si="190"/>
        <v>1</v>
      </c>
      <c r="BW639" s="316">
        <v>0</v>
      </c>
      <c r="BX639" s="295">
        <f t="shared" si="191"/>
        <v>0.43</v>
      </c>
      <c r="BY639">
        <f t="shared" si="192"/>
        <v>0</v>
      </c>
      <c r="BZ639" s="301">
        <f t="shared" si="193"/>
        <v>0</v>
      </c>
      <c r="CB639" s="296">
        <v>0.6</v>
      </c>
      <c r="CC639" s="296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55" hidden="1" customHeight="1" x14ac:dyDescent="0.3">
      <c r="A640" s="4">
        <v>2021</v>
      </c>
      <c r="B640" s="313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425</v>
      </c>
      <c r="H640" s="5" t="s">
        <v>426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427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3">
        <f t="shared" si="186"/>
        <v>30</v>
      </c>
      <c r="BK640" s="133" t="str">
        <f t="shared" si="188"/>
        <v>Hêtre commun_F2_Entree 19-20m_GS Hêtraies et hêtraies sapinières des Pyrénées_30_</v>
      </c>
      <c r="BL640" s="317"/>
      <c r="BM640" s="13">
        <v>43.548404644400001</v>
      </c>
      <c r="BN640" s="13">
        <v>203.46980352883301</v>
      </c>
      <c r="BP640" s="13">
        <v>300.22307244627501</v>
      </c>
      <c r="BQ640" s="13"/>
      <c r="BT640" s="295" t="str">
        <f>+VLOOKUP(G640,Liste!$A$7:$H$69,8,FALSE)</f>
        <v>Feuillus</v>
      </c>
      <c r="BU640" s="295">
        <f t="shared" si="189"/>
        <v>1</v>
      </c>
      <c r="BV640" s="297">
        <f t="shared" si="190"/>
        <v>0</v>
      </c>
      <c r="BW640" s="316">
        <v>0</v>
      </c>
      <c r="BX640" s="295">
        <f t="shared" si="191"/>
        <v>0.25</v>
      </c>
      <c r="BY640">
        <f t="shared" si="192"/>
        <v>0</v>
      </c>
      <c r="BZ640" s="301">
        <f t="shared" si="193"/>
        <v>0</v>
      </c>
      <c r="CB640" s="296">
        <v>0.6</v>
      </c>
      <c r="CC640" s="296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55" hidden="1" customHeight="1" x14ac:dyDescent="0.3">
      <c r="A641" s="4">
        <v>2021</v>
      </c>
      <c r="B641" s="313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425</v>
      </c>
      <c r="H641" s="5" t="s">
        <v>426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427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3">
        <f t="shared" si="186"/>
        <v>57</v>
      </c>
      <c r="BK641" s="133" t="str">
        <f t="shared" si="188"/>
        <v>Hêtre commun_F2_Entree 19-20m_GS Hêtraies et hêtraies sapinières des Pyrénées_57_</v>
      </c>
      <c r="BL641" s="317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5" t="str">
        <f>+VLOOKUP(G641,Liste!$A$7:$H$69,8,FALSE)</f>
        <v>Feuillus</v>
      </c>
      <c r="BU641" s="295">
        <f t="shared" si="189"/>
        <v>1</v>
      </c>
      <c r="BV641" s="297">
        <f t="shared" si="190"/>
        <v>0</v>
      </c>
      <c r="BW641" s="316">
        <v>0</v>
      </c>
      <c r="BX641" s="295">
        <f t="shared" si="191"/>
        <v>0.25</v>
      </c>
      <c r="BY641">
        <f t="shared" si="192"/>
        <v>0</v>
      </c>
      <c r="BZ641" s="301">
        <f t="shared" si="193"/>
        <v>0</v>
      </c>
      <c r="CB641" s="296">
        <v>0.6</v>
      </c>
      <c r="CC641" s="296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55" hidden="1" customHeight="1" x14ac:dyDescent="0.3">
      <c r="A642" s="4">
        <v>2021</v>
      </c>
      <c r="B642" s="313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425</v>
      </c>
      <c r="H642" s="5" t="s">
        <v>426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427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3">
        <f t="shared" si="186"/>
        <v>57</v>
      </c>
      <c r="BK642" s="133" t="str">
        <f t="shared" si="188"/>
        <v>Hêtre commun_F2_Entree 19-20m_GS Hêtraies et hêtraies sapinières des Pyrénées_57_</v>
      </c>
      <c r="BL642" s="317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5" t="str">
        <f>+VLOOKUP(G642,Liste!$A$7:$H$69,8,FALSE)</f>
        <v>Feuillus</v>
      </c>
      <c r="BU642" s="295">
        <f t="shared" si="189"/>
        <v>1</v>
      </c>
      <c r="BV642" s="297">
        <f t="shared" si="190"/>
        <v>0</v>
      </c>
      <c r="BW642" s="316">
        <v>0</v>
      </c>
      <c r="BX642" s="295">
        <f t="shared" si="191"/>
        <v>0.25</v>
      </c>
      <c r="BY642">
        <f t="shared" si="192"/>
        <v>0</v>
      </c>
      <c r="BZ642" s="301">
        <f t="shared" si="193"/>
        <v>0</v>
      </c>
      <c r="CB642" s="296">
        <v>0.6</v>
      </c>
      <c r="CC642" s="296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55" hidden="1" customHeight="1" x14ac:dyDescent="0.3">
      <c r="A643" s="4">
        <v>2021</v>
      </c>
      <c r="B643" s="313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425</v>
      </c>
      <c r="H643" s="5" t="s">
        <v>426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427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3">
        <f t="shared" ref="BJ643:BJ706" si="206">+AC643</f>
        <v>60</v>
      </c>
      <c r="BK643" s="133" t="str">
        <f t="shared" si="188"/>
        <v>Hêtre commun_F2_Entree 19-20m_GS Hêtraies et hêtraies sapinières des Pyrénées_60_</v>
      </c>
      <c r="BL643" s="317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5" t="str">
        <f>+VLOOKUP(G643,Liste!$A$7:$H$69,8,FALSE)</f>
        <v>Feuillus</v>
      </c>
      <c r="BU643" s="295">
        <f t="shared" si="189"/>
        <v>1</v>
      </c>
      <c r="BV643" s="297">
        <f t="shared" si="190"/>
        <v>0</v>
      </c>
      <c r="BW643" s="316">
        <v>0</v>
      </c>
      <c r="BX643" s="295">
        <f t="shared" si="191"/>
        <v>0.25</v>
      </c>
      <c r="BY643">
        <f t="shared" si="192"/>
        <v>0</v>
      </c>
      <c r="BZ643" s="301">
        <f t="shared" si="193"/>
        <v>0</v>
      </c>
      <c r="CB643" s="296">
        <v>0.6</v>
      </c>
      <c r="CC643" s="296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55" hidden="1" customHeight="1" x14ac:dyDescent="0.3">
      <c r="A644" s="4">
        <v>2021</v>
      </c>
      <c r="B644" s="313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425</v>
      </c>
      <c r="H644" s="5" t="s">
        <v>426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427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3">
        <f t="shared" si="206"/>
        <v>63</v>
      </c>
      <c r="BK644" s="133" t="str">
        <f t="shared" ref="BK644:BK707" si="208">+_xlfn.CONCAT(BH644,"_",J644,"_",I644,"_",BI644,"_",BJ644,"_")</f>
        <v>Hêtre commun_F2_Entree 19-20m_GS Hêtraies et hêtraies sapinières des Pyrénées_63_</v>
      </c>
      <c r="BL644" s="317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5" t="str">
        <f>+VLOOKUP(G644,Liste!$A$7:$H$69,8,FALSE)</f>
        <v>Feuillus</v>
      </c>
      <c r="BU644" s="295">
        <f t="shared" ref="BU644:BU707" si="209">IF(BT644="Résineux",0%,100%)</f>
        <v>1</v>
      </c>
      <c r="BV644" s="297">
        <f t="shared" ref="BV644:BV707" si="210">+IF(BT644="Résineux",100%,0%)</f>
        <v>0</v>
      </c>
      <c r="BW644" s="316">
        <v>0</v>
      </c>
      <c r="BX644" s="295">
        <f t="shared" ref="BX644:BX707" si="211">+IF(BV644&lt;&gt;0,0.43,0.25)</f>
        <v>0.25</v>
      </c>
      <c r="BY644">
        <f t="shared" ref="BY644:BY707" si="212">+IF(BJ644&lt;=30,AV644*BX644,0)</f>
        <v>0</v>
      </c>
      <c r="BZ644" s="301">
        <f t="shared" ref="BZ644:BZ707" si="213">+IF(BJ644&gt;=31,0,BY644+BZ643)</f>
        <v>0</v>
      </c>
      <c r="CB644" s="296">
        <v>0.6</v>
      </c>
      <c r="CC644" s="296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55" hidden="1" customHeight="1" x14ac:dyDescent="0.3">
      <c r="A645" s="4">
        <v>2021</v>
      </c>
      <c r="B645" s="313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425</v>
      </c>
      <c r="H645" s="5" t="s">
        <v>426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427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3">
        <f t="shared" si="206"/>
        <v>66</v>
      </c>
      <c r="BK645" s="133" t="str">
        <f t="shared" si="208"/>
        <v>Hêtre commun_F2_Entree 19-20m_GS Hêtraies et hêtraies sapinières des Pyrénées_66_</v>
      </c>
      <c r="BL645" s="317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5" t="str">
        <f>+VLOOKUP(G645,Liste!$A$7:$H$69,8,FALSE)</f>
        <v>Feuillus</v>
      </c>
      <c r="BU645" s="295">
        <f t="shared" si="209"/>
        <v>1</v>
      </c>
      <c r="BV645" s="297">
        <f t="shared" si="210"/>
        <v>0</v>
      </c>
      <c r="BW645" s="316">
        <v>0</v>
      </c>
      <c r="BX645" s="295">
        <f t="shared" si="211"/>
        <v>0.25</v>
      </c>
      <c r="BY645">
        <f t="shared" si="212"/>
        <v>0</v>
      </c>
      <c r="BZ645" s="301">
        <f t="shared" si="213"/>
        <v>0</v>
      </c>
      <c r="CB645" s="296">
        <v>0.6</v>
      </c>
      <c r="CC645" s="296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55" hidden="1" customHeight="1" x14ac:dyDescent="0.3">
      <c r="A646" s="4">
        <v>2021</v>
      </c>
      <c r="B646" s="313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425</v>
      </c>
      <c r="H646" s="5" t="s">
        <v>426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427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3">
        <f t="shared" si="206"/>
        <v>66</v>
      </c>
      <c r="BK646" s="133" t="str">
        <f t="shared" si="208"/>
        <v>Hêtre commun_F2_Entree 19-20m_GS Hêtraies et hêtraies sapinières des Pyrénées_66_</v>
      </c>
      <c r="BL646" s="317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5" t="str">
        <f>+VLOOKUP(G646,Liste!$A$7:$H$69,8,FALSE)</f>
        <v>Feuillus</v>
      </c>
      <c r="BU646" s="295">
        <f t="shared" si="209"/>
        <v>1</v>
      </c>
      <c r="BV646" s="297">
        <f t="shared" si="210"/>
        <v>0</v>
      </c>
      <c r="BW646" s="316">
        <v>0</v>
      </c>
      <c r="BX646" s="295">
        <f t="shared" si="211"/>
        <v>0.25</v>
      </c>
      <c r="BY646">
        <f t="shared" si="212"/>
        <v>0</v>
      </c>
      <c r="BZ646" s="301">
        <f t="shared" si="213"/>
        <v>0</v>
      </c>
      <c r="CB646" s="296">
        <v>0.6</v>
      </c>
      <c r="CC646" s="296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55" hidden="1" customHeight="1" x14ac:dyDescent="0.3">
      <c r="A647" s="4">
        <v>2021</v>
      </c>
      <c r="B647" s="313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425</v>
      </c>
      <c r="H647" s="5" t="s">
        <v>426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427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3">
        <f t="shared" si="206"/>
        <v>69</v>
      </c>
      <c r="BK647" s="133" t="str">
        <f t="shared" si="208"/>
        <v>Hêtre commun_F2_Entree 19-20m_GS Hêtraies et hêtraies sapinières des Pyrénées_69_</v>
      </c>
      <c r="BL647" s="317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5" t="str">
        <f>+VLOOKUP(G647,Liste!$A$7:$H$69,8,FALSE)</f>
        <v>Feuillus</v>
      </c>
      <c r="BU647" s="295">
        <f t="shared" si="209"/>
        <v>1</v>
      </c>
      <c r="BV647" s="297">
        <f t="shared" si="210"/>
        <v>0</v>
      </c>
      <c r="BW647" s="316">
        <v>0</v>
      </c>
      <c r="BX647" s="295">
        <f t="shared" si="211"/>
        <v>0.25</v>
      </c>
      <c r="BY647">
        <f t="shared" si="212"/>
        <v>0</v>
      </c>
      <c r="BZ647" s="301">
        <f t="shared" si="213"/>
        <v>0</v>
      </c>
      <c r="CB647" s="296">
        <v>0.6</v>
      </c>
      <c r="CC647" s="296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55" hidden="1" customHeight="1" x14ac:dyDescent="0.3">
      <c r="A648" s="4">
        <v>2021</v>
      </c>
      <c r="B648" s="313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425</v>
      </c>
      <c r="H648" s="5" t="s">
        <v>426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427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3">
        <f t="shared" si="206"/>
        <v>72</v>
      </c>
      <c r="BK648" s="133" t="str">
        <f t="shared" si="208"/>
        <v>Hêtre commun_F2_Entree 19-20m_GS Hêtraies et hêtraies sapinières des Pyrénées_72_</v>
      </c>
      <c r="BL648" s="317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5" t="str">
        <f>+VLOOKUP(G648,Liste!$A$7:$H$69,8,FALSE)</f>
        <v>Feuillus</v>
      </c>
      <c r="BU648" s="295">
        <f t="shared" si="209"/>
        <v>1</v>
      </c>
      <c r="BV648" s="297">
        <f t="shared" si="210"/>
        <v>0</v>
      </c>
      <c r="BW648" s="316">
        <v>0</v>
      </c>
      <c r="BX648" s="295">
        <f t="shared" si="211"/>
        <v>0.25</v>
      </c>
      <c r="BY648">
        <f t="shared" si="212"/>
        <v>0</v>
      </c>
      <c r="BZ648" s="301">
        <f t="shared" si="213"/>
        <v>0</v>
      </c>
      <c r="CB648" s="296">
        <v>0.6</v>
      </c>
      <c r="CC648" s="296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55" hidden="1" customHeight="1" x14ac:dyDescent="0.3">
      <c r="A649" s="4">
        <v>2021</v>
      </c>
      <c r="B649" s="313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425</v>
      </c>
      <c r="H649" s="5" t="s">
        <v>426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427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3">
        <f t="shared" si="206"/>
        <v>75</v>
      </c>
      <c r="BK649" s="133" t="str">
        <f t="shared" si="208"/>
        <v>Hêtre commun_F2_Entree 19-20m_GS Hêtraies et hêtraies sapinières des Pyrénées_75_</v>
      </c>
      <c r="BL649" s="317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5" t="str">
        <f>+VLOOKUP(G649,Liste!$A$7:$H$69,8,FALSE)</f>
        <v>Feuillus</v>
      </c>
      <c r="BU649" s="295">
        <f t="shared" si="209"/>
        <v>1</v>
      </c>
      <c r="BV649" s="297">
        <f t="shared" si="210"/>
        <v>0</v>
      </c>
      <c r="BW649" s="316">
        <v>0</v>
      </c>
      <c r="BX649" s="295">
        <f t="shared" si="211"/>
        <v>0.25</v>
      </c>
      <c r="BY649">
        <f t="shared" si="212"/>
        <v>0</v>
      </c>
      <c r="BZ649" s="301">
        <f t="shared" si="213"/>
        <v>0</v>
      </c>
      <c r="CB649" s="296">
        <v>0.6</v>
      </c>
      <c r="CC649" s="296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55" hidden="1" customHeight="1" x14ac:dyDescent="0.3">
      <c r="A650" s="4">
        <v>2021</v>
      </c>
      <c r="B650" s="313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425</v>
      </c>
      <c r="H650" s="5" t="s">
        <v>426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427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3">
        <f t="shared" si="206"/>
        <v>75</v>
      </c>
      <c r="BK650" s="133" t="str">
        <f t="shared" si="208"/>
        <v>Hêtre commun_F2_Entree 19-20m_GS Hêtraies et hêtraies sapinières des Pyrénées_75_</v>
      </c>
      <c r="BL650" s="317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5" t="str">
        <f>+VLOOKUP(G650,Liste!$A$7:$H$69,8,FALSE)</f>
        <v>Feuillus</v>
      </c>
      <c r="BU650" s="295">
        <f t="shared" si="209"/>
        <v>1</v>
      </c>
      <c r="BV650" s="297">
        <f t="shared" si="210"/>
        <v>0</v>
      </c>
      <c r="BW650" s="316">
        <v>0</v>
      </c>
      <c r="BX650" s="295">
        <f t="shared" si="211"/>
        <v>0.25</v>
      </c>
      <c r="BY650">
        <f t="shared" si="212"/>
        <v>0</v>
      </c>
      <c r="BZ650" s="301">
        <f t="shared" si="213"/>
        <v>0</v>
      </c>
      <c r="CB650" s="296">
        <v>0.6</v>
      </c>
      <c r="CC650" s="296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55" hidden="1" customHeight="1" x14ac:dyDescent="0.3">
      <c r="A651" s="4">
        <v>2021</v>
      </c>
      <c r="B651" s="313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425</v>
      </c>
      <c r="H651" s="5" t="s">
        <v>426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427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3">
        <f t="shared" si="206"/>
        <v>78</v>
      </c>
      <c r="BK651" s="133" t="str">
        <f t="shared" si="208"/>
        <v>Hêtre commun_F2_Entree 19-20m_GS Hêtraies et hêtraies sapinières des Pyrénées_78_</v>
      </c>
      <c r="BL651" s="317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5" t="str">
        <f>+VLOOKUP(G651,Liste!$A$7:$H$69,8,FALSE)</f>
        <v>Feuillus</v>
      </c>
      <c r="BU651" s="295">
        <f t="shared" si="209"/>
        <v>1</v>
      </c>
      <c r="BV651" s="297">
        <f t="shared" si="210"/>
        <v>0</v>
      </c>
      <c r="BW651" s="316">
        <v>0</v>
      </c>
      <c r="BX651" s="295">
        <f t="shared" si="211"/>
        <v>0.25</v>
      </c>
      <c r="BY651">
        <f t="shared" si="212"/>
        <v>0</v>
      </c>
      <c r="BZ651" s="301">
        <f t="shared" si="213"/>
        <v>0</v>
      </c>
      <c r="CB651" s="296">
        <v>0.6</v>
      </c>
      <c r="CC651" s="296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55" hidden="1" customHeight="1" x14ac:dyDescent="0.3">
      <c r="A652" s="4">
        <v>2021</v>
      </c>
      <c r="B652" s="313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425</v>
      </c>
      <c r="H652" s="5" t="s">
        <v>426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427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3">
        <f t="shared" si="206"/>
        <v>81</v>
      </c>
      <c r="BK652" s="133" t="str">
        <f t="shared" si="208"/>
        <v>Hêtre commun_F2_Entree 19-20m_GS Hêtraies et hêtraies sapinières des Pyrénées_81_</v>
      </c>
      <c r="BL652" s="317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5" t="str">
        <f>+VLOOKUP(G652,Liste!$A$7:$H$69,8,FALSE)</f>
        <v>Feuillus</v>
      </c>
      <c r="BU652" s="295">
        <f t="shared" si="209"/>
        <v>1</v>
      </c>
      <c r="BV652" s="297">
        <f t="shared" si="210"/>
        <v>0</v>
      </c>
      <c r="BW652" s="316">
        <v>0</v>
      </c>
      <c r="BX652" s="295">
        <f t="shared" si="211"/>
        <v>0.25</v>
      </c>
      <c r="BY652">
        <f t="shared" si="212"/>
        <v>0</v>
      </c>
      <c r="BZ652" s="301">
        <f t="shared" si="213"/>
        <v>0</v>
      </c>
      <c r="CB652" s="296">
        <v>0.6</v>
      </c>
      <c r="CC652" s="296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55" hidden="1" customHeight="1" x14ac:dyDescent="0.3">
      <c r="A653" s="4">
        <v>2021</v>
      </c>
      <c r="B653" s="313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425</v>
      </c>
      <c r="H653" s="5" t="s">
        <v>426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427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3">
        <f t="shared" si="206"/>
        <v>84</v>
      </c>
      <c r="BK653" s="133" t="str">
        <f t="shared" si="208"/>
        <v>Hêtre commun_F2_Entree 19-20m_GS Hêtraies et hêtraies sapinières des Pyrénées_84_</v>
      </c>
      <c r="BL653" s="317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5" t="str">
        <f>+VLOOKUP(G653,Liste!$A$7:$H$69,8,FALSE)</f>
        <v>Feuillus</v>
      </c>
      <c r="BU653" s="295">
        <f t="shared" si="209"/>
        <v>1</v>
      </c>
      <c r="BV653" s="297">
        <f t="shared" si="210"/>
        <v>0</v>
      </c>
      <c r="BW653" s="316">
        <v>0</v>
      </c>
      <c r="BX653" s="295">
        <f t="shared" si="211"/>
        <v>0.25</v>
      </c>
      <c r="BY653">
        <f t="shared" si="212"/>
        <v>0</v>
      </c>
      <c r="BZ653" s="301">
        <f t="shared" si="213"/>
        <v>0</v>
      </c>
      <c r="CB653" s="296">
        <v>0.6</v>
      </c>
      <c r="CC653" s="296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55" hidden="1" customHeight="1" x14ac:dyDescent="0.3">
      <c r="A654" s="4">
        <v>2021</v>
      </c>
      <c r="B654" s="313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425</v>
      </c>
      <c r="H654" s="5" t="s">
        <v>426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427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3">
        <f t="shared" si="206"/>
        <v>84</v>
      </c>
      <c r="BK654" s="133" t="str">
        <f t="shared" si="208"/>
        <v>Hêtre commun_F2_Entree 19-20m_GS Hêtraies et hêtraies sapinières des Pyrénées_84_</v>
      </c>
      <c r="BL654" s="317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5" t="str">
        <f>+VLOOKUP(G654,Liste!$A$7:$H$69,8,FALSE)</f>
        <v>Feuillus</v>
      </c>
      <c r="BU654" s="295">
        <f t="shared" si="209"/>
        <v>1</v>
      </c>
      <c r="BV654" s="297">
        <f t="shared" si="210"/>
        <v>0</v>
      </c>
      <c r="BW654" s="316">
        <v>0</v>
      </c>
      <c r="BX654" s="295">
        <f t="shared" si="211"/>
        <v>0.25</v>
      </c>
      <c r="BY654">
        <f t="shared" si="212"/>
        <v>0</v>
      </c>
      <c r="BZ654" s="301">
        <f t="shared" si="213"/>
        <v>0</v>
      </c>
      <c r="CB654" s="296">
        <v>0.6</v>
      </c>
      <c r="CC654" s="296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55" hidden="1" customHeight="1" x14ac:dyDescent="0.3">
      <c r="A655" s="4">
        <v>2021</v>
      </c>
      <c r="B655" s="313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425</v>
      </c>
      <c r="H655" s="5" t="s">
        <v>426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427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3">
        <f t="shared" si="206"/>
        <v>87</v>
      </c>
      <c r="BK655" s="133" t="str">
        <f t="shared" si="208"/>
        <v>Hêtre commun_F2_Entree 19-20m_GS Hêtraies et hêtraies sapinières des Pyrénées_87_</v>
      </c>
      <c r="BL655" s="317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5" t="str">
        <f>+VLOOKUP(G655,Liste!$A$7:$H$69,8,FALSE)</f>
        <v>Feuillus</v>
      </c>
      <c r="BU655" s="295">
        <f t="shared" si="209"/>
        <v>1</v>
      </c>
      <c r="BV655" s="297">
        <f t="shared" si="210"/>
        <v>0</v>
      </c>
      <c r="BW655" s="316">
        <v>0</v>
      </c>
      <c r="BX655" s="295">
        <f t="shared" si="211"/>
        <v>0.25</v>
      </c>
      <c r="BY655">
        <f t="shared" si="212"/>
        <v>0</v>
      </c>
      <c r="BZ655" s="301">
        <f t="shared" si="213"/>
        <v>0</v>
      </c>
      <c r="CB655" s="296">
        <v>0.6</v>
      </c>
      <c r="CC655" s="296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55" hidden="1" customHeight="1" x14ac:dyDescent="0.3">
      <c r="A656" s="4">
        <v>2021</v>
      </c>
      <c r="B656" s="313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425</v>
      </c>
      <c r="H656" s="5" t="s">
        <v>426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427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3">
        <f t="shared" si="206"/>
        <v>90</v>
      </c>
      <c r="BK656" s="133" t="str">
        <f t="shared" si="208"/>
        <v>Hêtre commun_F2_Entree 19-20m_GS Hêtraies et hêtraies sapinières des Pyrénées_90_</v>
      </c>
      <c r="BL656" s="317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5" t="str">
        <f>+VLOOKUP(G656,Liste!$A$7:$H$69,8,FALSE)</f>
        <v>Feuillus</v>
      </c>
      <c r="BU656" s="295">
        <f t="shared" si="209"/>
        <v>1</v>
      </c>
      <c r="BV656" s="297">
        <f t="shared" si="210"/>
        <v>0</v>
      </c>
      <c r="BW656" s="316">
        <v>0</v>
      </c>
      <c r="BX656" s="295">
        <f t="shared" si="211"/>
        <v>0.25</v>
      </c>
      <c r="BY656">
        <f t="shared" si="212"/>
        <v>0</v>
      </c>
      <c r="BZ656" s="301">
        <f t="shared" si="213"/>
        <v>0</v>
      </c>
      <c r="CB656" s="296">
        <v>0.6</v>
      </c>
      <c r="CC656" s="296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55" hidden="1" customHeight="1" x14ac:dyDescent="0.3">
      <c r="A657" s="4">
        <v>2021</v>
      </c>
      <c r="B657" s="313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425</v>
      </c>
      <c r="H657" s="5" t="s">
        <v>426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427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3">
        <f t="shared" si="206"/>
        <v>93</v>
      </c>
      <c r="BK657" s="133" t="str">
        <f t="shared" si="208"/>
        <v>Hêtre commun_F2_Entree 19-20m_GS Hêtraies et hêtraies sapinières des Pyrénées_93_</v>
      </c>
      <c r="BL657" s="317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5" t="str">
        <f>+VLOOKUP(G657,Liste!$A$7:$H$69,8,FALSE)</f>
        <v>Feuillus</v>
      </c>
      <c r="BU657" s="295">
        <f t="shared" si="209"/>
        <v>1</v>
      </c>
      <c r="BV657" s="297">
        <f t="shared" si="210"/>
        <v>0</v>
      </c>
      <c r="BW657" s="316">
        <v>0</v>
      </c>
      <c r="BX657" s="295">
        <f t="shared" si="211"/>
        <v>0.25</v>
      </c>
      <c r="BY657">
        <f t="shared" si="212"/>
        <v>0</v>
      </c>
      <c r="BZ657" s="301">
        <f t="shared" si="213"/>
        <v>0</v>
      </c>
      <c r="CB657" s="296">
        <v>0.6</v>
      </c>
      <c r="CC657" s="296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55" hidden="1" customHeight="1" x14ac:dyDescent="0.3">
      <c r="A658" s="4">
        <v>2021</v>
      </c>
      <c r="B658" s="313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425</v>
      </c>
      <c r="H658" s="5" t="s">
        <v>426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427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3">
        <f t="shared" si="206"/>
        <v>93</v>
      </c>
      <c r="BK658" s="133" t="str">
        <f t="shared" si="208"/>
        <v>Hêtre commun_F2_Entree 19-20m_GS Hêtraies et hêtraies sapinières des Pyrénées_93_</v>
      </c>
      <c r="BL658" s="317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5" t="str">
        <f>+VLOOKUP(G658,Liste!$A$7:$H$69,8,FALSE)</f>
        <v>Feuillus</v>
      </c>
      <c r="BU658" s="295">
        <f t="shared" si="209"/>
        <v>1</v>
      </c>
      <c r="BV658" s="297">
        <f t="shared" si="210"/>
        <v>0</v>
      </c>
      <c r="BW658" s="316">
        <v>0</v>
      </c>
      <c r="BX658" s="295">
        <f t="shared" si="211"/>
        <v>0.25</v>
      </c>
      <c r="BY658">
        <f t="shared" si="212"/>
        <v>0</v>
      </c>
      <c r="BZ658" s="301">
        <f t="shared" si="213"/>
        <v>0</v>
      </c>
      <c r="CB658" s="296">
        <v>0.6</v>
      </c>
      <c r="CC658" s="296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55" hidden="1" customHeight="1" x14ac:dyDescent="0.3">
      <c r="A659" s="4">
        <v>2021</v>
      </c>
      <c r="B659" s="313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425</v>
      </c>
      <c r="H659" s="5" t="s">
        <v>426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427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3">
        <f t="shared" si="206"/>
        <v>96</v>
      </c>
      <c r="BK659" s="133" t="str">
        <f t="shared" si="208"/>
        <v>Hêtre commun_F2_Entree 19-20m_GS Hêtraies et hêtraies sapinières des Pyrénées_96_</v>
      </c>
      <c r="BL659" s="317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5" t="str">
        <f>+VLOOKUP(G659,Liste!$A$7:$H$69,8,FALSE)</f>
        <v>Feuillus</v>
      </c>
      <c r="BU659" s="295">
        <f t="shared" si="209"/>
        <v>1</v>
      </c>
      <c r="BV659" s="297">
        <f t="shared" si="210"/>
        <v>0</v>
      </c>
      <c r="BW659" s="316">
        <v>0</v>
      </c>
      <c r="BX659" s="295">
        <f t="shared" si="211"/>
        <v>0.25</v>
      </c>
      <c r="BY659">
        <f t="shared" si="212"/>
        <v>0</v>
      </c>
      <c r="BZ659" s="301">
        <f t="shared" si="213"/>
        <v>0</v>
      </c>
      <c r="CB659" s="296">
        <v>0.6</v>
      </c>
      <c r="CC659" s="296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55" hidden="1" customHeight="1" x14ac:dyDescent="0.3">
      <c r="A660" s="4">
        <v>2021</v>
      </c>
      <c r="B660" s="313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425</v>
      </c>
      <c r="H660" s="5" t="s">
        <v>426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427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3">
        <f t="shared" si="206"/>
        <v>99</v>
      </c>
      <c r="BK660" s="133" t="str">
        <f t="shared" si="208"/>
        <v>Hêtre commun_F2_Entree 19-20m_GS Hêtraies et hêtraies sapinières des Pyrénées_99_</v>
      </c>
      <c r="BL660" s="317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5" t="str">
        <f>+VLOOKUP(G660,Liste!$A$7:$H$69,8,FALSE)</f>
        <v>Feuillus</v>
      </c>
      <c r="BU660" s="295">
        <f t="shared" si="209"/>
        <v>1</v>
      </c>
      <c r="BV660" s="297">
        <f t="shared" si="210"/>
        <v>0</v>
      </c>
      <c r="BW660" s="316">
        <v>0</v>
      </c>
      <c r="BX660" s="295">
        <f t="shared" si="211"/>
        <v>0.25</v>
      </c>
      <c r="BY660">
        <f t="shared" si="212"/>
        <v>0</v>
      </c>
      <c r="BZ660" s="301">
        <f t="shared" si="213"/>
        <v>0</v>
      </c>
      <c r="CB660" s="296">
        <v>0.6</v>
      </c>
      <c r="CC660" s="296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55" hidden="1" customHeight="1" x14ac:dyDescent="0.3">
      <c r="A661" s="4">
        <v>2021</v>
      </c>
      <c r="B661" s="313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425</v>
      </c>
      <c r="H661" s="5" t="s">
        <v>426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427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3">
        <f t="shared" si="206"/>
        <v>102</v>
      </c>
      <c r="BK661" s="133" t="str">
        <f t="shared" si="208"/>
        <v>Hêtre commun_F2_Entree 19-20m_GS Hêtraies et hêtraies sapinières des Pyrénées_102_</v>
      </c>
      <c r="BL661" s="317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5" t="str">
        <f>+VLOOKUP(G661,Liste!$A$7:$H$69,8,FALSE)</f>
        <v>Feuillus</v>
      </c>
      <c r="BU661" s="295">
        <f t="shared" si="209"/>
        <v>1</v>
      </c>
      <c r="BV661" s="297">
        <f t="shared" si="210"/>
        <v>0</v>
      </c>
      <c r="BW661" s="316">
        <v>0</v>
      </c>
      <c r="BX661" s="295">
        <f t="shared" si="211"/>
        <v>0.25</v>
      </c>
      <c r="BY661">
        <f t="shared" si="212"/>
        <v>0</v>
      </c>
      <c r="BZ661" s="301">
        <f t="shared" si="213"/>
        <v>0</v>
      </c>
      <c r="CB661" s="296">
        <v>0.6</v>
      </c>
      <c r="CC661" s="296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55" hidden="1" customHeight="1" x14ac:dyDescent="0.3">
      <c r="A662" s="4">
        <v>2021</v>
      </c>
      <c r="B662" s="313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425</v>
      </c>
      <c r="H662" s="5" t="s">
        <v>426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427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3">
        <f t="shared" si="206"/>
        <v>105</v>
      </c>
      <c r="BK662" s="133" t="str">
        <f t="shared" si="208"/>
        <v>Hêtre commun_F2_Entree 19-20m_GS Hêtraies et hêtraies sapinières des Pyrénées_105_</v>
      </c>
      <c r="BL662" s="317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5" t="str">
        <f>+VLOOKUP(G662,Liste!$A$7:$H$69,8,FALSE)</f>
        <v>Feuillus</v>
      </c>
      <c r="BU662" s="295">
        <f t="shared" si="209"/>
        <v>1</v>
      </c>
      <c r="BV662" s="297">
        <f t="shared" si="210"/>
        <v>0</v>
      </c>
      <c r="BW662" s="316">
        <v>0</v>
      </c>
      <c r="BX662" s="295">
        <f t="shared" si="211"/>
        <v>0.25</v>
      </c>
      <c r="BY662">
        <f t="shared" si="212"/>
        <v>0</v>
      </c>
      <c r="BZ662" s="301">
        <f t="shared" si="213"/>
        <v>0</v>
      </c>
      <c r="CB662" s="296">
        <v>0.6</v>
      </c>
      <c r="CC662" s="296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55" hidden="1" customHeight="1" x14ac:dyDescent="0.3">
      <c r="A663" s="4">
        <v>2021</v>
      </c>
      <c r="B663" s="313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425</v>
      </c>
      <c r="H663" s="5" t="s">
        <v>426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427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3">
        <f t="shared" si="206"/>
        <v>105</v>
      </c>
      <c r="BK663" s="133" t="str">
        <f t="shared" si="208"/>
        <v>Hêtre commun_F2_Entree 19-20m_GS Hêtraies et hêtraies sapinières des Pyrénées_105_</v>
      </c>
      <c r="BL663" s="317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5" t="str">
        <f>+VLOOKUP(G663,Liste!$A$7:$H$69,8,FALSE)</f>
        <v>Feuillus</v>
      </c>
      <c r="BU663" s="295">
        <f t="shared" si="209"/>
        <v>1</v>
      </c>
      <c r="BV663" s="297">
        <f t="shared" si="210"/>
        <v>0</v>
      </c>
      <c r="BW663" s="316">
        <v>0</v>
      </c>
      <c r="BX663" s="295">
        <f t="shared" si="211"/>
        <v>0.25</v>
      </c>
      <c r="BY663">
        <f t="shared" si="212"/>
        <v>0</v>
      </c>
      <c r="BZ663" s="301">
        <f t="shared" si="213"/>
        <v>0</v>
      </c>
      <c r="CB663" s="296">
        <v>0.6</v>
      </c>
      <c r="CC663" s="296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55" hidden="1" customHeight="1" x14ac:dyDescent="0.3">
      <c r="A664" s="4">
        <v>2021</v>
      </c>
      <c r="B664" s="313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425</v>
      </c>
      <c r="H664" s="5" t="s">
        <v>426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427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3">
        <f t="shared" si="206"/>
        <v>108</v>
      </c>
      <c r="BK664" s="133" t="str">
        <f t="shared" si="208"/>
        <v>Hêtre commun_F2_Entree 19-20m_GS Hêtraies et hêtraies sapinières des Pyrénées_108_</v>
      </c>
      <c r="BL664" s="317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5" t="str">
        <f>+VLOOKUP(G664,Liste!$A$7:$H$69,8,FALSE)</f>
        <v>Feuillus</v>
      </c>
      <c r="BU664" s="295">
        <f t="shared" si="209"/>
        <v>1</v>
      </c>
      <c r="BV664" s="297">
        <f t="shared" si="210"/>
        <v>0</v>
      </c>
      <c r="BW664" s="316">
        <v>0</v>
      </c>
      <c r="BX664" s="295">
        <f t="shared" si="211"/>
        <v>0.25</v>
      </c>
      <c r="BY664">
        <f t="shared" si="212"/>
        <v>0</v>
      </c>
      <c r="BZ664" s="301">
        <f t="shared" si="213"/>
        <v>0</v>
      </c>
      <c r="CB664" s="296">
        <v>0.6</v>
      </c>
      <c r="CC664" s="296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55" hidden="1" customHeight="1" x14ac:dyDescent="0.3">
      <c r="A665" s="4">
        <v>2021</v>
      </c>
      <c r="B665" s="313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425</v>
      </c>
      <c r="H665" s="5" t="s">
        <v>426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427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3">
        <f t="shared" si="206"/>
        <v>111</v>
      </c>
      <c r="BK665" s="133" t="str">
        <f t="shared" si="208"/>
        <v>Hêtre commun_F2_Entree 19-20m_GS Hêtraies et hêtraies sapinières des Pyrénées_111_</v>
      </c>
      <c r="BL665" s="317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5" t="str">
        <f>+VLOOKUP(G665,Liste!$A$7:$H$69,8,FALSE)</f>
        <v>Feuillus</v>
      </c>
      <c r="BU665" s="295">
        <f t="shared" si="209"/>
        <v>1</v>
      </c>
      <c r="BV665" s="297">
        <f t="shared" si="210"/>
        <v>0</v>
      </c>
      <c r="BW665" s="316">
        <v>0</v>
      </c>
      <c r="BX665" s="295">
        <f t="shared" si="211"/>
        <v>0.25</v>
      </c>
      <c r="BY665">
        <f t="shared" si="212"/>
        <v>0</v>
      </c>
      <c r="BZ665" s="301">
        <f t="shared" si="213"/>
        <v>0</v>
      </c>
      <c r="CB665" s="296">
        <v>0.6</v>
      </c>
      <c r="CC665" s="296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55" hidden="1" customHeight="1" x14ac:dyDescent="0.3">
      <c r="A666" s="4">
        <v>2021</v>
      </c>
      <c r="B666" s="313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425</v>
      </c>
      <c r="H666" s="5" t="s">
        <v>426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427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3">
        <f t="shared" si="206"/>
        <v>114</v>
      </c>
      <c r="BK666" s="133" t="str">
        <f t="shared" si="208"/>
        <v>Hêtre commun_F2_Entree 19-20m_GS Hêtraies et hêtraies sapinières des Pyrénées_114_</v>
      </c>
      <c r="BL666" s="317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5" t="str">
        <f>+VLOOKUP(G666,Liste!$A$7:$H$69,8,FALSE)</f>
        <v>Feuillus</v>
      </c>
      <c r="BU666" s="295">
        <f t="shared" si="209"/>
        <v>1</v>
      </c>
      <c r="BV666" s="297">
        <f t="shared" si="210"/>
        <v>0</v>
      </c>
      <c r="BW666" s="316">
        <v>0</v>
      </c>
      <c r="BX666" s="295">
        <f t="shared" si="211"/>
        <v>0.25</v>
      </c>
      <c r="BY666">
        <f t="shared" si="212"/>
        <v>0</v>
      </c>
      <c r="BZ666" s="301">
        <f t="shared" si="213"/>
        <v>0</v>
      </c>
      <c r="CB666" s="296">
        <v>0.6</v>
      </c>
      <c r="CC666" s="296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55" hidden="1" customHeight="1" x14ac:dyDescent="0.3">
      <c r="A667" s="4">
        <v>2021</v>
      </c>
      <c r="B667" s="313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425</v>
      </c>
      <c r="H667" s="5" t="s">
        <v>426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427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3">
        <f t="shared" si="206"/>
        <v>117</v>
      </c>
      <c r="BK667" s="133" t="str">
        <f t="shared" si="208"/>
        <v>Hêtre commun_F2_Entree 19-20m_GS Hêtraies et hêtraies sapinières des Pyrénées_117_</v>
      </c>
      <c r="BL667" s="317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5" t="str">
        <f>+VLOOKUP(G667,Liste!$A$7:$H$69,8,FALSE)</f>
        <v>Feuillus</v>
      </c>
      <c r="BU667" s="295">
        <f t="shared" si="209"/>
        <v>1</v>
      </c>
      <c r="BV667" s="297">
        <f t="shared" si="210"/>
        <v>0</v>
      </c>
      <c r="BW667" s="316">
        <v>0</v>
      </c>
      <c r="BX667" s="295">
        <f t="shared" si="211"/>
        <v>0.25</v>
      </c>
      <c r="BY667">
        <f t="shared" si="212"/>
        <v>0</v>
      </c>
      <c r="BZ667" s="301">
        <f t="shared" si="213"/>
        <v>0</v>
      </c>
      <c r="CB667" s="296">
        <v>0.6</v>
      </c>
      <c r="CC667" s="296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55" hidden="1" customHeight="1" x14ac:dyDescent="0.3">
      <c r="A668" s="4">
        <v>2021</v>
      </c>
      <c r="B668" s="313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425</v>
      </c>
      <c r="H668" s="5" t="s">
        <v>426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427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3">
        <f t="shared" si="206"/>
        <v>117</v>
      </c>
      <c r="BK668" s="133" t="str">
        <f t="shared" si="208"/>
        <v>Hêtre commun_F2_Entree 19-20m_GS Hêtraies et hêtraies sapinières des Pyrénées_117_</v>
      </c>
      <c r="BL668" s="317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5" t="str">
        <f>+VLOOKUP(G668,Liste!$A$7:$H$69,8,FALSE)</f>
        <v>Feuillus</v>
      </c>
      <c r="BU668" s="295">
        <f t="shared" si="209"/>
        <v>1</v>
      </c>
      <c r="BV668" s="297">
        <f t="shared" si="210"/>
        <v>0</v>
      </c>
      <c r="BW668" s="316">
        <v>0</v>
      </c>
      <c r="BX668" s="295">
        <f t="shared" si="211"/>
        <v>0.25</v>
      </c>
      <c r="BY668">
        <f t="shared" si="212"/>
        <v>0</v>
      </c>
      <c r="BZ668" s="301">
        <f t="shared" si="213"/>
        <v>0</v>
      </c>
      <c r="CB668" s="296">
        <v>0.6</v>
      </c>
      <c r="CC668" s="296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55" hidden="1" customHeight="1" x14ac:dyDescent="0.3">
      <c r="A669" s="4">
        <v>2021</v>
      </c>
      <c r="B669" s="313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425</v>
      </c>
      <c r="H669" s="5" t="s">
        <v>426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427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3">
        <f t="shared" si="206"/>
        <v>120</v>
      </c>
      <c r="BK669" s="133" t="str">
        <f t="shared" si="208"/>
        <v>Hêtre commun_F2_Entree 19-20m_GS Hêtraies et hêtraies sapinières des Pyrénées_120_</v>
      </c>
      <c r="BL669" s="317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5" t="str">
        <f>+VLOOKUP(G669,Liste!$A$7:$H$69,8,FALSE)</f>
        <v>Feuillus</v>
      </c>
      <c r="BU669" s="295">
        <f t="shared" si="209"/>
        <v>1</v>
      </c>
      <c r="BV669" s="297">
        <f t="shared" si="210"/>
        <v>0</v>
      </c>
      <c r="BW669" s="316">
        <v>0</v>
      </c>
      <c r="BX669" s="295">
        <f t="shared" si="211"/>
        <v>0.25</v>
      </c>
      <c r="BY669">
        <f t="shared" si="212"/>
        <v>0</v>
      </c>
      <c r="BZ669" s="301">
        <f t="shared" si="213"/>
        <v>0</v>
      </c>
      <c r="CB669" s="296">
        <v>0.6</v>
      </c>
      <c r="CC669" s="296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55" hidden="1" customHeight="1" x14ac:dyDescent="0.3">
      <c r="A670" s="4">
        <v>2021</v>
      </c>
      <c r="B670" s="313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425</v>
      </c>
      <c r="H670" s="5" t="s">
        <v>426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427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3">
        <f t="shared" si="206"/>
        <v>123</v>
      </c>
      <c r="BK670" s="133" t="str">
        <f t="shared" si="208"/>
        <v>Hêtre commun_F2_Entree 19-20m_GS Hêtraies et hêtraies sapinières des Pyrénées_123_</v>
      </c>
      <c r="BL670" s="317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5" t="str">
        <f>+VLOOKUP(G670,Liste!$A$7:$H$69,8,FALSE)</f>
        <v>Feuillus</v>
      </c>
      <c r="BU670" s="295">
        <f t="shared" si="209"/>
        <v>1</v>
      </c>
      <c r="BV670" s="297">
        <f t="shared" si="210"/>
        <v>0</v>
      </c>
      <c r="BW670" s="316">
        <v>0</v>
      </c>
      <c r="BX670" s="295">
        <f t="shared" si="211"/>
        <v>0.25</v>
      </c>
      <c r="BY670">
        <f t="shared" si="212"/>
        <v>0</v>
      </c>
      <c r="BZ670" s="301">
        <f t="shared" si="213"/>
        <v>0</v>
      </c>
      <c r="CB670" s="296">
        <v>0.6</v>
      </c>
      <c r="CC670" s="296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55" hidden="1" customHeight="1" x14ac:dyDescent="0.3">
      <c r="A671" s="4">
        <v>2021</v>
      </c>
      <c r="B671" s="313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425</v>
      </c>
      <c r="H671" s="5" t="s">
        <v>426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427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3">
        <f t="shared" si="206"/>
        <v>126</v>
      </c>
      <c r="BK671" s="133" t="str">
        <f t="shared" si="208"/>
        <v>Hêtre commun_F2_Entree 19-20m_GS Hêtraies et hêtraies sapinières des Pyrénées_126_</v>
      </c>
      <c r="BL671" s="317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5" t="str">
        <f>+VLOOKUP(G671,Liste!$A$7:$H$69,8,FALSE)</f>
        <v>Feuillus</v>
      </c>
      <c r="BU671" s="295">
        <f t="shared" si="209"/>
        <v>1</v>
      </c>
      <c r="BV671" s="297">
        <f t="shared" si="210"/>
        <v>0</v>
      </c>
      <c r="BW671" s="316">
        <v>0</v>
      </c>
      <c r="BX671" s="295">
        <f t="shared" si="211"/>
        <v>0.25</v>
      </c>
      <c r="BY671">
        <f t="shared" si="212"/>
        <v>0</v>
      </c>
      <c r="BZ671" s="301">
        <f t="shared" si="213"/>
        <v>0</v>
      </c>
      <c r="CB671" s="296">
        <v>0.6</v>
      </c>
      <c r="CC671" s="296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55" hidden="1" customHeight="1" x14ac:dyDescent="0.3">
      <c r="A672" s="4">
        <v>2021</v>
      </c>
      <c r="B672" s="313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425</v>
      </c>
      <c r="H672" s="5" t="s">
        <v>426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427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3">
        <f t="shared" si="206"/>
        <v>129</v>
      </c>
      <c r="BK672" s="133" t="str">
        <f t="shared" si="208"/>
        <v>Hêtre commun_F2_Entree 19-20m_GS Hêtraies et hêtraies sapinières des Pyrénées_129_</v>
      </c>
      <c r="BL672" s="317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5" t="str">
        <f>+VLOOKUP(G672,Liste!$A$7:$H$69,8,FALSE)</f>
        <v>Feuillus</v>
      </c>
      <c r="BU672" s="295">
        <f t="shared" si="209"/>
        <v>1</v>
      </c>
      <c r="BV672" s="297">
        <f t="shared" si="210"/>
        <v>0</v>
      </c>
      <c r="BW672" s="316">
        <v>0</v>
      </c>
      <c r="BX672" s="295">
        <f t="shared" si="211"/>
        <v>0.25</v>
      </c>
      <c r="BY672">
        <f t="shared" si="212"/>
        <v>0</v>
      </c>
      <c r="BZ672" s="301">
        <f t="shared" si="213"/>
        <v>0</v>
      </c>
      <c r="CB672" s="296">
        <v>0.6</v>
      </c>
      <c r="CC672" s="296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55" hidden="1" customHeight="1" x14ac:dyDescent="0.3">
      <c r="A673" s="4">
        <v>2021</v>
      </c>
      <c r="B673" s="313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425</v>
      </c>
      <c r="H673" s="5" t="s">
        <v>426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427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3">
        <f t="shared" si="206"/>
        <v>129</v>
      </c>
      <c r="BK673" s="133" t="str">
        <f t="shared" si="208"/>
        <v>Hêtre commun_F2_Entree 19-20m_GS Hêtraies et hêtraies sapinières des Pyrénées_129_</v>
      </c>
      <c r="BL673" s="317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5" t="str">
        <f>+VLOOKUP(G673,Liste!$A$7:$H$69,8,FALSE)</f>
        <v>Feuillus</v>
      </c>
      <c r="BU673" s="295">
        <f t="shared" si="209"/>
        <v>1</v>
      </c>
      <c r="BV673" s="297">
        <f t="shared" si="210"/>
        <v>0</v>
      </c>
      <c r="BW673" s="316">
        <v>0</v>
      </c>
      <c r="BX673" s="295">
        <f t="shared" si="211"/>
        <v>0.25</v>
      </c>
      <c r="BY673">
        <f t="shared" si="212"/>
        <v>0</v>
      </c>
      <c r="BZ673" s="301">
        <f t="shared" si="213"/>
        <v>0</v>
      </c>
      <c r="CB673" s="296">
        <v>0.6</v>
      </c>
      <c r="CC673" s="296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55" hidden="1" customHeight="1" x14ac:dyDescent="0.3">
      <c r="A674" s="4">
        <v>2021</v>
      </c>
      <c r="B674" s="313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425</v>
      </c>
      <c r="H674" s="5" t="s">
        <v>426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427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3">
        <f t="shared" si="206"/>
        <v>132</v>
      </c>
      <c r="BK674" s="133" t="str">
        <f t="shared" si="208"/>
        <v>Hêtre commun_F2_Entree 19-20m_GS Hêtraies et hêtraies sapinières des Pyrénées_132_</v>
      </c>
      <c r="BL674" s="317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5" t="str">
        <f>+VLOOKUP(G674,Liste!$A$7:$H$69,8,FALSE)</f>
        <v>Feuillus</v>
      </c>
      <c r="BU674" s="295">
        <f t="shared" si="209"/>
        <v>1</v>
      </c>
      <c r="BV674" s="297">
        <f t="shared" si="210"/>
        <v>0</v>
      </c>
      <c r="BW674" s="316">
        <v>0</v>
      </c>
      <c r="BX674" s="295">
        <f t="shared" si="211"/>
        <v>0.25</v>
      </c>
      <c r="BY674">
        <f t="shared" si="212"/>
        <v>0</v>
      </c>
      <c r="BZ674" s="301">
        <f t="shared" si="213"/>
        <v>0</v>
      </c>
      <c r="CB674" s="296">
        <v>0.6</v>
      </c>
      <c r="CC674" s="296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55" hidden="1" customHeight="1" x14ac:dyDescent="0.3">
      <c r="A675" s="4">
        <v>2021</v>
      </c>
      <c r="B675" s="313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425</v>
      </c>
      <c r="H675" s="5" t="s">
        <v>426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427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3">
        <f t="shared" si="206"/>
        <v>134</v>
      </c>
      <c r="BK675" s="133" t="str">
        <f t="shared" si="208"/>
        <v>Hêtre commun_F2_Entree 19-20m_GS Hêtraies et hêtraies sapinières des Pyrénées_134_</v>
      </c>
      <c r="BL675" s="317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5" t="str">
        <f>+VLOOKUP(G675,Liste!$A$7:$H$69,8,FALSE)</f>
        <v>Feuillus</v>
      </c>
      <c r="BU675" s="295">
        <f t="shared" si="209"/>
        <v>1</v>
      </c>
      <c r="BV675" s="297">
        <f t="shared" si="210"/>
        <v>0</v>
      </c>
      <c r="BW675" s="316">
        <v>0</v>
      </c>
      <c r="BX675" s="295">
        <f t="shared" si="211"/>
        <v>0.25</v>
      </c>
      <c r="BY675">
        <f t="shared" si="212"/>
        <v>0</v>
      </c>
      <c r="BZ675" s="301">
        <f t="shared" si="213"/>
        <v>0</v>
      </c>
      <c r="CB675" s="296">
        <v>0.6</v>
      </c>
      <c r="CC675" s="296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55" hidden="1" customHeight="1" x14ac:dyDescent="0.3">
      <c r="A676" s="4">
        <v>2021</v>
      </c>
      <c r="B676" s="313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425</v>
      </c>
      <c r="H676" s="5" t="s">
        <v>426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427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3">
        <f t="shared" si="206"/>
        <v>134</v>
      </c>
      <c r="BK676" s="133" t="str">
        <f t="shared" si="208"/>
        <v>Hêtre commun_F2_Entree 19-20m_GS Hêtraies et hêtraies sapinières des Pyrénées_134_</v>
      </c>
      <c r="BL676" s="317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5" t="str">
        <f>+VLOOKUP(G676,Liste!$A$7:$H$69,8,FALSE)</f>
        <v>Feuillus</v>
      </c>
      <c r="BU676" s="295">
        <f t="shared" si="209"/>
        <v>1</v>
      </c>
      <c r="BV676" s="297">
        <f t="shared" si="210"/>
        <v>0</v>
      </c>
      <c r="BW676" s="316">
        <v>0</v>
      </c>
      <c r="BX676" s="295">
        <f t="shared" si="211"/>
        <v>0.25</v>
      </c>
      <c r="BY676">
        <f t="shared" si="212"/>
        <v>0</v>
      </c>
      <c r="BZ676" s="301">
        <f t="shared" si="213"/>
        <v>0</v>
      </c>
      <c r="CB676" s="296">
        <v>0.6</v>
      </c>
      <c r="CC676" s="296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55" hidden="1" customHeight="1" x14ac:dyDescent="0.3">
      <c r="A677" s="4">
        <v>2021</v>
      </c>
      <c r="B677" s="313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425</v>
      </c>
      <c r="H677" s="5" t="s">
        <v>426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427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3">
        <f t="shared" si="206"/>
        <v>137</v>
      </c>
      <c r="BK677" s="133" t="str">
        <f t="shared" si="208"/>
        <v>Hêtre commun_F2_Entree 19-20m_GS Hêtraies et hêtraies sapinières des Pyrénées_137_</v>
      </c>
      <c r="BL677" s="317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5" t="str">
        <f>+VLOOKUP(G677,Liste!$A$7:$H$69,8,FALSE)</f>
        <v>Feuillus</v>
      </c>
      <c r="BU677" s="295">
        <f t="shared" si="209"/>
        <v>1</v>
      </c>
      <c r="BV677" s="297">
        <f t="shared" si="210"/>
        <v>0</v>
      </c>
      <c r="BW677" s="316">
        <v>0</v>
      </c>
      <c r="BX677" s="295">
        <f t="shared" si="211"/>
        <v>0.25</v>
      </c>
      <c r="BY677">
        <f t="shared" si="212"/>
        <v>0</v>
      </c>
      <c r="BZ677" s="301">
        <f t="shared" si="213"/>
        <v>0</v>
      </c>
      <c r="CB677" s="296">
        <v>0.6</v>
      </c>
      <c r="CC677" s="296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55" hidden="1" customHeight="1" x14ac:dyDescent="0.3">
      <c r="A678" s="4">
        <v>2021</v>
      </c>
      <c r="B678" s="313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425</v>
      </c>
      <c r="H678" s="5" t="s">
        <v>426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427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3">
        <f t="shared" si="206"/>
        <v>139</v>
      </c>
      <c r="BK678" s="133" t="str">
        <f t="shared" si="208"/>
        <v>Hêtre commun_F2_Entree 19-20m_GS Hêtraies et hêtraies sapinières des Pyrénées_139_</v>
      </c>
      <c r="BL678" s="317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5" t="str">
        <f>+VLOOKUP(G678,Liste!$A$7:$H$69,8,FALSE)</f>
        <v>Feuillus</v>
      </c>
      <c r="BU678" s="295">
        <f t="shared" si="209"/>
        <v>1</v>
      </c>
      <c r="BV678" s="297">
        <f t="shared" si="210"/>
        <v>0</v>
      </c>
      <c r="BW678" s="316">
        <v>0</v>
      </c>
      <c r="BX678" s="295">
        <f t="shared" si="211"/>
        <v>0.25</v>
      </c>
      <c r="BY678">
        <f t="shared" si="212"/>
        <v>0</v>
      </c>
      <c r="BZ678" s="301">
        <f t="shared" si="213"/>
        <v>0</v>
      </c>
      <c r="CB678" s="296">
        <v>0.6</v>
      </c>
      <c r="CC678" s="296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55" hidden="1" customHeight="1" x14ac:dyDescent="0.3">
      <c r="A679" s="4">
        <v>2021</v>
      </c>
      <c r="B679" s="313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425</v>
      </c>
      <c r="H679" s="5" t="s">
        <v>426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427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3">
        <f t="shared" si="206"/>
        <v>139</v>
      </c>
      <c r="BK679" s="133" t="str">
        <f t="shared" si="208"/>
        <v>Hêtre commun_F2_Entree 19-20m_GS Hêtraies et hêtraies sapinières des Pyrénées_139_</v>
      </c>
      <c r="BL679" s="317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5" t="str">
        <f>+VLOOKUP(G679,Liste!$A$7:$H$69,8,FALSE)</f>
        <v>Feuillus</v>
      </c>
      <c r="BU679" s="295">
        <f t="shared" si="209"/>
        <v>1</v>
      </c>
      <c r="BV679" s="297">
        <f t="shared" si="210"/>
        <v>0</v>
      </c>
      <c r="BW679" s="316">
        <v>0</v>
      </c>
      <c r="BX679" s="295">
        <f t="shared" si="211"/>
        <v>0.25</v>
      </c>
      <c r="BY679">
        <f t="shared" si="212"/>
        <v>0</v>
      </c>
      <c r="BZ679" s="301">
        <f t="shared" si="213"/>
        <v>0</v>
      </c>
      <c r="CB679" s="296">
        <v>0.6</v>
      </c>
      <c r="CC679" s="296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55" hidden="1" customHeight="1" x14ac:dyDescent="0.3">
      <c r="A680" s="4">
        <v>2021</v>
      </c>
      <c r="B680" s="313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425</v>
      </c>
      <c r="H680" s="5" t="s">
        <v>426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427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3">
        <f t="shared" si="206"/>
        <v>143</v>
      </c>
      <c r="BK680" s="133" t="str">
        <f t="shared" si="208"/>
        <v>Hêtre commun_F2_Entree 19-20m_GS Hêtraies et hêtraies sapinières des Pyrénées_143_</v>
      </c>
      <c r="BL680" s="317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5" t="str">
        <f>+VLOOKUP(G680,Liste!$A$7:$H$69,8,FALSE)</f>
        <v>Feuillus</v>
      </c>
      <c r="BU680" s="295">
        <f t="shared" si="209"/>
        <v>1</v>
      </c>
      <c r="BV680" s="297">
        <f t="shared" si="210"/>
        <v>0</v>
      </c>
      <c r="BW680" s="316">
        <v>0</v>
      </c>
      <c r="BX680" s="295">
        <f t="shared" si="211"/>
        <v>0.25</v>
      </c>
      <c r="BY680">
        <f t="shared" si="212"/>
        <v>0</v>
      </c>
      <c r="BZ680" s="301">
        <f t="shared" si="213"/>
        <v>0</v>
      </c>
      <c r="CB680" s="296">
        <v>0.6</v>
      </c>
      <c r="CC680" s="296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55" hidden="1" customHeight="1" x14ac:dyDescent="0.3">
      <c r="A681" s="4">
        <v>2021</v>
      </c>
      <c r="B681" s="313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425</v>
      </c>
      <c r="H681" s="5" t="s">
        <v>426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427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3">
        <f t="shared" si="206"/>
        <v>143</v>
      </c>
      <c r="BK681" s="133" t="str">
        <f t="shared" si="208"/>
        <v>Hêtre commun_F2_Entree 19-20m_GS Hêtraies et hêtraies sapinières des Pyrénées_143_</v>
      </c>
      <c r="BL681" s="317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5" t="str">
        <f>+VLOOKUP(G681,Liste!$A$7:$H$69,8,FALSE)</f>
        <v>Feuillus</v>
      </c>
      <c r="BU681" s="295">
        <f t="shared" si="209"/>
        <v>1</v>
      </c>
      <c r="BV681" s="297">
        <f t="shared" si="210"/>
        <v>0</v>
      </c>
      <c r="BW681" s="316">
        <v>0</v>
      </c>
      <c r="BX681" s="295">
        <f t="shared" si="211"/>
        <v>0.25</v>
      </c>
      <c r="BY681">
        <f t="shared" si="212"/>
        <v>0</v>
      </c>
      <c r="BZ681" s="301">
        <f t="shared" si="213"/>
        <v>0</v>
      </c>
      <c r="CB681" s="296">
        <v>0.6</v>
      </c>
      <c r="CC681" s="296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55" hidden="1" customHeight="1" x14ac:dyDescent="0.3">
      <c r="A682" s="4">
        <v>2021</v>
      </c>
      <c r="B682" s="313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425</v>
      </c>
      <c r="H682" s="5" t="s">
        <v>426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427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3">
        <f t="shared" si="206"/>
        <v>30</v>
      </c>
      <c r="BK682" s="133" t="str">
        <f t="shared" si="208"/>
        <v>Hêtre commun_F1_Entree 19-20m_GS Hêtraies et hêtraies sapinières des Pyrénées_30_</v>
      </c>
      <c r="BL682" s="317"/>
      <c r="BM682" s="13">
        <v>56.356110888956302</v>
      </c>
      <c r="BN682" s="13">
        <v>270.460424951275</v>
      </c>
      <c r="BP682" s="13">
        <v>328.524705421715</v>
      </c>
      <c r="BQ682" s="13"/>
      <c r="BT682" s="295" t="str">
        <f>+VLOOKUP(G682,Liste!$A$7:$H$69,8,FALSE)</f>
        <v>Feuillus</v>
      </c>
      <c r="BU682" s="295">
        <f t="shared" si="209"/>
        <v>1</v>
      </c>
      <c r="BV682" s="297">
        <f t="shared" si="210"/>
        <v>0</v>
      </c>
      <c r="BW682" s="316">
        <v>0</v>
      </c>
      <c r="BX682" s="295">
        <f t="shared" si="211"/>
        <v>0.25</v>
      </c>
      <c r="BY682">
        <f t="shared" si="212"/>
        <v>0</v>
      </c>
      <c r="BZ682" s="301">
        <f t="shared" si="213"/>
        <v>0</v>
      </c>
      <c r="CB682" s="296">
        <v>0.6</v>
      </c>
      <c r="CC682" s="296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55" hidden="1" customHeight="1" x14ac:dyDescent="0.3">
      <c r="A683" s="4">
        <v>2021</v>
      </c>
      <c r="B683" s="313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425</v>
      </c>
      <c r="H683" s="5" t="s">
        <v>426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427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3">
        <f t="shared" si="206"/>
        <v>42</v>
      </c>
      <c r="BK683" s="133" t="str">
        <f t="shared" si="208"/>
        <v>Hêtre commun_F1_Entree 19-20m_GS Hêtraies et hêtraies sapinières des Pyrénées_42_</v>
      </c>
      <c r="BL683" s="317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5" t="str">
        <f>+VLOOKUP(G683,Liste!$A$7:$H$69,8,FALSE)</f>
        <v>Feuillus</v>
      </c>
      <c r="BU683" s="295">
        <f t="shared" si="209"/>
        <v>1</v>
      </c>
      <c r="BV683" s="297">
        <f t="shared" si="210"/>
        <v>0</v>
      </c>
      <c r="BW683" s="316">
        <v>0</v>
      </c>
      <c r="BX683" s="295">
        <f t="shared" si="211"/>
        <v>0.25</v>
      </c>
      <c r="BY683">
        <f t="shared" si="212"/>
        <v>0</v>
      </c>
      <c r="BZ683" s="301">
        <f t="shared" si="213"/>
        <v>0</v>
      </c>
      <c r="CB683" s="296">
        <v>0.6</v>
      </c>
      <c r="CC683" s="296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55" hidden="1" customHeight="1" x14ac:dyDescent="0.3">
      <c r="A684" s="4">
        <v>2021</v>
      </c>
      <c r="B684" s="313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425</v>
      </c>
      <c r="H684" s="5" t="s">
        <v>426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427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3">
        <f t="shared" si="206"/>
        <v>42</v>
      </c>
      <c r="BK684" s="133" t="str">
        <f t="shared" si="208"/>
        <v>Hêtre commun_F1_Entree 19-20m_GS Hêtraies et hêtraies sapinières des Pyrénées_42_</v>
      </c>
      <c r="BL684" s="317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5" t="str">
        <f>+VLOOKUP(G684,Liste!$A$7:$H$69,8,FALSE)</f>
        <v>Feuillus</v>
      </c>
      <c r="BU684" s="295">
        <f t="shared" si="209"/>
        <v>1</v>
      </c>
      <c r="BV684" s="297">
        <f t="shared" si="210"/>
        <v>0</v>
      </c>
      <c r="BW684" s="316">
        <v>0</v>
      </c>
      <c r="BX684" s="295">
        <f t="shared" si="211"/>
        <v>0.25</v>
      </c>
      <c r="BY684">
        <f t="shared" si="212"/>
        <v>0</v>
      </c>
      <c r="BZ684" s="301">
        <f t="shared" si="213"/>
        <v>0</v>
      </c>
      <c r="CB684" s="296">
        <v>0.6</v>
      </c>
      <c r="CC684" s="296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55" hidden="1" customHeight="1" x14ac:dyDescent="0.3">
      <c r="A685" s="4">
        <v>2021</v>
      </c>
      <c r="B685" s="313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425</v>
      </c>
      <c r="H685" s="5" t="s">
        <v>426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427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3">
        <f t="shared" si="206"/>
        <v>45</v>
      </c>
      <c r="BK685" s="133" t="str">
        <f t="shared" si="208"/>
        <v>Hêtre commun_F1_Entree 19-20m_GS Hêtraies et hêtraies sapinières des Pyrénées_45_</v>
      </c>
      <c r="BL685" s="317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5" t="str">
        <f>+VLOOKUP(G685,Liste!$A$7:$H$69,8,FALSE)</f>
        <v>Feuillus</v>
      </c>
      <c r="BU685" s="295">
        <f t="shared" si="209"/>
        <v>1</v>
      </c>
      <c r="BV685" s="297">
        <f t="shared" si="210"/>
        <v>0</v>
      </c>
      <c r="BW685" s="316">
        <v>0</v>
      </c>
      <c r="BX685" s="295">
        <f t="shared" si="211"/>
        <v>0.25</v>
      </c>
      <c r="BY685">
        <f t="shared" si="212"/>
        <v>0</v>
      </c>
      <c r="BZ685" s="301">
        <f t="shared" si="213"/>
        <v>0</v>
      </c>
      <c r="CB685" s="296">
        <v>0.6</v>
      </c>
      <c r="CC685" s="296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55" hidden="1" customHeight="1" x14ac:dyDescent="0.3">
      <c r="A686" s="4">
        <v>2021</v>
      </c>
      <c r="B686" s="313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425</v>
      </c>
      <c r="H686" s="5" t="s">
        <v>426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427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3">
        <f t="shared" si="206"/>
        <v>48</v>
      </c>
      <c r="BK686" s="133" t="str">
        <f t="shared" si="208"/>
        <v>Hêtre commun_F1_Entree 19-20m_GS Hêtraies et hêtraies sapinières des Pyrénées_48_</v>
      </c>
      <c r="BL686" s="317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5" t="str">
        <f>+VLOOKUP(G686,Liste!$A$7:$H$69,8,FALSE)</f>
        <v>Feuillus</v>
      </c>
      <c r="BU686" s="295">
        <f t="shared" si="209"/>
        <v>1</v>
      </c>
      <c r="BV686" s="297">
        <f t="shared" si="210"/>
        <v>0</v>
      </c>
      <c r="BW686" s="316">
        <v>0</v>
      </c>
      <c r="BX686" s="295">
        <f t="shared" si="211"/>
        <v>0.25</v>
      </c>
      <c r="BY686">
        <f t="shared" si="212"/>
        <v>0</v>
      </c>
      <c r="BZ686" s="301">
        <f t="shared" si="213"/>
        <v>0</v>
      </c>
      <c r="CB686" s="296">
        <v>0.6</v>
      </c>
      <c r="CC686" s="296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55" hidden="1" customHeight="1" x14ac:dyDescent="0.3">
      <c r="A687" s="4">
        <v>2021</v>
      </c>
      <c r="B687" s="313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425</v>
      </c>
      <c r="H687" s="5" t="s">
        <v>426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427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3">
        <f t="shared" si="206"/>
        <v>48</v>
      </c>
      <c r="BK687" s="133" t="str">
        <f t="shared" si="208"/>
        <v>Hêtre commun_F1_Entree 19-20m_GS Hêtraies et hêtraies sapinières des Pyrénées_48_</v>
      </c>
      <c r="BL687" s="317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5" t="str">
        <f>+VLOOKUP(G687,Liste!$A$7:$H$69,8,FALSE)</f>
        <v>Feuillus</v>
      </c>
      <c r="BU687" s="295">
        <f t="shared" si="209"/>
        <v>1</v>
      </c>
      <c r="BV687" s="297">
        <f t="shared" si="210"/>
        <v>0</v>
      </c>
      <c r="BW687" s="316">
        <v>0</v>
      </c>
      <c r="BX687" s="295">
        <f t="shared" si="211"/>
        <v>0.25</v>
      </c>
      <c r="BY687">
        <f t="shared" si="212"/>
        <v>0</v>
      </c>
      <c r="BZ687" s="301">
        <f t="shared" si="213"/>
        <v>0</v>
      </c>
      <c r="CB687" s="296">
        <v>0.6</v>
      </c>
      <c r="CC687" s="296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55" hidden="1" customHeight="1" x14ac:dyDescent="0.3">
      <c r="A688" s="4">
        <v>2021</v>
      </c>
      <c r="B688" s="313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425</v>
      </c>
      <c r="H688" s="5" t="s">
        <v>426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427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3">
        <f t="shared" si="206"/>
        <v>51</v>
      </c>
      <c r="BK688" s="133" t="str">
        <f t="shared" si="208"/>
        <v>Hêtre commun_F1_Entree 19-20m_GS Hêtraies et hêtraies sapinières des Pyrénées_51_</v>
      </c>
      <c r="BL688" s="317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5" t="str">
        <f>+VLOOKUP(G688,Liste!$A$7:$H$69,8,FALSE)</f>
        <v>Feuillus</v>
      </c>
      <c r="BU688" s="295">
        <f t="shared" si="209"/>
        <v>1</v>
      </c>
      <c r="BV688" s="297">
        <f t="shared" si="210"/>
        <v>0</v>
      </c>
      <c r="BW688" s="316">
        <v>0</v>
      </c>
      <c r="BX688" s="295">
        <f t="shared" si="211"/>
        <v>0.25</v>
      </c>
      <c r="BY688">
        <f t="shared" si="212"/>
        <v>0</v>
      </c>
      <c r="BZ688" s="301">
        <f t="shared" si="213"/>
        <v>0</v>
      </c>
      <c r="CB688" s="296">
        <v>0.6</v>
      </c>
      <c r="CC688" s="296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3">
      <c r="A689" s="4">
        <v>2021</v>
      </c>
      <c r="B689" s="313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425</v>
      </c>
      <c r="H689" s="5" t="s">
        <v>426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427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3">
        <f t="shared" si="206"/>
        <v>54</v>
      </c>
      <c r="BK689" s="133" t="str">
        <f t="shared" si="208"/>
        <v>Hêtre commun_F1_Entree 19-20m_GS Hêtraies et hêtraies sapinières des Pyrénées_54_</v>
      </c>
      <c r="BL689" s="317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5" t="str">
        <f>+VLOOKUP(G689,Liste!$A$7:$H$69,8,FALSE)</f>
        <v>Feuillus</v>
      </c>
      <c r="BU689" s="295">
        <f t="shared" si="209"/>
        <v>1</v>
      </c>
      <c r="BV689" s="297">
        <f t="shared" si="210"/>
        <v>0</v>
      </c>
      <c r="BW689" s="316">
        <v>0</v>
      </c>
      <c r="BX689" s="295">
        <f t="shared" si="211"/>
        <v>0.25</v>
      </c>
      <c r="BY689">
        <f t="shared" si="212"/>
        <v>0</v>
      </c>
      <c r="BZ689" s="301">
        <f t="shared" si="213"/>
        <v>0</v>
      </c>
      <c r="CB689" s="296">
        <v>0.6</v>
      </c>
      <c r="CC689" s="296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3">
      <c r="A690" s="4">
        <v>2021</v>
      </c>
      <c r="B690" s="313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425</v>
      </c>
      <c r="H690" s="5" t="s">
        <v>426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427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3">
        <f t="shared" si="206"/>
        <v>54</v>
      </c>
      <c r="BK690" s="133" t="str">
        <f t="shared" si="208"/>
        <v>Hêtre commun_F1_Entree 19-20m_GS Hêtraies et hêtraies sapinières des Pyrénées_54_</v>
      </c>
      <c r="BL690" s="317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5" t="str">
        <f>+VLOOKUP(G690,Liste!$A$7:$H$69,8,FALSE)</f>
        <v>Feuillus</v>
      </c>
      <c r="BU690" s="295">
        <f t="shared" si="209"/>
        <v>1</v>
      </c>
      <c r="BV690" s="297">
        <f t="shared" si="210"/>
        <v>0</v>
      </c>
      <c r="BW690" s="316">
        <v>0</v>
      </c>
      <c r="BX690" s="295">
        <f t="shared" si="211"/>
        <v>0.25</v>
      </c>
      <c r="BY690">
        <f t="shared" si="212"/>
        <v>0</v>
      </c>
      <c r="BZ690" s="301">
        <f t="shared" si="213"/>
        <v>0</v>
      </c>
      <c r="CB690" s="296">
        <v>0.6</v>
      </c>
      <c r="CC690" s="296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3">
      <c r="A691" s="4">
        <v>2021</v>
      </c>
      <c r="B691" s="313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425</v>
      </c>
      <c r="H691" s="5" t="s">
        <v>426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427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3">
        <f t="shared" si="206"/>
        <v>57</v>
      </c>
      <c r="BK691" s="133" t="str">
        <f t="shared" si="208"/>
        <v>Hêtre commun_F1_Entree 19-20m_GS Hêtraies et hêtraies sapinières des Pyrénées_57_</v>
      </c>
      <c r="BL691" s="317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5" t="str">
        <f>+VLOOKUP(G691,Liste!$A$7:$H$69,8,FALSE)</f>
        <v>Feuillus</v>
      </c>
      <c r="BU691" s="295">
        <f t="shared" si="209"/>
        <v>1</v>
      </c>
      <c r="BV691" s="297">
        <f t="shared" si="210"/>
        <v>0</v>
      </c>
      <c r="BW691" s="316">
        <v>0</v>
      </c>
      <c r="BX691" s="295">
        <f t="shared" si="211"/>
        <v>0.25</v>
      </c>
      <c r="BY691">
        <f t="shared" si="212"/>
        <v>0</v>
      </c>
      <c r="BZ691" s="301">
        <f t="shared" si="213"/>
        <v>0</v>
      </c>
      <c r="CB691" s="296">
        <v>0.6</v>
      </c>
      <c r="CC691" s="296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3">
      <c r="A692" s="4">
        <v>2021</v>
      </c>
      <c r="B692" s="313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425</v>
      </c>
      <c r="H692" s="5" t="s">
        <v>426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427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3">
        <f t="shared" si="206"/>
        <v>60</v>
      </c>
      <c r="BK692" s="133" t="str">
        <f t="shared" si="208"/>
        <v>Hêtre commun_F1_Entree 19-20m_GS Hêtraies et hêtraies sapinières des Pyrénées_60_</v>
      </c>
      <c r="BL692" s="317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5" t="str">
        <f>+VLOOKUP(G692,Liste!$A$7:$H$69,8,FALSE)</f>
        <v>Feuillus</v>
      </c>
      <c r="BU692" s="295">
        <f t="shared" si="209"/>
        <v>1</v>
      </c>
      <c r="BV692" s="297">
        <f t="shared" si="210"/>
        <v>0</v>
      </c>
      <c r="BW692" s="316">
        <v>0</v>
      </c>
      <c r="BX692" s="295">
        <f t="shared" si="211"/>
        <v>0.25</v>
      </c>
      <c r="BY692">
        <f t="shared" si="212"/>
        <v>0</v>
      </c>
      <c r="BZ692" s="301">
        <f t="shared" si="213"/>
        <v>0</v>
      </c>
      <c r="CB692" s="296">
        <v>0.6</v>
      </c>
      <c r="CC692" s="296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3">
      <c r="A693" s="4">
        <v>2021</v>
      </c>
      <c r="B693" s="313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425</v>
      </c>
      <c r="H693" s="5" t="s">
        <v>426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427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3">
        <f t="shared" si="206"/>
        <v>63</v>
      </c>
      <c r="BK693" s="133" t="str">
        <f t="shared" si="208"/>
        <v>Hêtre commun_F1_Entree 19-20m_GS Hêtraies et hêtraies sapinières des Pyrénées_63_</v>
      </c>
      <c r="BL693" s="317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5" t="str">
        <f>+VLOOKUP(G693,Liste!$A$7:$H$69,8,FALSE)</f>
        <v>Feuillus</v>
      </c>
      <c r="BU693" s="295">
        <f t="shared" si="209"/>
        <v>1</v>
      </c>
      <c r="BV693" s="297">
        <f t="shared" si="210"/>
        <v>0</v>
      </c>
      <c r="BW693" s="316">
        <v>0</v>
      </c>
      <c r="BX693" s="295">
        <f t="shared" si="211"/>
        <v>0.25</v>
      </c>
      <c r="BY693">
        <f t="shared" si="212"/>
        <v>0</v>
      </c>
      <c r="BZ693" s="301">
        <f t="shared" si="213"/>
        <v>0</v>
      </c>
      <c r="CB693" s="296">
        <v>0.6</v>
      </c>
      <c r="CC693" s="296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3">
      <c r="A694" s="4">
        <v>2021</v>
      </c>
      <c r="B694" s="313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425</v>
      </c>
      <c r="H694" s="5" t="s">
        <v>426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427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3">
        <f t="shared" si="206"/>
        <v>63</v>
      </c>
      <c r="BK694" s="133" t="str">
        <f t="shared" si="208"/>
        <v>Hêtre commun_F1_Entree 19-20m_GS Hêtraies et hêtraies sapinières des Pyrénées_63_</v>
      </c>
      <c r="BL694" s="317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5" t="str">
        <f>+VLOOKUP(G694,Liste!$A$7:$H$69,8,FALSE)</f>
        <v>Feuillus</v>
      </c>
      <c r="BU694" s="295">
        <f t="shared" si="209"/>
        <v>1</v>
      </c>
      <c r="BV694" s="297">
        <f t="shared" si="210"/>
        <v>0</v>
      </c>
      <c r="BW694" s="316">
        <v>0</v>
      </c>
      <c r="BX694" s="295">
        <f t="shared" si="211"/>
        <v>0.25</v>
      </c>
      <c r="BY694">
        <f t="shared" si="212"/>
        <v>0</v>
      </c>
      <c r="BZ694" s="301">
        <f t="shared" si="213"/>
        <v>0</v>
      </c>
      <c r="CB694" s="296">
        <v>0.6</v>
      </c>
      <c r="CC694" s="296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3">
      <c r="A695" s="4">
        <v>2021</v>
      </c>
      <c r="B695" s="313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425</v>
      </c>
      <c r="H695" s="5" t="s">
        <v>426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427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3">
        <f t="shared" si="206"/>
        <v>66</v>
      </c>
      <c r="BK695" s="133" t="str">
        <f t="shared" si="208"/>
        <v>Hêtre commun_F1_Entree 19-20m_GS Hêtraies et hêtraies sapinières des Pyrénées_66_</v>
      </c>
      <c r="BL695" s="317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5" t="str">
        <f>+VLOOKUP(G695,Liste!$A$7:$H$69,8,FALSE)</f>
        <v>Feuillus</v>
      </c>
      <c r="BU695" s="295">
        <f t="shared" si="209"/>
        <v>1</v>
      </c>
      <c r="BV695" s="297">
        <f t="shared" si="210"/>
        <v>0</v>
      </c>
      <c r="BW695" s="316">
        <v>0</v>
      </c>
      <c r="BX695" s="295">
        <f t="shared" si="211"/>
        <v>0.25</v>
      </c>
      <c r="BY695">
        <f t="shared" si="212"/>
        <v>0</v>
      </c>
      <c r="BZ695" s="301">
        <f t="shared" si="213"/>
        <v>0</v>
      </c>
      <c r="CB695" s="296">
        <v>0.6</v>
      </c>
      <c r="CC695" s="296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3">
      <c r="A696" s="4">
        <v>2021</v>
      </c>
      <c r="B696" s="313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425</v>
      </c>
      <c r="H696" s="5" t="s">
        <v>426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427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3">
        <f t="shared" si="206"/>
        <v>69</v>
      </c>
      <c r="BK696" s="133" t="str">
        <f t="shared" si="208"/>
        <v>Hêtre commun_F1_Entree 19-20m_GS Hêtraies et hêtraies sapinières des Pyrénées_69_</v>
      </c>
      <c r="BL696" s="317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5" t="str">
        <f>+VLOOKUP(G696,Liste!$A$7:$H$69,8,FALSE)</f>
        <v>Feuillus</v>
      </c>
      <c r="BU696" s="295">
        <f t="shared" si="209"/>
        <v>1</v>
      </c>
      <c r="BV696" s="297">
        <f t="shared" si="210"/>
        <v>0</v>
      </c>
      <c r="BW696" s="316">
        <v>0</v>
      </c>
      <c r="BX696" s="295">
        <f t="shared" si="211"/>
        <v>0.25</v>
      </c>
      <c r="BY696">
        <f t="shared" si="212"/>
        <v>0</v>
      </c>
      <c r="BZ696" s="301">
        <f t="shared" si="213"/>
        <v>0</v>
      </c>
      <c r="CB696" s="296">
        <v>0.6</v>
      </c>
      <c r="CC696" s="296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3">
      <c r="A697" s="4">
        <v>2021</v>
      </c>
      <c r="B697" s="313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425</v>
      </c>
      <c r="H697" s="5" t="s">
        <v>426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427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3">
        <f t="shared" si="206"/>
        <v>72</v>
      </c>
      <c r="BK697" s="133" t="str">
        <f t="shared" si="208"/>
        <v>Hêtre commun_F1_Entree 19-20m_GS Hêtraies et hêtraies sapinières des Pyrénées_72_</v>
      </c>
      <c r="BL697" s="317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5" t="str">
        <f>+VLOOKUP(G697,Liste!$A$7:$H$69,8,FALSE)</f>
        <v>Feuillus</v>
      </c>
      <c r="BU697" s="295">
        <f t="shared" si="209"/>
        <v>1</v>
      </c>
      <c r="BV697" s="297">
        <f t="shared" si="210"/>
        <v>0</v>
      </c>
      <c r="BW697" s="316">
        <v>0</v>
      </c>
      <c r="BX697" s="295">
        <f t="shared" si="211"/>
        <v>0.25</v>
      </c>
      <c r="BY697">
        <f t="shared" si="212"/>
        <v>0</v>
      </c>
      <c r="BZ697" s="301">
        <f t="shared" si="213"/>
        <v>0</v>
      </c>
      <c r="CB697" s="296">
        <v>0.6</v>
      </c>
      <c r="CC697" s="296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3">
      <c r="A698" s="4">
        <v>2021</v>
      </c>
      <c r="B698" s="313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425</v>
      </c>
      <c r="H698" s="5" t="s">
        <v>426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427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3">
        <f t="shared" si="206"/>
        <v>72</v>
      </c>
      <c r="BK698" s="133" t="str">
        <f t="shared" si="208"/>
        <v>Hêtre commun_F1_Entree 19-20m_GS Hêtraies et hêtraies sapinières des Pyrénées_72_</v>
      </c>
      <c r="BL698" s="317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5" t="str">
        <f>+VLOOKUP(G698,Liste!$A$7:$H$69,8,FALSE)</f>
        <v>Feuillus</v>
      </c>
      <c r="BU698" s="295">
        <f t="shared" si="209"/>
        <v>1</v>
      </c>
      <c r="BV698" s="297">
        <f t="shared" si="210"/>
        <v>0</v>
      </c>
      <c r="BW698" s="316">
        <v>0</v>
      </c>
      <c r="BX698" s="295">
        <f t="shared" si="211"/>
        <v>0.25</v>
      </c>
      <c r="BY698">
        <f t="shared" si="212"/>
        <v>0</v>
      </c>
      <c r="BZ698" s="301">
        <f t="shared" si="213"/>
        <v>0</v>
      </c>
      <c r="CB698" s="296">
        <v>0.6</v>
      </c>
      <c r="CC698" s="296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3">
      <c r="A699" s="4">
        <v>2021</v>
      </c>
      <c r="B699" s="313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425</v>
      </c>
      <c r="H699" s="5" t="s">
        <v>426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427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3">
        <f t="shared" si="206"/>
        <v>75</v>
      </c>
      <c r="BK699" s="133" t="str">
        <f t="shared" si="208"/>
        <v>Hêtre commun_F1_Entree 19-20m_GS Hêtraies et hêtraies sapinières des Pyrénées_75_</v>
      </c>
      <c r="BL699" s="317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5" t="str">
        <f>+VLOOKUP(G699,Liste!$A$7:$H$69,8,FALSE)</f>
        <v>Feuillus</v>
      </c>
      <c r="BU699" s="295">
        <f t="shared" si="209"/>
        <v>1</v>
      </c>
      <c r="BV699" s="297">
        <f t="shared" si="210"/>
        <v>0</v>
      </c>
      <c r="BW699" s="316">
        <v>0</v>
      </c>
      <c r="BX699" s="295">
        <f t="shared" si="211"/>
        <v>0.25</v>
      </c>
      <c r="BY699">
        <f t="shared" si="212"/>
        <v>0</v>
      </c>
      <c r="BZ699" s="301">
        <f t="shared" si="213"/>
        <v>0</v>
      </c>
      <c r="CB699" s="296">
        <v>0.6</v>
      </c>
      <c r="CC699" s="296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3">
      <c r="A700" s="4">
        <v>2021</v>
      </c>
      <c r="B700" s="313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425</v>
      </c>
      <c r="H700" s="5" t="s">
        <v>426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427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3">
        <f t="shared" si="206"/>
        <v>78</v>
      </c>
      <c r="BK700" s="133" t="str">
        <f t="shared" si="208"/>
        <v>Hêtre commun_F1_Entree 19-20m_GS Hêtraies et hêtraies sapinières des Pyrénées_78_</v>
      </c>
      <c r="BL700" s="317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5" t="str">
        <f>+VLOOKUP(G700,Liste!$A$7:$H$69,8,FALSE)</f>
        <v>Feuillus</v>
      </c>
      <c r="BU700" s="295">
        <f t="shared" si="209"/>
        <v>1</v>
      </c>
      <c r="BV700" s="297">
        <f t="shared" si="210"/>
        <v>0</v>
      </c>
      <c r="BW700" s="316">
        <v>0</v>
      </c>
      <c r="BX700" s="295">
        <f t="shared" si="211"/>
        <v>0.25</v>
      </c>
      <c r="BY700">
        <f t="shared" si="212"/>
        <v>0</v>
      </c>
      <c r="BZ700" s="301">
        <f t="shared" si="213"/>
        <v>0</v>
      </c>
      <c r="CB700" s="296">
        <v>0.6</v>
      </c>
      <c r="CC700" s="296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3">
      <c r="A701" s="4">
        <v>2021</v>
      </c>
      <c r="B701" s="313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425</v>
      </c>
      <c r="H701" s="5" t="s">
        <v>426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427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3">
        <f t="shared" si="206"/>
        <v>81</v>
      </c>
      <c r="BK701" s="133" t="str">
        <f t="shared" si="208"/>
        <v>Hêtre commun_F1_Entree 19-20m_GS Hêtraies et hêtraies sapinières des Pyrénées_81_</v>
      </c>
      <c r="BL701" s="317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5" t="str">
        <f>+VLOOKUP(G701,Liste!$A$7:$H$69,8,FALSE)</f>
        <v>Feuillus</v>
      </c>
      <c r="BU701" s="295">
        <f t="shared" si="209"/>
        <v>1</v>
      </c>
      <c r="BV701" s="297">
        <f t="shared" si="210"/>
        <v>0</v>
      </c>
      <c r="BW701" s="316">
        <v>0</v>
      </c>
      <c r="BX701" s="295">
        <f t="shared" si="211"/>
        <v>0.25</v>
      </c>
      <c r="BY701">
        <f t="shared" si="212"/>
        <v>0</v>
      </c>
      <c r="BZ701" s="301">
        <f t="shared" si="213"/>
        <v>0</v>
      </c>
      <c r="CB701" s="296">
        <v>0.6</v>
      </c>
      <c r="CC701" s="296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3">
      <c r="A702" s="4">
        <v>2021</v>
      </c>
      <c r="B702" s="313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425</v>
      </c>
      <c r="H702" s="5" t="s">
        <v>426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427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3">
        <f t="shared" si="206"/>
        <v>81</v>
      </c>
      <c r="BK702" s="133" t="str">
        <f t="shared" si="208"/>
        <v>Hêtre commun_F1_Entree 19-20m_GS Hêtraies et hêtraies sapinières des Pyrénées_81_</v>
      </c>
      <c r="BL702" s="317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5" t="str">
        <f>+VLOOKUP(G702,Liste!$A$7:$H$69,8,FALSE)</f>
        <v>Feuillus</v>
      </c>
      <c r="BU702" s="295">
        <f t="shared" si="209"/>
        <v>1</v>
      </c>
      <c r="BV702" s="297">
        <f t="shared" si="210"/>
        <v>0</v>
      </c>
      <c r="BW702" s="316">
        <v>0</v>
      </c>
      <c r="BX702" s="295">
        <f t="shared" si="211"/>
        <v>0.25</v>
      </c>
      <c r="BY702">
        <f t="shared" si="212"/>
        <v>0</v>
      </c>
      <c r="BZ702" s="301">
        <f t="shared" si="213"/>
        <v>0</v>
      </c>
      <c r="CB702" s="296">
        <v>0.6</v>
      </c>
      <c r="CC702" s="296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3">
      <c r="A703" s="4">
        <v>2021</v>
      </c>
      <c r="B703" s="313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425</v>
      </c>
      <c r="H703" s="5" t="s">
        <v>426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427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3">
        <f t="shared" si="206"/>
        <v>84</v>
      </c>
      <c r="BK703" s="133" t="str">
        <f t="shared" si="208"/>
        <v>Hêtre commun_F1_Entree 19-20m_GS Hêtraies et hêtraies sapinières des Pyrénées_84_</v>
      </c>
      <c r="BL703" s="317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5" t="str">
        <f>+VLOOKUP(G703,Liste!$A$7:$H$69,8,FALSE)</f>
        <v>Feuillus</v>
      </c>
      <c r="BU703" s="295">
        <f t="shared" si="209"/>
        <v>1</v>
      </c>
      <c r="BV703" s="297">
        <f t="shared" si="210"/>
        <v>0</v>
      </c>
      <c r="BW703" s="316">
        <v>0</v>
      </c>
      <c r="BX703" s="295">
        <f t="shared" si="211"/>
        <v>0.25</v>
      </c>
      <c r="BY703">
        <f t="shared" si="212"/>
        <v>0</v>
      </c>
      <c r="BZ703" s="301">
        <f t="shared" si="213"/>
        <v>0</v>
      </c>
      <c r="CB703" s="296">
        <v>0.6</v>
      </c>
      <c r="CC703" s="296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3">
      <c r="A704" s="4">
        <v>2021</v>
      </c>
      <c r="B704" s="313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425</v>
      </c>
      <c r="H704" s="5" t="s">
        <v>426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427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3">
        <f t="shared" si="206"/>
        <v>87</v>
      </c>
      <c r="BK704" s="133" t="str">
        <f t="shared" si="208"/>
        <v>Hêtre commun_F1_Entree 19-20m_GS Hêtraies et hêtraies sapinières des Pyrénées_87_</v>
      </c>
      <c r="BL704" s="317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5" t="str">
        <f>+VLOOKUP(G704,Liste!$A$7:$H$69,8,FALSE)</f>
        <v>Feuillus</v>
      </c>
      <c r="BU704" s="295">
        <f t="shared" si="209"/>
        <v>1</v>
      </c>
      <c r="BV704" s="297">
        <f t="shared" si="210"/>
        <v>0</v>
      </c>
      <c r="BW704" s="316">
        <v>0</v>
      </c>
      <c r="BX704" s="295">
        <f t="shared" si="211"/>
        <v>0.25</v>
      </c>
      <c r="BY704">
        <f t="shared" si="212"/>
        <v>0</v>
      </c>
      <c r="BZ704" s="301">
        <f t="shared" si="213"/>
        <v>0</v>
      </c>
      <c r="CB704" s="296">
        <v>0.6</v>
      </c>
      <c r="CC704" s="296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3">
      <c r="A705" s="4">
        <v>2021</v>
      </c>
      <c r="B705" s="313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425</v>
      </c>
      <c r="H705" s="5" t="s">
        <v>426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427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3">
        <f t="shared" si="206"/>
        <v>90</v>
      </c>
      <c r="BK705" s="133" t="str">
        <f t="shared" si="208"/>
        <v>Hêtre commun_F1_Entree 19-20m_GS Hêtraies et hêtraies sapinières des Pyrénées_90_</v>
      </c>
      <c r="BL705" s="317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5" t="str">
        <f>+VLOOKUP(G705,Liste!$A$7:$H$69,8,FALSE)</f>
        <v>Feuillus</v>
      </c>
      <c r="BU705" s="295">
        <f t="shared" si="209"/>
        <v>1</v>
      </c>
      <c r="BV705" s="297">
        <f t="shared" si="210"/>
        <v>0</v>
      </c>
      <c r="BW705" s="316">
        <v>0</v>
      </c>
      <c r="BX705" s="295">
        <f t="shared" si="211"/>
        <v>0.25</v>
      </c>
      <c r="BY705">
        <f t="shared" si="212"/>
        <v>0</v>
      </c>
      <c r="BZ705" s="301">
        <f t="shared" si="213"/>
        <v>0</v>
      </c>
      <c r="CB705" s="296">
        <v>0.6</v>
      </c>
      <c r="CC705" s="296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3">
      <c r="A706" s="4">
        <v>2021</v>
      </c>
      <c r="B706" s="313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425</v>
      </c>
      <c r="H706" s="5" t="s">
        <v>426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427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3">
        <f t="shared" si="206"/>
        <v>90</v>
      </c>
      <c r="BK706" s="133" t="str">
        <f t="shared" si="208"/>
        <v>Hêtre commun_F1_Entree 19-20m_GS Hêtraies et hêtraies sapinières des Pyrénées_90_</v>
      </c>
      <c r="BL706" s="317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5" t="str">
        <f>+VLOOKUP(G706,Liste!$A$7:$H$69,8,FALSE)</f>
        <v>Feuillus</v>
      </c>
      <c r="BU706" s="295">
        <f t="shared" si="209"/>
        <v>1</v>
      </c>
      <c r="BV706" s="297">
        <f t="shared" si="210"/>
        <v>0</v>
      </c>
      <c r="BW706" s="316">
        <v>0</v>
      </c>
      <c r="BX706" s="295">
        <f t="shared" si="211"/>
        <v>0.25</v>
      </c>
      <c r="BY706">
        <f t="shared" si="212"/>
        <v>0</v>
      </c>
      <c r="BZ706" s="301">
        <f t="shared" si="213"/>
        <v>0</v>
      </c>
      <c r="CB706" s="296">
        <v>0.6</v>
      </c>
      <c r="CC706" s="296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3">
      <c r="A707" s="4">
        <v>2021</v>
      </c>
      <c r="B707" s="313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425</v>
      </c>
      <c r="H707" s="5" t="s">
        <v>426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427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3">
        <f t="shared" ref="BJ707:BJ770" si="225">+AC707</f>
        <v>93</v>
      </c>
      <c r="BK707" s="133" t="str">
        <f t="shared" si="208"/>
        <v>Hêtre commun_F1_Entree 19-20m_GS Hêtraies et hêtraies sapinières des Pyrénées_93_</v>
      </c>
      <c r="BL707" s="317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5" t="str">
        <f>+VLOOKUP(G707,Liste!$A$7:$H$69,8,FALSE)</f>
        <v>Feuillus</v>
      </c>
      <c r="BU707" s="295">
        <f t="shared" si="209"/>
        <v>1</v>
      </c>
      <c r="BV707" s="297">
        <f t="shared" si="210"/>
        <v>0</v>
      </c>
      <c r="BW707" s="316">
        <v>0</v>
      </c>
      <c r="BX707" s="295">
        <f t="shared" si="211"/>
        <v>0.25</v>
      </c>
      <c r="BY707">
        <f t="shared" si="212"/>
        <v>0</v>
      </c>
      <c r="BZ707" s="301">
        <f t="shared" si="213"/>
        <v>0</v>
      </c>
      <c r="CB707" s="296">
        <v>0.6</v>
      </c>
      <c r="CC707" s="296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3">
      <c r="A708" s="4">
        <v>2021</v>
      </c>
      <c r="B708" s="313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425</v>
      </c>
      <c r="H708" s="5" t="s">
        <v>426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427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3">
        <f t="shared" si="225"/>
        <v>96</v>
      </c>
      <c r="BK708" s="133" t="str">
        <f t="shared" ref="BK708:BK771" si="227">+_xlfn.CONCAT(BH708,"_",J708,"_",I708,"_",BI708,"_",BJ708,"_")</f>
        <v>Hêtre commun_F1_Entree 19-20m_GS Hêtraies et hêtraies sapinières des Pyrénées_96_</v>
      </c>
      <c r="BL708" s="317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5" t="str">
        <f>+VLOOKUP(G708,Liste!$A$7:$H$69,8,FALSE)</f>
        <v>Feuillus</v>
      </c>
      <c r="BU708" s="295">
        <f t="shared" ref="BU708:BU771" si="228">IF(BT708="Résineux",0%,100%)</f>
        <v>1</v>
      </c>
      <c r="BV708" s="297">
        <f t="shared" ref="BV708:BV771" si="229">+IF(BT708="Résineux",100%,0%)</f>
        <v>0</v>
      </c>
      <c r="BW708" s="316">
        <v>0</v>
      </c>
      <c r="BX708" s="295">
        <f t="shared" ref="BX708:BX771" si="230">+IF(BV708&lt;&gt;0,0.43,0.25)</f>
        <v>0.25</v>
      </c>
      <c r="BY708">
        <f t="shared" ref="BY708:BY771" si="231">+IF(BJ708&lt;=30,AV708*BX708,0)</f>
        <v>0</v>
      </c>
      <c r="BZ708" s="301">
        <f t="shared" ref="BZ708:BZ771" si="232">+IF(BJ708&gt;=31,0,BY708+BZ707)</f>
        <v>0</v>
      </c>
      <c r="CB708" s="296">
        <v>0.6</v>
      </c>
      <c r="CC708" s="296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3">
      <c r="A709" s="4">
        <v>2021</v>
      </c>
      <c r="B709" s="313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425</v>
      </c>
      <c r="H709" s="5" t="s">
        <v>426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427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3">
        <f t="shared" si="225"/>
        <v>99</v>
      </c>
      <c r="BK709" s="133" t="str">
        <f t="shared" si="227"/>
        <v>Hêtre commun_F1_Entree 19-20m_GS Hêtraies et hêtraies sapinières des Pyrénées_99_</v>
      </c>
      <c r="BL709" s="317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5" t="str">
        <f>+VLOOKUP(G709,Liste!$A$7:$H$69,8,FALSE)</f>
        <v>Feuillus</v>
      </c>
      <c r="BU709" s="295">
        <f t="shared" si="228"/>
        <v>1</v>
      </c>
      <c r="BV709" s="297">
        <f t="shared" si="229"/>
        <v>0</v>
      </c>
      <c r="BW709" s="316">
        <v>0</v>
      </c>
      <c r="BX709" s="295">
        <f t="shared" si="230"/>
        <v>0.25</v>
      </c>
      <c r="BY709">
        <f t="shared" si="231"/>
        <v>0</v>
      </c>
      <c r="BZ709" s="301">
        <f t="shared" si="232"/>
        <v>0</v>
      </c>
      <c r="CB709" s="296">
        <v>0.6</v>
      </c>
      <c r="CC709" s="296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3">
      <c r="A710" s="4">
        <v>2021</v>
      </c>
      <c r="B710" s="313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425</v>
      </c>
      <c r="H710" s="5" t="s">
        <v>426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427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3">
        <f t="shared" si="225"/>
        <v>99</v>
      </c>
      <c r="BK710" s="133" t="str">
        <f t="shared" si="227"/>
        <v>Hêtre commun_F1_Entree 19-20m_GS Hêtraies et hêtraies sapinières des Pyrénées_99_</v>
      </c>
      <c r="BL710" s="317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5" t="str">
        <f>+VLOOKUP(G710,Liste!$A$7:$H$69,8,FALSE)</f>
        <v>Feuillus</v>
      </c>
      <c r="BU710" s="295">
        <f t="shared" si="228"/>
        <v>1</v>
      </c>
      <c r="BV710" s="297">
        <f t="shared" si="229"/>
        <v>0</v>
      </c>
      <c r="BW710" s="316">
        <v>0</v>
      </c>
      <c r="BX710" s="295">
        <f t="shared" si="230"/>
        <v>0.25</v>
      </c>
      <c r="BY710">
        <f t="shared" si="231"/>
        <v>0</v>
      </c>
      <c r="BZ710" s="301">
        <f t="shared" si="232"/>
        <v>0</v>
      </c>
      <c r="CB710" s="296">
        <v>0.6</v>
      </c>
      <c r="CC710" s="296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3">
      <c r="A711" s="4">
        <v>2021</v>
      </c>
      <c r="B711" s="313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425</v>
      </c>
      <c r="H711" s="5" t="s">
        <v>426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427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3">
        <f t="shared" si="225"/>
        <v>102</v>
      </c>
      <c r="BK711" s="133" t="str">
        <f t="shared" si="227"/>
        <v>Hêtre commun_F1_Entree 19-20m_GS Hêtraies et hêtraies sapinières des Pyrénées_102_</v>
      </c>
      <c r="BL711" s="317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5" t="str">
        <f>+VLOOKUP(G711,Liste!$A$7:$H$69,8,FALSE)</f>
        <v>Feuillus</v>
      </c>
      <c r="BU711" s="295">
        <f t="shared" si="228"/>
        <v>1</v>
      </c>
      <c r="BV711" s="297">
        <f t="shared" si="229"/>
        <v>0</v>
      </c>
      <c r="BW711" s="316">
        <v>0</v>
      </c>
      <c r="BX711" s="295">
        <f t="shared" si="230"/>
        <v>0.25</v>
      </c>
      <c r="BY711">
        <f t="shared" si="231"/>
        <v>0</v>
      </c>
      <c r="BZ711" s="301">
        <f t="shared" si="232"/>
        <v>0</v>
      </c>
      <c r="CB711" s="296">
        <v>0.6</v>
      </c>
      <c r="CC711" s="296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3">
      <c r="A712" s="4">
        <v>2021</v>
      </c>
      <c r="B712" s="313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425</v>
      </c>
      <c r="H712" s="5" t="s">
        <v>426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427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3">
        <f t="shared" si="225"/>
        <v>105</v>
      </c>
      <c r="BK712" s="133" t="str">
        <f t="shared" si="227"/>
        <v>Hêtre commun_F1_Entree 19-20m_GS Hêtraies et hêtraies sapinières des Pyrénées_105_</v>
      </c>
      <c r="BL712" s="317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5" t="str">
        <f>+VLOOKUP(G712,Liste!$A$7:$H$69,8,FALSE)</f>
        <v>Feuillus</v>
      </c>
      <c r="BU712" s="295">
        <f t="shared" si="228"/>
        <v>1</v>
      </c>
      <c r="BV712" s="297">
        <f t="shared" si="229"/>
        <v>0</v>
      </c>
      <c r="BW712" s="316">
        <v>0</v>
      </c>
      <c r="BX712" s="295">
        <f t="shared" si="230"/>
        <v>0.25</v>
      </c>
      <c r="BY712">
        <f t="shared" si="231"/>
        <v>0</v>
      </c>
      <c r="BZ712" s="301">
        <f t="shared" si="232"/>
        <v>0</v>
      </c>
      <c r="CB712" s="296">
        <v>0.6</v>
      </c>
      <c r="CC712" s="296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3">
      <c r="A713" s="4">
        <v>2021</v>
      </c>
      <c r="B713" s="313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425</v>
      </c>
      <c r="H713" s="5" t="s">
        <v>426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427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3">
        <f t="shared" si="225"/>
        <v>108</v>
      </c>
      <c r="BK713" s="133" t="str">
        <f t="shared" si="227"/>
        <v>Hêtre commun_F1_Entree 19-20m_GS Hêtraies et hêtraies sapinières des Pyrénées_108_</v>
      </c>
      <c r="BL713" s="317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5" t="str">
        <f>+VLOOKUP(G713,Liste!$A$7:$H$69,8,FALSE)</f>
        <v>Feuillus</v>
      </c>
      <c r="BU713" s="295">
        <f t="shared" si="228"/>
        <v>1</v>
      </c>
      <c r="BV713" s="297">
        <f t="shared" si="229"/>
        <v>0</v>
      </c>
      <c r="BW713" s="316">
        <v>0</v>
      </c>
      <c r="BX713" s="295">
        <f t="shared" si="230"/>
        <v>0.25</v>
      </c>
      <c r="BY713">
        <f t="shared" si="231"/>
        <v>0</v>
      </c>
      <c r="BZ713" s="301">
        <f t="shared" si="232"/>
        <v>0</v>
      </c>
      <c r="CB713" s="296">
        <v>0.6</v>
      </c>
      <c r="CC713" s="296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3">
      <c r="A714" s="4">
        <v>2021</v>
      </c>
      <c r="B714" s="313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425</v>
      </c>
      <c r="H714" s="5" t="s">
        <v>426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427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3">
        <f t="shared" si="225"/>
        <v>111</v>
      </c>
      <c r="BK714" s="133" t="str">
        <f t="shared" si="227"/>
        <v>Hêtre commun_F1_Entree 19-20m_GS Hêtraies et hêtraies sapinières des Pyrénées_111_</v>
      </c>
      <c r="BL714" s="317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5" t="str">
        <f>+VLOOKUP(G714,Liste!$A$7:$H$69,8,FALSE)</f>
        <v>Feuillus</v>
      </c>
      <c r="BU714" s="295">
        <f t="shared" si="228"/>
        <v>1</v>
      </c>
      <c r="BV714" s="297">
        <f t="shared" si="229"/>
        <v>0</v>
      </c>
      <c r="BW714" s="316">
        <v>0</v>
      </c>
      <c r="BX714" s="295">
        <f t="shared" si="230"/>
        <v>0.25</v>
      </c>
      <c r="BY714">
        <f t="shared" si="231"/>
        <v>0</v>
      </c>
      <c r="BZ714" s="301">
        <f t="shared" si="232"/>
        <v>0</v>
      </c>
      <c r="CB714" s="296">
        <v>0.6</v>
      </c>
      <c r="CC714" s="296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3">
      <c r="A715" s="4">
        <v>2021</v>
      </c>
      <c r="B715" s="313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425</v>
      </c>
      <c r="H715" s="5" t="s">
        <v>426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427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3">
        <f t="shared" si="225"/>
        <v>111</v>
      </c>
      <c r="BK715" s="133" t="str">
        <f t="shared" si="227"/>
        <v>Hêtre commun_F1_Entree 19-20m_GS Hêtraies et hêtraies sapinières des Pyrénées_111_</v>
      </c>
      <c r="BL715" s="317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5" t="str">
        <f>+VLOOKUP(G715,Liste!$A$7:$H$69,8,FALSE)</f>
        <v>Feuillus</v>
      </c>
      <c r="BU715" s="295">
        <f t="shared" si="228"/>
        <v>1</v>
      </c>
      <c r="BV715" s="297">
        <f t="shared" si="229"/>
        <v>0</v>
      </c>
      <c r="BW715" s="316">
        <v>0</v>
      </c>
      <c r="BX715" s="295">
        <f t="shared" si="230"/>
        <v>0.25</v>
      </c>
      <c r="BY715">
        <f t="shared" si="231"/>
        <v>0</v>
      </c>
      <c r="BZ715" s="301">
        <f t="shared" si="232"/>
        <v>0</v>
      </c>
      <c r="CB715" s="296">
        <v>0.6</v>
      </c>
      <c r="CC715" s="296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3">
      <c r="A716" s="4">
        <v>2021</v>
      </c>
      <c r="B716" s="313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425</v>
      </c>
      <c r="H716" s="5" t="s">
        <v>426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427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3">
        <f t="shared" si="225"/>
        <v>114</v>
      </c>
      <c r="BK716" s="133" t="str">
        <f t="shared" si="227"/>
        <v>Hêtre commun_F1_Entree 19-20m_GS Hêtraies et hêtraies sapinières des Pyrénées_114_</v>
      </c>
      <c r="BL716" s="317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5" t="str">
        <f>+VLOOKUP(G716,Liste!$A$7:$H$69,8,FALSE)</f>
        <v>Feuillus</v>
      </c>
      <c r="BU716" s="295">
        <f t="shared" si="228"/>
        <v>1</v>
      </c>
      <c r="BV716" s="297">
        <f t="shared" si="229"/>
        <v>0</v>
      </c>
      <c r="BW716" s="316">
        <v>0</v>
      </c>
      <c r="BX716" s="295">
        <f t="shared" si="230"/>
        <v>0.25</v>
      </c>
      <c r="BY716">
        <f t="shared" si="231"/>
        <v>0</v>
      </c>
      <c r="BZ716" s="301">
        <f t="shared" si="232"/>
        <v>0</v>
      </c>
      <c r="CB716" s="296">
        <v>0.6</v>
      </c>
      <c r="CC716" s="296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3">
      <c r="A717" s="4">
        <v>2021</v>
      </c>
      <c r="B717" s="313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425</v>
      </c>
      <c r="H717" s="5" t="s">
        <v>426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427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3">
        <f t="shared" si="225"/>
        <v>116</v>
      </c>
      <c r="BK717" s="133" t="str">
        <f t="shared" si="227"/>
        <v>Hêtre commun_F1_Entree 19-20m_GS Hêtraies et hêtraies sapinières des Pyrénées_116_</v>
      </c>
      <c r="BL717" s="317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5" t="str">
        <f>+VLOOKUP(G717,Liste!$A$7:$H$69,8,FALSE)</f>
        <v>Feuillus</v>
      </c>
      <c r="BU717" s="295">
        <f t="shared" si="228"/>
        <v>1</v>
      </c>
      <c r="BV717" s="297">
        <f t="shared" si="229"/>
        <v>0</v>
      </c>
      <c r="BW717" s="316">
        <v>0</v>
      </c>
      <c r="BX717" s="295">
        <f t="shared" si="230"/>
        <v>0.25</v>
      </c>
      <c r="BY717">
        <f t="shared" si="231"/>
        <v>0</v>
      </c>
      <c r="BZ717" s="301">
        <f t="shared" si="232"/>
        <v>0</v>
      </c>
      <c r="CB717" s="296">
        <v>0.6</v>
      </c>
      <c r="CC717" s="296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3">
      <c r="A718" s="4">
        <v>2021</v>
      </c>
      <c r="B718" s="313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425</v>
      </c>
      <c r="H718" s="5" t="s">
        <v>426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427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3">
        <f t="shared" si="225"/>
        <v>116</v>
      </c>
      <c r="BK718" s="133" t="str">
        <f t="shared" si="227"/>
        <v>Hêtre commun_F1_Entree 19-20m_GS Hêtraies et hêtraies sapinières des Pyrénées_116_</v>
      </c>
      <c r="BL718" s="317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5" t="str">
        <f>+VLOOKUP(G718,Liste!$A$7:$H$69,8,FALSE)</f>
        <v>Feuillus</v>
      </c>
      <c r="BU718" s="295">
        <f t="shared" si="228"/>
        <v>1</v>
      </c>
      <c r="BV718" s="297">
        <f t="shared" si="229"/>
        <v>0</v>
      </c>
      <c r="BW718" s="316">
        <v>0</v>
      </c>
      <c r="BX718" s="295">
        <f t="shared" si="230"/>
        <v>0.25</v>
      </c>
      <c r="BY718">
        <f t="shared" si="231"/>
        <v>0</v>
      </c>
      <c r="BZ718" s="301">
        <f t="shared" si="232"/>
        <v>0</v>
      </c>
      <c r="CB718" s="296">
        <v>0.6</v>
      </c>
      <c r="CC718" s="296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3">
      <c r="A719" s="4">
        <v>2021</v>
      </c>
      <c r="B719" s="313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425</v>
      </c>
      <c r="H719" s="5" t="s">
        <v>426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427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3">
        <f t="shared" si="225"/>
        <v>119</v>
      </c>
      <c r="BK719" s="133" t="str">
        <f t="shared" si="227"/>
        <v>Hêtre commun_F1_Entree 19-20m_GS Hêtraies et hêtraies sapinières des Pyrénées_119_</v>
      </c>
      <c r="BL719" s="317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5" t="str">
        <f>+VLOOKUP(G719,Liste!$A$7:$H$69,8,FALSE)</f>
        <v>Feuillus</v>
      </c>
      <c r="BU719" s="295">
        <f t="shared" si="228"/>
        <v>1</v>
      </c>
      <c r="BV719" s="297">
        <f t="shared" si="229"/>
        <v>0</v>
      </c>
      <c r="BW719" s="316">
        <v>0</v>
      </c>
      <c r="BX719" s="295">
        <f t="shared" si="230"/>
        <v>0.25</v>
      </c>
      <c r="BY719">
        <f t="shared" si="231"/>
        <v>0</v>
      </c>
      <c r="BZ719" s="301">
        <f t="shared" si="232"/>
        <v>0</v>
      </c>
      <c r="CB719" s="296">
        <v>0.6</v>
      </c>
      <c r="CC719" s="296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3">
      <c r="A720" s="4">
        <v>2021</v>
      </c>
      <c r="B720" s="313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425</v>
      </c>
      <c r="H720" s="5" t="s">
        <v>426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427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3">
        <f t="shared" si="225"/>
        <v>121</v>
      </c>
      <c r="BK720" s="133" t="str">
        <f t="shared" si="227"/>
        <v>Hêtre commun_F1_Entree 19-20m_GS Hêtraies et hêtraies sapinières des Pyrénées_121_</v>
      </c>
      <c r="BL720" s="317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5" t="str">
        <f>+VLOOKUP(G720,Liste!$A$7:$H$69,8,FALSE)</f>
        <v>Feuillus</v>
      </c>
      <c r="BU720" s="295">
        <f t="shared" si="228"/>
        <v>1</v>
      </c>
      <c r="BV720" s="297">
        <f t="shared" si="229"/>
        <v>0</v>
      </c>
      <c r="BW720" s="316">
        <v>0</v>
      </c>
      <c r="BX720" s="295">
        <f t="shared" si="230"/>
        <v>0.25</v>
      </c>
      <c r="BY720">
        <f t="shared" si="231"/>
        <v>0</v>
      </c>
      <c r="BZ720" s="301">
        <f t="shared" si="232"/>
        <v>0</v>
      </c>
      <c r="CB720" s="296">
        <v>0.6</v>
      </c>
      <c r="CC720" s="296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3">
      <c r="A721" s="4">
        <v>2021</v>
      </c>
      <c r="B721" s="313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425</v>
      </c>
      <c r="H721" s="5" t="s">
        <v>426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427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3">
        <f t="shared" si="225"/>
        <v>121</v>
      </c>
      <c r="BK721" s="133" t="str">
        <f t="shared" si="227"/>
        <v>Hêtre commun_F1_Entree 19-20m_GS Hêtraies et hêtraies sapinières des Pyrénées_121_</v>
      </c>
      <c r="BL721" s="317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5" t="str">
        <f>+VLOOKUP(G721,Liste!$A$7:$H$69,8,FALSE)</f>
        <v>Feuillus</v>
      </c>
      <c r="BU721" s="295">
        <f t="shared" si="228"/>
        <v>1</v>
      </c>
      <c r="BV721" s="297">
        <f t="shared" si="229"/>
        <v>0</v>
      </c>
      <c r="BW721" s="316">
        <v>0</v>
      </c>
      <c r="BX721" s="295">
        <f t="shared" si="230"/>
        <v>0.25</v>
      </c>
      <c r="BY721">
        <f t="shared" si="231"/>
        <v>0</v>
      </c>
      <c r="BZ721" s="301">
        <f t="shared" si="232"/>
        <v>0</v>
      </c>
      <c r="CB721" s="296">
        <v>0.6</v>
      </c>
      <c r="CC721" s="296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3">
      <c r="A722" s="4">
        <v>2021</v>
      </c>
      <c r="B722" s="313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425</v>
      </c>
      <c r="H722" s="5" t="s">
        <v>426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427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3">
        <f t="shared" si="225"/>
        <v>125</v>
      </c>
      <c r="BK722" s="133" t="str">
        <f t="shared" si="227"/>
        <v>Hêtre commun_F1_Entree 19-20m_GS Hêtraies et hêtraies sapinières des Pyrénées_125_</v>
      </c>
      <c r="BL722" s="317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5" t="str">
        <f>+VLOOKUP(G722,Liste!$A$7:$H$69,8,FALSE)</f>
        <v>Feuillus</v>
      </c>
      <c r="BU722" s="295">
        <f t="shared" si="228"/>
        <v>1</v>
      </c>
      <c r="BV722" s="297">
        <f t="shared" si="229"/>
        <v>0</v>
      </c>
      <c r="BW722" s="316">
        <v>0</v>
      </c>
      <c r="BX722" s="295">
        <f t="shared" si="230"/>
        <v>0.25</v>
      </c>
      <c r="BY722">
        <f t="shared" si="231"/>
        <v>0</v>
      </c>
      <c r="BZ722" s="301">
        <f t="shared" si="232"/>
        <v>0</v>
      </c>
      <c r="CB722" s="296">
        <v>0.6</v>
      </c>
      <c r="CC722" s="296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3">
      <c r="A723" s="4">
        <v>2021</v>
      </c>
      <c r="B723" s="313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425</v>
      </c>
      <c r="H723" s="5" t="s">
        <v>426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427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3">
        <f t="shared" si="225"/>
        <v>125</v>
      </c>
      <c r="BK723" s="133" t="str">
        <f t="shared" si="227"/>
        <v>Hêtre commun_F1_Entree 19-20m_GS Hêtraies et hêtraies sapinières des Pyrénées_125_</v>
      </c>
      <c r="BL723" s="317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5" t="str">
        <f>+VLOOKUP(G723,Liste!$A$7:$H$69,8,FALSE)</f>
        <v>Feuillus</v>
      </c>
      <c r="BU723" s="295">
        <f t="shared" si="228"/>
        <v>1</v>
      </c>
      <c r="BV723" s="297">
        <f t="shared" si="229"/>
        <v>0</v>
      </c>
      <c r="BW723" s="316">
        <v>0</v>
      </c>
      <c r="BX723" s="295">
        <f t="shared" si="230"/>
        <v>0.25</v>
      </c>
      <c r="BY723">
        <f t="shared" si="231"/>
        <v>0</v>
      </c>
      <c r="BZ723" s="301">
        <f t="shared" si="232"/>
        <v>0</v>
      </c>
      <c r="CB723" s="296">
        <v>0.6</v>
      </c>
      <c r="CC723" s="296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x14ac:dyDescent="0.3">
      <c r="A724" s="4">
        <v>2013</v>
      </c>
      <c r="B724" s="313">
        <v>44265</v>
      </c>
      <c r="C724" s="4" t="s">
        <v>428</v>
      </c>
      <c r="D724" s="4" t="s">
        <v>429</v>
      </c>
      <c r="E724" s="4"/>
      <c r="F724" s="4" t="s">
        <v>1488</v>
      </c>
      <c r="G724" s="5" t="s">
        <v>430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3">
        <f t="shared" si="225"/>
        <v>30</v>
      </c>
      <c r="BK724" s="133" t="str">
        <f t="shared" si="227"/>
        <v>Sapin pectiné_F2_Cas général_GS Arc Jurassien_30_</v>
      </c>
      <c r="BL724" s="317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5" t="str">
        <f>+VLOOKUP(G724,Liste!$A$7:$H$69,8,FALSE)</f>
        <v>Résineux</v>
      </c>
      <c r="BU724" s="295">
        <f t="shared" si="228"/>
        <v>0</v>
      </c>
      <c r="BV724" s="297">
        <f t="shared" si="229"/>
        <v>1</v>
      </c>
      <c r="BW724" s="316">
        <v>0</v>
      </c>
      <c r="BX724" s="295">
        <f t="shared" si="230"/>
        <v>0.43</v>
      </c>
      <c r="BY724">
        <f t="shared" si="231"/>
        <v>0</v>
      </c>
      <c r="BZ724" s="301">
        <f t="shared" si="232"/>
        <v>0</v>
      </c>
      <c r="CB724" s="296">
        <v>0.6</v>
      </c>
      <c r="CC724" s="296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x14ac:dyDescent="0.3">
      <c r="A725" s="4">
        <v>2013</v>
      </c>
      <c r="B725" s="313">
        <v>44265</v>
      </c>
      <c r="C725" s="4" t="s">
        <v>428</v>
      </c>
      <c r="D725" s="4" t="s">
        <v>429</v>
      </c>
      <c r="E725" s="4"/>
      <c r="F725" s="4" t="s">
        <v>1488</v>
      </c>
      <c r="G725" s="5" t="s">
        <v>430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3">
        <f t="shared" si="225"/>
        <v>57</v>
      </c>
      <c r="BK725" s="133" t="str">
        <f t="shared" si="227"/>
        <v>Sapin pectiné_F2_Cas général_GS Arc Jurassien_57_</v>
      </c>
      <c r="BL725" s="317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5" t="str">
        <f>+VLOOKUP(G725,Liste!$A$7:$H$69,8,FALSE)</f>
        <v>Résineux</v>
      </c>
      <c r="BU725" s="295">
        <f t="shared" si="228"/>
        <v>0</v>
      </c>
      <c r="BV725" s="297">
        <f t="shared" si="229"/>
        <v>1</v>
      </c>
      <c r="BW725" s="316">
        <v>0</v>
      </c>
      <c r="BX725" s="295">
        <f t="shared" si="230"/>
        <v>0.43</v>
      </c>
      <c r="BY725">
        <f t="shared" si="231"/>
        <v>0</v>
      </c>
      <c r="BZ725" s="301">
        <f t="shared" si="232"/>
        <v>0</v>
      </c>
      <c r="CB725" s="296">
        <v>0.6</v>
      </c>
      <c r="CC725" s="296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x14ac:dyDescent="0.3">
      <c r="A726" s="4">
        <v>2013</v>
      </c>
      <c r="B726" s="313">
        <v>44265</v>
      </c>
      <c r="C726" s="4" t="s">
        <v>428</v>
      </c>
      <c r="D726" s="4" t="s">
        <v>429</v>
      </c>
      <c r="E726" s="4"/>
      <c r="F726" s="4" t="s">
        <v>1488</v>
      </c>
      <c r="G726" s="5" t="s">
        <v>430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3">
        <f t="shared" si="225"/>
        <v>57</v>
      </c>
      <c r="BK726" s="133" t="str">
        <f t="shared" si="227"/>
        <v>Sapin pectiné_F2_Cas général_GS Arc Jurassien_57_</v>
      </c>
      <c r="BL726" s="317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5" t="str">
        <f>+VLOOKUP(G726,Liste!$A$7:$H$69,8,FALSE)</f>
        <v>Résineux</v>
      </c>
      <c r="BU726" s="295">
        <f t="shared" si="228"/>
        <v>0</v>
      </c>
      <c r="BV726" s="297">
        <f t="shared" si="229"/>
        <v>1</v>
      </c>
      <c r="BW726" s="316">
        <v>0</v>
      </c>
      <c r="BX726" s="295">
        <f t="shared" si="230"/>
        <v>0.43</v>
      </c>
      <c r="BY726">
        <f t="shared" si="231"/>
        <v>0</v>
      </c>
      <c r="BZ726" s="301">
        <f t="shared" si="232"/>
        <v>0</v>
      </c>
      <c r="CB726" s="296">
        <v>0.6</v>
      </c>
      <c r="CC726" s="296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x14ac:dyDescent="0.3">
      <c r="A727" s="4">
        <v>2013</v>
      </c>
      <c r="B727" s="313">
        <v>44265</v>
      </c>
      <c r="C727" s="4" t="s">
        <v>428</v>
      </c>
      <c r="D727" s="4" t="s">
        <v>429</v>
      </c>
      <c r="E727" s="4"/>
      <c r="F727" s="4" t="s">
        <v>1488</v>
      </c>
      <c r="G727" s="5" t="s">
        <v>430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3">
        <f t="shared" si="225"/>
        <v>58</v>
      </c>
      <c r="BK727" s="133" t="str">
        <f t="shared" si="227"/>
        <v>Sapin pectiné_F2_Cas général_GS Arc Jurassien_58_</v>
      </c>
      <c r="BL727" s="317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5" t="str">
        <f>+VLOOKUP(G727,Liste!$A$7:$H$69,8,FALSE)</f>
        <v>Résineux</v>
      </c>
      <c r="BU727" s="295">
        <f t="shared" si="228"/>
        <v>0</v>
      </c>
      <c r="BV727" s="297">
        <f t="shared" si="229"/>
        <v>1</v>
      </c>
      <c r="BW727" s="316">
        <v>0</v>
      </c>
      <c r="BX727" s="295">
        <f t="shared" si="230"/>
        <v>0.43</v>
      </c>
      <c r="BY727">
        <f t="shared" si="231"/>
        <v>0</v>
      </c>
      <c r="BZ727" s="301">
        <f t="shared" si="232"/>
        <v>0</v>
      </c>
      <c r="CB727" s="296">
        <v>0.6</v>
      </c>
      <c r="CC727" s="296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x14ac:dyDescent="0.3">
      <c r="A728" s="4">
        <v>2013</v>
      </c>
      <c r="B728" s="313">
        <v>44265</v>
      </c>
      <c r="C728" s="4" t="s">
        <v>428</v>
      </c>
      <c r="D728" s="4" t="s">
        <v>429</v>
      </c>
      <c r="E728" s="4"/>
      <c r="F728" s="4" t="s">
        <v>1488</v>
      </c>
      <c r="G728" s="5" t="s">
        <v>430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3">
        <f t="shared" si="225"/>
        <v>59</v>
      </c>
      <c r="BK728" s="133" t="str">
        <f t="shared" si="227"/>
        <v>Sapin pectiné_F2_Cas général_GS Arc Jurassien_59_</v>
      </c>
      <c r="BL728" s="317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5" t="str">
        <f>+VLOOKUP(G728,Liste!$A$7:$H$69,8,FALSE)</f>
        <v>Résineux</v>
      </c>
      <c r="BU728" s="295">
        <f t="shared" si="228"/>
        <v>0</v>
      </c>
      <c r="BV728" s="297">
        <f t="shared" si="229"/>
        <v>1</v>
      </c>
      <c r="BW728" s="316">
        <v>0</v>
      </c>
      <c r="BX728" s="295">
        <f t="shared" si="230"/>
        <v>0.43</v>
      </c>
      <c r="BY728">
        <f t="shared" si="231"/>
        <v>0</v>
      </c>
      <c r="BZ728" s="301">
        <f t="shared" si="232"/>
        <v>0</v>
      </c>
      <c r="CB728" s="296">
        <v>0.6</v>
      </c>
      <c r="CC728" s="296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x14ac:dyDescent="0.3">
      <c r="A729" s="4">
        <v>2013</v>
      </c>
      <c r="B729" s="313">
        <v>44265</v>
      </c>
      <c r="C729" s="4" t="s">
        <v>428</v>
      </c>
      <c r="D729" s="4" t="s">
        <v>429</v>
      </c>
      <c r="E729" s="4"/>
      <c r="F729" s="4" t="s">
        <v>1488</v>
      </c>
      <c r="G729" s="5" t="s">
        <v>430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3">
        <f t="shared" si="225"/>
        <v>60</v>
      </c>
      <c r="BK729" s="133" t="str">
        <f t="shared" si="227"/>
        <v>Sapin pectiné_F2_Cas général_GS Arc Jurassien_60_</v>
      </c>
      <c r="BL729" s="317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5" t="str">
        <f>+VLOOKUP(G729,Liste!$A$7:$H$69,8,FALSE)</f>
        <v>Résineux</v>
      </c>
      <c r="BU729" s="295">
        <f t="shared" si="228"/>
        <v>0</v>
      </c>
      <c r="BV729" s="297">
        <f t="shared" si="229"/>
        <v>1</v>
      </c>
      <c r="BW729" s="316">
        <v>0</v>
      </c>
      <c r="BX729" s="295">
        <f t="shared" si="230"/>
        <v>0.43</v>
      </c>
      <c r="BY729">
        <f t="shared" si="231"/>
        <v>0</v>
      </c>
      <c r="BZ729" s="301">
        <f t="shared" si="232"/>
        <v>0</v>
      </c>
      <c r="CB729" s="296">
        <v>0.6</v>
      </c>
      <c r="CC729" s="296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x14ac:dyDescent="0.3">
      <c r="A730" s="4">
        <v>2013</v>
      </c>
      <c r="B730" s="313">
        <v>44265</v>
      </c>
      <c r="C730" s="4" t="s">
        <v>428</v>
      </c>
      <c r="D730" s="4" t="s">
        <v>429</v>
      </c>
      <c r="E730" s="4"/>
      <c r="F730" s="4" t="s">
        <v>1488</v>
      </c>
      <c r="G730" s="5" t="s">
        <v>430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3">
        <f t="shared" si="225"/>
        <v>61</v>
      </c>
      <c r="BK730" s="133" t="str">
        <f t="shared" si="227"/>
        <v>Sapin pectiné_F2_Cas général_GS Arc Jurassien_61_</v>
      </c>
      <c r="BL730" s="317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5" t="str">
        <f>+VLOOKUP(G730,Liste!$A$7:$H$69,8,FALSE)</f>
        <v>Résineux</v>
      </c>
      <c r="BU730" s="295">
        <f t="shared" si="228"/>
        <v>0</v>
      </c>
      <c r="BV730" s="297">
        <f t="shared" si="229"/>
        <v>1</v>
      </c>
      <c r="BW730" s="316">
        <v>0</v>
      </c>
      <c r="BX730" s="295">
        <f t="shared" si="230"/>
        <v>0.43</v>
      </c>
      <c r="BY730">
        <f t="shared" si="231"/>
        <v>0</v>
      </c>
      <c r="BZ730" s="301">
        <f t="shared" si="232"/>
        <v>0</v>
      </c>
      <c r="CB730" s="296">
        <v>0.6</v>
      </c>
      <c r="CC730" s="296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x14ac:dyDescent="0.3">
      <c r="A731" s="4">
        <v>2013</v>
      </c>
      <c r="B731" s="313">
        <v>44265</v>
      </c>
      <c r="C731" s="4" t="s">
        <v>428</v>
      </c>
      <c r="D731" s="4" t="s">
        <v>429</v>
      </c>
      <c r="E731" s="4"/>
      <c r="F731" s="4" t="s">
        <v>1488</v>
      </c>
      <c r="G731" s="5" t="s">
        <v>430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3">
        <f t="shared" si="225"/>
        <v>62</v>
      </c>
      <c r="BK731" s="133" t="str">
        <f t="shared" si="227"/>
        <v>Sapin pectiné_F2_Cas général_GS Arc Jurassien_62_</v>
      </c>
      <c r="BL731" s="317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5" t="str">
        <f>+VLOOKUP(G731,Liste!$A$7:$H$69,8,FALSE)</f>
        <v>Résineux</v>
      </c>
      <c r="BU731" s="295">
        <f t="shared" si="228"/>
        <v>0</v>
      </c>
      <c r="BV731" s="297">
        <f t="shared" si="229"/>
        <v>1</v>
      </c>
      <c r="BW731" s="316">
        <v>0</v>
      </c>
      <c r="BX731" s="295">
        <f t="shared" si="230"/>
        <v>0.43</v>
      </c>
      <c r="BY731">
        <f t="shared" si="231"/>
        <v>0</v>
      </c>
      <c r="BZ731" s="301">
        <f t="shared" si="232"/>
        <v>0</v>
      </c>
      <c r="CB731" s="296">
        <v>0.6</v>
      </c>
      <c r="CC731" s="296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x14ac:dyDescent="0.3">
      <c r="A732" s="4">
        <v>2013</v>
      </c>
      <c r="B732" s="313">
        <v>44265</v>
      </c>
      <c r="C732" s="4" t="s">
        <v>428</v>
      </c>
      <c r="D732" s="4" t="s">
        <v>429</v>
      </c>
      <c r="E732" s="4"/>
      <c r="F732" s="4" t="s">
        <v>1488</v>
      </c>
      <c r="G732" s="5" t="s">
        <v>430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3">
        <f t="shared" si="225"/>
        <v>63</v>
      </c>
      <c r="BK732" s="133" t="str">
        <f t="shared" si="227"/>
        <v>Sapin pectiné_F2_Cas général_GS Arc Jurassien_63_</v>
      </c>
      <c r="BL732" s="317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5" t="str">
        <f>+VLOOKUP(G732,Liste!$A$7:$H$69,8,FALSE)</f>
        <v>Résineux</v>
      </c>
      <c r="BU732" s="295">
        <f t="shared" si="228"/>
        <v>0</v>
      </c>
      <c r="BV732" s="297">
        <f t="shared" si="229"/>
        <v>1</v>
      </c>
      <c r="BW732" s="316">
        <v>0</v>
      </c>
      <c r="BX732" s="295">
        <f t="shared" si="230"/>
        <v>0.43</v>
      </c>
      <c r="BY732">
        <f t="shared" si="231"/>
        <v>0</v>
      </c>
      <c r="BZ732" s="301">
        <f t="shared" si="232"/>
        <v>0</v>
      </c>
      <c r="CB732" s="296">
        <v>0.6</v>
      </c>
      <c r="CC732" s="296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x14ac:dyDescent="0.3">
      <c r="A733" s="4">
        <v>2013</v>
      </c>
      <c r="B733" s="313">
        <v>44265</v>
      </c>
      <c r="C733" s="4" t="s">
        <v>428</v>
      </c>
      <c r="D733" s="4" t="s">
        <v>429</v>
      </c>
      <c r="E733" s="4"/>
      <c r="F733" s="4" t="s">
        <v>1488</v>
      </c>
      <c r="G733" s="5" t="s">
        <v>430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3">
        <f t="shared" si="225"/>
        <v>64</v>
      </c>
      <c r="BK733" s="133" t="str">
        <f t="shared" si="227"/>
        <v>Sapin pectiné_F2_Cas général_GS Arc Jurassien_64_</v>
      </c>
      <c r="BL733" s="317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5" t="str">
        <f>+VLOOKUP(G733,Liste!$A$7:$H$69,8,FALSE)</f>
        <v>Résineux</v>
      </c>
      <c r="BU733" s="295">
        <f t="shared" si="228"/>
        <v>0</v>
      </c>
      <c r="BV733" s="297">
        <f t="shared" si="229"/>
        <v>1</v>
      </c>
      <c r="BW733" s="316">
        <v>0</v>
      </c>
      <c r="BX733" s="295">
        <f t="shared" si="230"/>
        <v>0.43</v>
      </c>
      <c r="BY733">
        <f t="shared" si="231"/>
        <v>0</v>
      </c>
      <c r="BZ733" s="301">
        <f t="shared" si="232"/>
        <v>0</v>
      </c>
      <c r="CB733" s="296">
        <v>0.6</v>
      </c>
      <c r="CC733" s="296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x14ac:dyDescent="0.3">
      <c r="A734" s="4">
        <v>2013</v>
      </c>
      <c r="B734" s="313">
        <v>44265</v>
      </c>
      <c r="C734" s="4" t="s">
        <v>428</v>
      </c>
      <c r="D734" s="4" t="s">
        <v>429</v>
      </c>
      <c r="E734" s="4"/>
      <c r="F734" s="4" t="s">
        <v>1488</v>
      </c>
      <c r="G734" s="5" t="s">
        <v>430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3">
        <f t="shared" si="225"/>
        <v>65</v>
      </c>
      <c r="BK734" s="133" t="str">
        <f t="shared" si="227"/>
        <v>Sapin pectiné_F2_Cas général_GS Arc Jurassien_65_</v>
      </c>
      <c r="BL734" s="317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5" t="str">
        <f>+VLOOKUP(G734,Liste!$A$7:$H$69,8,FALSE)</f>
        <v>Résineux</v>
      </c>
      <c r="BU734" s="295">
        <f t="shared" si="228"/>
        <v>0</v>
      </c>
      <c r="BV734" s="297">
        <f t="shared" si="229"/>
        <v>1</v>
      </c>
      <c r="BW734" s="316">
        <v>0</v>
      </c>
      <c r="BX734" s="295">
        <f t="shared" si="230"/>
        <v>0.43</v>
      </c>
      <c r="BY734">
        <f t="shared" si="231"/>
        <v>0</v>
      </c>
      <c r="BZ734" s="301">
        <f t="shared" si="232"/>
        <v>0</v>
      </c>
      <c r="CB734" s="296">
        <v>0.6</v>
      </c>
      <c r="CC734" s="296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x14ac:dyDescent="0.3">
      <c r="A735" s="4">
        <v>2013</v>
      </c>
      <c r="B735" s="313">
        <v>44265</v>
      </c>
      <c r="C735" s="4" t="s">
        <v>428</v>
      </c>
      <c r="D735" s="4" t="s">
        <v>429</v>
      </c>
      <c r="E735" s="4"/>
      <c r="F735" s="4" t="s">
        <v>1488</v>
      </c>
      <c r="G735" s="5" t="s">
        <v>430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3">
        <f t="shared" si="225"/>
        <v>65</v>
      </c>
      <c r="BK735" s="133" t="str">
        <f t="shared" si="227"/>
        <v>Sapin pectiné_F2_Cas général_GS Arc Jurassien_65_</v>
      </c>
      <c r="BL735" s="317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5" t="str">
        <f>+VLOOKUP(G735,Liste!$A$7:$H$69,8,FALSE)</f>
        <v>Résineux</v>
      </c>
      <c r="BU735" s="295">
        <f t="shared" si="228"/>
        <v>0</v>
      </c>
      <c r="BV735" s="297">
        <f t="shared" si="229"/>
        <v>1</v>
      </c>
      <c r="BW735" s="316">
        <v>0</v>
      </c>
      <c r="BX735" s="295">
        <f t="shared" si="230"/>
        <v>0.43</v>
      </c>
      <c r="BY735">
        <f t="shared" si="231"/>
        <v>0</v>
      </c>
      <c r="BZ735" s="301">
        <f t="shared" si="232"/>
        <v>0</v>
      </c>
      <c r="CB735" s="296">
        <v>0.6</v>
      </c>
      <c r="CC735" s="296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x14ac:dyDescent="0.3">
      <c r="A736" s="4">
        <v>2013</v>
      </c>
      <c r="B736" s="313">
        <v>44265</v>
      </c>
      <c r="C736" s="4" t="s">
        <v>428</v>
      </c>
      <c r="D736" s="4" t="s">
        <v>429</v>
      </c>
      <c r="E736" s="4"/>
      <c r="F736" s="4" t="s">
        <v>1488</v>
      </c>
      <c r="G736" s="5" t="s">
        <v>430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3">
        <f t="shared" si="225"/>
        <v>66</v>
      </c>
      <c r="BK736" s="133" t="str">
        <f t="shared" si="227"/>
        <v>Sapin pectiné_F2_Cas général_GS Arc Jurassien_66_</v>
      </c>
      <c r="BL736" s="317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5" t="str">
        <f>+VLOOKUP(G736,Liste!$A$7:$H$69,8,FALSE)</f>
        <v>Résineux</v>
      </c>
      <c r="BU736" s="295">
        <f t="shared" si="228"/>
        <v>0</v>
      </c>
      <c r="BV736" s="297">
        <f t="shared" si="229"/>
        <v>1</v>
      </c>
      <c r="BW736" s="316">
        <v>0</v>
      </c>
      <c r="BX736" s="295">
        <f t="shared" si="230"/>
        <v>0.43</v>
      </c>
      <c r="BY736">
        <f t="shared" si="231"/>
        <v>0</v>
      </c>
      <c r="BZ736" s="301">
        <f t="shared" si="232"/>
        <v>0</v>
      </c>
      <c r="CB736" s="296">
        <v>0.6</v>
      </c>
      <c r="CC736" s="296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x14ac:dyDescent="0.3">
      <c r="A737" s="4">
        <v>2013</v>
      </c>
      <c r="B737" s="313">
        <v>44265</v>
      </c>
      <c r="C737" s="4" t="s">
        <v>428</v>
      </c>
      <c r="D737" s="4" t="s">
        <v>429</v>
      </c>
      <c r="E737" s="4"/>
      <c r="F737" s="4" t="s">
        <v>1488</v>
      </c>
      <c r="G737" s="5" t="s">
        <v>430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3">
        <f t="shared" si="225"/>
        <v>67</v>
      </c>
      <c r="BK737" s="133" t="str">
        <f t="shared" si="227"/>
        <v>Sapin pectiné_F2_Cas général_GS Arc Jurassien_67_</v>
      </c>
      <c r="BL737" s="317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5" t="str">
        <f>+VLOOKUP(G737,Liste!$A$7:$H$69,8,FALSE)</f>
        <v>Résineux</v>
      </c>
      <c r="BU737" s="295">
        <f t="shared" si="228"/>
        <v>0</v>
      </c>
      <c r="BV737" s="297">
        <f t="shared" si="229"/>
        <v>1</v>
      </c>
      <c r="BW737" s="316">
        <v>0</v>
      </c>
      <c r="BX737" s="295">
        <f t="shared" si="230"/>
        <v>0.43</v>
      </c>
      <c r="BY737">
        <f t="shared" si="231"/>
        <v>0</v>
      </c>
      <c r="BZ737" s="301">
        <f t="shared" si="232"/>
        <v>0</v>
      </c>
      <c r="CB737" s="296">
        <v>0.6</v>
      </c>
      <c r="CC737" s="296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x14ac:dyDescent="0.3">
      <c r="A738" s="4">
        <v>2013</v>
      </c>
      <c r="B738" s="313">
        <v>44265</v>
      </c>
      <c r="C738" s="4" t="s">
        <v>428</v>
      </c>
      <c r="D738" s="4" t="s">
        <v>429</v>
      </c>
      <c r="E738" s="4"/>
      <c r="F738" s="4" t="s">
        <v>1488</v>
      </c>
      <c r="G738" s="5" t="s">
        <v>430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3">
        <f t="shared" si="225"/>
        <v>68</v>
      </c>
      <c r="BK738" s="133" t="str">
        <f t="shared" si="227"/>
        <v>Sapin pectiné_F2_Cas général_GS Arc Jurassien_68_</v>
      </c>
      <c r="BL738" s="317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5" t="str">
        <f>+VLOOKUP(G738,Liste!$A$7:$H$69,8,FALSE)</f>
        <v>Résineux</v>
      </c>
      <c r="BU738" s="295">
        <f t="shared" si="228"/>
        <v>0</v>
      </c>
      <c r="BV738" s="297">
        <f t="shared" si="229"/>
        <v>1</v>
      </c>
      <c r="BW738" s="316">
        <v>0</v>
      </c>
      <c r="BX738" s="295">
        <f t="shared" si="230"/>
        <v>0.43</v>
      </c>
      <c r="BY738">
        <f t="shared" si="231"/>
        <v>0</v>
      </c>
      <c r="BZ738" s="301">
        <f t="shared" si="232"/>
        <v>0</v>
      </c>
      <c r="CB738" s="296">
        <v>0.6</v>
      </c>
      <c r="CC738" s="296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x14ac:dyDescent="0.3">
      <c r="A739" s="4">
        <v>2013</v>
      </c>
      <c r="B739" s="313">
        <v>44265</v>
      </c>
      <c r="C739" s="4" t="s">
        <v>428</v>
      </c>
      <c r="D739" s="4" t="s">
        <v>429</v>
      </c>
      <c r="E739" s="4"/>
      <c r="F739" s="4" t="s">
        <v>1488</v>
      </c>
      <c r="G739" s="5" t="s">
        <v>430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3">
        <f t="shared" si="225"/>
        <v>69</v>
      </c>
      <c r="BK739" s="133" t="str">
        <f t="shared" si="227"/>
        <v>Sapin pectiné_F2_Cas général_GS Arc Jurassien_69_</v>
      </c>
      <c r="BL739" s="317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5" t="str">
        <f>+VLOOKUP(G739,Liste!$A$7:$H$69,8,FALSE)</f>
        <v>Résineux</v>
      </c>
      <c r="BU739" s="295">
        <f t="shared" si="228"/>
        <v>0</v>
      </c>
      <c r="BV739" s="297">
        <f t="shared" si="229"/>
        <v>1</v>
      </c>
      <c r="BW739" s="316">
        <v>0</v>
      </c>
      <c r="BX739" s="295">
        <f t="shared" si="230"/>
        <v>0.43</v>
      </c>
      <c r="BY739">
        <f t="shared" si="231"/>
        <v>0</v>
      </c>
      <c r="BZ739" s="301">
        <f t="shared" si="232"/>
        <v>0</v>
      </c>
      <c r="CB739" s="296">
        <v>0.6</v>
      </c>
      <c r="CC739" s="296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x14ac:dyDescent="0.3">
      <c r="A740" s="4">
        <v>2013</v>
      </c>
      <c r="B740" s="313">
        <v>44265</v>
      </c>
      <c r="C740" s="4" t="s">
        <v>428</v>
      </c>
      <c r="D740" s="4" t="s">
        <v>429</v>
      </c>
      <c r="E740" s="4"/>
      <c r="F740" s="4" t="s">
        <v>1488</v>
      </c>
      <c r="G740" s="5" t="s">
        <v>430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3">
        <f t="shared" si="225"/>
        <v>70</v>
      </c>
      <c r="BK740" s="133" t="str">
        <f t="shared" si="227"/>
        <v>Sapin pectiné_F2_Cas général_GS Arc Jurassien_70_</v>
      </c>
      <c r="BL740" s="317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5" t="str">
        <f>+VLOOKUP(G740,Liste!$A$7:$H$69,8,FALSE)</f>
        <v>Résineux</v>
      </c>
      <c r="BU740" s="295">
        <f t="shared" si="228"/>
        <v>0</v>
      </c>
      <c r="BV740" s="297">
        <f t="shared" si="229"/>
        <v>1</v>
      </c>
      <c r="BW740" s="316">
        <v>0</v>
      </c>
      <c r="BX740" s="295">
        <f t="shared" si="230"/>
        <v>0.43</v>
      </c>
      <c r="BY740">
        <f t="shared" si="231"/>
        <v>0</v>
      </c>
      <c r="BZ740" s="301">
        <f t="shared" si="232"/>
        <v>0</v>
      </c>
      <c r="CB740" s="296">
        <v>0.6</v>
      </c>
      <c r="CC740" s="296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x14ac:dyDescent="0.3">
      <c r="A741" s="4">
        <v>2013</v>
      </c>
      <c r="B741" s="313">
        <v>44265</v>
      </c>
      <c r="C741" s="4" t="s">
        <v>428</v>
      </c>
      <c r="D741" s="4" t="s">
        <v>429</v>
      </c>
      <c r="E741" s="4"/>
      <c r="F741" s="4" t="s">
        <v>1488</v>
      </c>
      <c r="G741" s="5" t="s">
        <v>430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3">
        <f t="shared" si="225"/>
        <v>71</v>
      </c>
      <c r="BK741" s="133" t="str">
        <f t="shared" si="227"/>
        <v>Sapin pectiné_F2_Cas général_GS Arc Jurassien_71_</v>
      </c>
      <c r="BL741" s="317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5" t="str">
        <f>+VLOOKUP(G741,Liste!$A$7:$H$69,8,FALSE)</f>
        <v>Résineux</v>
      </c>
      <c r="BU741" s="295">
        <f t="shared" si="228"/>
        <v>0</v>
      </c>
      <c r="BV741" s="297">
        <f t="shared" si="229"/>
        <v>1</v>
      </c>
      <c r="BW741" s="316">
        <v>0</v>
      </c>
      <c r="BX741" s="295">
        <f t="shared" si="230"/>
        <v>0.43</v>
      </c>
      <c r="BY741">
        <f t="shared" si="231"/>
        <v>0</v>
      </c>
      <c r="BZ741" s="301">
        <f t="shared" si="232"/>
        <v>0</v>
      </c>
      <c r="CB741" s="296">
        <v>0.6</v>
      </c>
      <c r="CC741" s="296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x14ac:dyDescent="0.3">
      <c r="A742" s="4">
        <v>2013</v>
      </c>
      <c r="B742" s="313">
        <v>44265</v>
      </c>
      <c r="C742" s="4" t="s">
        <v>428</v>
      </c>
      <c r="D742" s="4" t="s">
        <v>429</v>
      </c>
      <c r="E742" s="4"/>
      <c r="F742" s="4" t="s">
        <v>1488</v>
      </c>
      <c r="G742" s="5" t="s">
        <v>430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3">
        <f t="shared" si="225"/>
        <v>72</v>
      </c>
      <c r="BK742" s="133" t="str">
        <f t="shared" si="227"/>
        <v>Sapin pectiné_F2_Cas général_GS Arc Jurassien_72_</v>
      </c>
      <c r="BL742" s="317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5" t="str">
        <f>+VLOOKUP(G742,Liste!$A$7:$H$69,8,FALSE)</f>
        <v>Résineux</v>
      </c>
      <c r="BU742" s="295">
        <f t="shared" si="228"/>
        <v>0</v>
      </c>
      <c r="BV742" s="297">
        <f t="shared" si="229"/>
        <v>1</v>
      </c>
      <c r="BW742" s="316">
        <v>0</v>
      </c>
      <c r="BX742" s="295">
        <f t="shared" si="230"/>
        <v>0.43</v>
      </c>
      <c r="BY742">
        <f t="shared" si="231"/>
        <v>0</v>
      </c>
      <c r="BZ742" s="301">
        <f t="shared" si="232"/>
        <v>0</v>
      </c>
      <c r="CB742" s="296">
        <v>0.6</v>
      </c>
      <c r="CC742" s="296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x14ac:dyDescent="0.3">
      <c r="A743" s="4">
        <v>2013</v>
      </c>
      <c r="B743" s="313">
        <v>44265</v>
      </c>
      <c r="C743" s="4" t="s">
        <v>428</v>
      </c>
      <c r="D743" s="4" t="s">
        <v>429</v>
      </c>
      <c r="E743" s="4"/>
      <c r="F743" s="4" t="s">
        <v>1488</v>
      </c>
      <c r="G743" s="5" t="s">
        <v>430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3">
        <f t="shared" si="225"/>
        <v>73</v>
      </c>
      <c r="BK743" s="133" t="str">
        <f t="shared" si="227"/>
        <v>Sapin pectiné_F2_Cas général_GS Arc Jurassien_73_</v>
      </c>
      <c r="BL743" s="317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5" t="str">
        <f>+VLOOKUP(G743,Liste!$A$7:$H$69,8,FALSE)</f>
        <v>Résineux</v>
      </c>
      <c r="BU743" s="295">
        <f t="shared" si="228"/>
        <v>0</v>
      </c>
      <c r="BV743" s="297">
        <f t="shared" si="229"/>
        <v>1</v>
      </c>
      <c r="BW743" s="316">
        <v>0</v>
      </c>
      <c r="BX743" s="295">
        <f t="shared" si="230"/>
        <v>0.43</v>
      </c>
      <c r="BY743">
        <f t="shared" si="231"/>
        <v>0</v>
      </c>
      <c r="BZ743" s="301">
        <f t="shared" si="232"/>
        <v>0</v>
      </c>
      <c r="CB743" s="296">
        <v>0.6</v>
      </c>
      <c r="CC743" s="296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x14ac:dyDescent="0.3">
      <c r="A744" s="4">
        <v>2013</v>
      </c>
      <c r="B744" s="313">
        <v>44265</v>
      </c>
      <c r="C744" s="4" t="s">
        <v>428</v>
      </c>
      <c r="D744" s="4" t="s">
        <v>429</v>
      </c>
      <c r="E744" s="4"/>
      <c r="F744" s="4" t="s">
        <v>1488</v>
      </c>
      <c r="G744" s="5" t="s">
        <v>430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3">
        <f t="shared" si="225"/>
        <v>73</v>
      </c>
      <c r="BK744" s="133" t="str">
        <f t="shared" si="227"/>
        <v>Sapin pectiné_F2_Cas général_GS Arc Jurassien_73_</v>
      </c>
      <c r="BL744" s="317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5" t="str">
        <f>+VLOOKUP(G744,Liste!$A$7:$H$69,8,FALSE)</f>
        <v>Résineux</v>
      </c>
      <c r="BU744" s="295">
        <f t="shared" si="228"/>
        <v>0</v>
      </c>
      <c r="BV744" s="297">
        <f t="shared" si="229"/>
        <v>1</v>
      </c>
      <c r="BW744" s="316">
        <v>0</v>
      </c>
      <c r="BX744" s="295">
        <f t="shared" si="230"/>
        <v>0.43</v>
      </c>
      <c r="BY744">
        <f t="shared" si="231"/>
        <v>0</v>
      </c>
      <c r="BZ744" s="301">
        <f t="shared" si="232"/>
        <v>0</v>
      </c>
      <c r="CB744" s="296">
        <v>0.6</v>
      </c>
      <c r="CC744" s="296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x14ac:dyDescent="0.3">
      <c r="A745" s="4">
        <v>2013</v>
      </c>
      <c r="B745" s="313">
        <v>44265</v>
      </c>
      <c r="C745" s="4" t="s">
        <v>428</v>
      </c>
      <c r="D745" s="4" t="s">
        <v>429</v>
      </c>
      <c r="E745" s="4"/>
      <c r="F745" s="4" t="s">
        <v>1488</v>
      </c>
      <c r="G745" s="5" t="s">
        <v>430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3">
        <f t="shared" si="225"/>
        <v>74</v>
      </c>
      <c r="BK745" s="133" t="str">
        <f t="shared" si="227"/>
        <v>Sapin pectiné_F2_Cas général_GS Arc Jurassien_74_</v>
      </c>
      <c r="BL745" s="317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5" t="str">
        <f>+VLOOKUP(G745,Liste!$A$7:$H$69,8,FALSE)</f>
        <v>Résineux</v>
      </c>
      <c r="BU745" s="295">
        <f t="shared" si="228"/>
        <v>0</v>
      </c>
      <c r="BV745" s="297">
        <f t="shared" si="229"/>
        <v>1</v>
      </c>
      <c r="BW745" s="316">
        <v>0</v>
      </c>
      <c r="BX745" s="295">
        <f t="shared" si="230"/>
        <v>0.43</v>
      </c>
      <c r="BY745">
        <f t="shared" si="231"/>
        <v>0</v>
      </c>
      <c r="BZ745" s="301">
        <f t="shared" si="232"/>
        <v>0</v>
      </c>
      <c r="CB745" s="296">
        <v>0.6</v>
      </c>
      <c r="CC745" s="296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x14ac:dyDescent="0.3">
      <c r="A746" s="4">
        <v>2013</v>
      </c>
      <c r="B746" s="313">
        <v>44265</v>
      </c>
      <c r="C746" s="4" t="s">
        <v>428</v>
      </c>
      <c r="D746" s="4" t="s">
        <v>429</v>
      </c>
      <c r="E746" s="4"/>
      <c r="F746" s="4" t="s">
        <v>1488</v>
      </c>
      <c r="G746" s="5" t="s">
        <v>430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3">
        <f t="shared" si="225"/>
        <v>75</v>
      </c>
      <c r="BK746" s="133" t="str">
        <f t="shared" si="227"/>
        <v>Sapin pectiné_F2_Cas général_GS Arc Jurassien_75_</v>
      </c>
      <c r="BL746" s="317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5" t="str">
        <f>+VLOOKUP(G746,Liste!$A$7:$H$69,8,FALSE)</f>
        <v>Résineux</v>
      </c>
      <c r="BU746" s="295">
        <f t="shared" si="228"/>
        <v>0</v>
      </c>
      <c r="BV746" s="297">
        <f t="shared" si="229"/>
        <v>1</v>
      </c>
      <c r="BW746" s="316">
        <v>0</v>
      </c>
      <c r="BX746" s="295">
        <f t="shared" si="230"/>
        <v>0.43</v>
      </c>
      <c r="BY746">
        <f t="shared" si="231"/>
        <v>0</v>
      </c>
      <c r="BZ746" s="301">
        <f t="shared" si="232"/>
        <v>0</v>
      </c>
      <c r="CB746" s="296">
        <v>0.6</v>
      </c>
      <c r="CC746" s="296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x14ac:dyDescent="0.3">
      <c r="A747" s="4">
        <v>2013</v>
      </c>
      <c r="B747" s="313">
        <v>44265</v>
      </c>
      <c r="C747" s="4" t="s">
        <v>428</v>
      </c>
      <c r="D747" s="4" t="s">
        <v>429</v>
      </c>
      <c r="E747" s="4"/>
      <c r="F747" s="4" t="s">
        <v>1488</v>
      </c>
      <c r="G747" s="5" t="s">
        <v>430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3">
        <f t="shared" si="225"/>
        <v>76</v>
      </c>
      <c r="BK747" s="133" t="str">
        <f t="shared" si="227"/>
        <v>Sapin pectiné_F2_Cas général_GS Arc Jurassien_76_</v>
      </c>
      <c r="BL747" s="317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5" t="str">
        <f>+VLOOKUP(G747,Liste!$A$7:$H$69,8,FALSE)</f>
        <v>Résineux</v>
      </c>
      <c r="BU747" s="295">
        <f t="shared" si="228"/>
        <v>0</v>
      </c>
      <c r="BV747" s="297">
        <f t="shared" si="229"/>
        <v>1</v>
      </c>
      <c r="BW747" s="316">
        <v>0</v>
      </c>
      <c r="BX747" s="295">
        <f t="shared" si="230"/>
        <v>0.43</v>
      </c>
      <c r="BY747">
        <f t="shared" si="231"/>
        <v>0</v>
      </c>
      <c r="BZ747" s="301">
        <f t="shared" si="232"/>
        <v>0</v>
      </c>
      <c r="CB747" s="296">
        <v>0.6</v>
      </c>
      <c r="CC747" s="296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x14ac:dyDescent="0.3">
      <c r="A748" s="4">
        <v>2013</v>
      </c>
      <c r="B748" s="313">
        <v>44265</v>
      </c>
      <c r="C748" s="4" t="s">
        <v>428</v>
      </c>
      <c r="D748" s="4" t="s">
        <v>429</v>
      </c>
      <c r="E748" s="4"/>
      <c r="F748" s="4" t="s">
        <v>1488</v>
      </c>
      <c r="G748" s="5" t="s">
        <v>430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3">
        <f t="shared" si="225"/>
        <v>77</v>
      </c>
      <c r="BK748" s="133" t="str">
        <f t="shared" si="227"/>
        <v>Sapin pectiné_F2_Cas général_GS Arc Jurassien_77_</v>
      </c>
      <c r="BL748" s="317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5" t="str">
        <f>+VLOOKUP(G748,Liste!$A$7:$H$69,8,FALSE)</f>
        <v>Résineux</v>
      </c>
      <c r="BU748" s="295">
        <f t="shared" si="228"/>
        <v>0</v>
      </c>
      <c r="BV748" s="297">
        <f t="shared" si="229"/>
        <v>1</v>
      </c>
      <c r="BW748" s="316">
        <v>0</v>
      </c>
      <c r="BX748" s="295">
        <f t="shared" si="230"/>
        <v>0.43</v>
      </c>
      <c r="BY748">
        <f t="shared" si="231"/>
        <v>0</v>
      </c>
      <c r="BZ748" s="301">
        <f t="shared" si="232"/>
        <v>0</v>
      </c>
      <c r="CB748" s="296">
        <v>0.6</v>
      </c>
      <c r="CC748" s="296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x14ac:dyDescent="0.3">
      <c r="A749" s="4">
        <v>2013</v>
      </c>
      <c r="B749" s="313">
        <v>44265</v>
      </c>
      <c r="C749" s="4" t="s">
        <v>428</v>
      </c>
      <c r="D749" s="4" t="s">
        <v>429</v>
      </c>
      <c r="E749" s="4"/>
      <c r="F749" s="4" t="s">
        <v>1488</v>
      </c>
      <c r="G749" s="5" t="s">
        <v>430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3">
        <f t="shared" si="225"/>
        <v>78</v>
      </c>
      <c r="BK749" s="133" t="str">
        <f t="shared" si="227"/>
        <v>Sapin pectiné_F2_Cas général_GS Arc Jurassien_78_</v>
      </c>
      <c r="BL749" s="317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5" t="str">
        <f>+VLOOKUP(G749,Liste!$A$7:$H$69,8,FALSE)</f>
        <v>Résineux</v>
      </c>
      <c r="BU749" s="295">
        <f t="shared" si="228"/>
        <v>0</v>
      </c>
      <c r="BV749" s="297">
        <f t="shared" si="229"/>
        <v>1</v>
      </c>
      <c r="BW749" s="316">
        <v>0</v>
      </c>
      <c r="BX749" s="295">
        <f t="shared" si="230"/>
        <v>0.43</v>
      </c>
      <c r="BY749">
        <f t="shared" si="231"/>
        <v>0</v>
      </c>
      <c r="BZ749" s="301">
        <f t="shared" si="232"/>
        <v>0</v>
      </c>
      <c r="CB749" s="296">
        <v>0.6</v>
      </c>
      <c r="CC749" s="296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x14ac:dyDescent="0.3">
      <c r="A750" s="4">
        <v>2013</v>
      </c>
      <c r="B750" s="313">
        <v>44265</v>
      </c>
      <c r="C750" s="4" t="s">
        <v>428</v>
      </c>
      <c r="D750" s="4" t="s">
        <v>429</v>
      </c>
      <c r="E750" s="4"/>
      <c r="F750" s="4" t="s">
        <v>1488</v>
      </c>
      <c r="G750" s="5" t="s">
        <v>430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3">
        <f t="shared" si="225"/>
        <v>79</v>
      </c>
      <c r="BK750" s="133" t="str">
        <f t="shared" si="227"/>
        <v>Sapin pectiné_F2_Cas général_GS Arc Jurassien_79_</v>
      </c>
      <c r="BL750" s="317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5" t="str">
        <f>+VLOOKUP(G750,Liste!$A$7:$H$69,8,FALSE)</f>
        <v>Résineux</v>
      </c>
      <c r="BU750" s="295">
        <f t="shared" si="228"/>
        <v>0</v>
      </c>
      <c r="BV750" s="297">
        <f t="shared" si="229"/>
        <v>1</v>
      </c>
      <c r="BW750" s="316">
        <v>0</v>
      </c>
      <c r="BX750" s="295">
        <f t="shared" si="230"/>
        <v>0.43</v>
      </c>
      <c r="BY750">
        <f t="shared" si="231"/>
        <v>0</v>
      </c>
      <c r="BZ750" s="301">
        <f t="shared" si="232"/>
        <v>0</v>
      </c>
      <c r="CB750" s="296">
        <v>0.6</v>
      </c>
      <c r="CC750" s="296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x14ac:dyDescent="0.3">
      <c r="A751" s="4">
        <v>2013</v>
      </c>
      <c r="B751" s="313">
        <v>44265</v>
      </c>
      <c r="C751" s="4" t="s">
        <v>428</v>
      </c>
      <c r="D751" s="4" t="s">
        <v>429</v>
      </c>
      <c r="E751" s="4"/>
      <c r="F751" s="4" t="s">
        <v>1488</v>
      </c>
      <c r="G751" s="5" t="s">
        <v>430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3">
        <f t="shared" si="225"/>
        <v>80</v>
      </c>
      <c r="BK751" s="133" t="str">
        <f t="shared" si="227"/>
        <v>Sapin pectiné_F2_Cas général_GS Arc Jurassien_80_</v>
      </c>
      <c r="BL751" s="317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5" t="str">
        <f>+VLOOKUP(G751,Liste!$A$7:$H$69,8,FALSE)</f>
        <v>Résineux</v>
      </c>
      <c r="BU751" s="295">
        <f t="shared" si="228"/>
        <v>0</v>
      </c>
      <c r="BV751" s="297">
        <f t="shared" si="229"/>
        <v>1</v>
      </c>
      <c r="BW751" s="316">
        <v>0</v>
      </c>
      <c r="BX751" s="295">
        <f t="shared" si="230"/>
        <v>0.43</v>
      </c>
      <c r="BY751">
        <f t="shared" si="231"/>
        <v>0</v>
      </c>
      <c r="BZ751" s="301">
        <f t="shared" si="232"/>
        <v>0</v>
      </c>
      <c r="CB751" s="296">
        <v>0.6</v>
      </c>
      <c r="CC751" s="296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x14ac:dyDescent="0.3">
      <c r="A752" s="4">
        <v>2013</v>
      </c>
      <c r="B752" s="313">
        <v>44265</v>
      </c>
      <c r="C752" s="4" t="s">
        <v>428</v>
      </c>
      <c r="D752" s="4" t="s">
        <v>429</v>
      </c>
      <c r="E752" s="4"/>
      <c r="F752" s="4" t="s">
        <v>1488</v>
      </c>
      <c r="G752" s="5" t="s">
        <v>430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3">
        <f t="shared" si="225"/>
        <v>81</v>
      </c>
      <c r="BK752" s="133" t="str">
        <f t="shared" si="227"/>
        <v>Sapin pectiné_F2_Cas général_GS Arc Jurassien_81_</v>
      </c>
      <c r="BL752" s="317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5" t="str">
        <f>+VLOOKUP(G752,Liste!$A$7:$H$69,8,FALSE)</f>
        <v>Résineux</v>
      </c>
      <c r="BU752" s="295">
        <f t="shared" si="228"/>
        <v>0</v>
      </c>
      <c r="BV752" s="297">
        <f t="shared" si="229"/>
        <v>1</v>
      </c>
      <c r="BW752" s="316">
        <v>0</v>
      </c>
      <c r="BX752" s="295">
        <f t="shared" si="230"/>
        <v>0.43</v>
      </c>
      <c r="BY752">
        <f t="shared" si="231"/>
        <v>0</v>
      </c>
      <c r="BZ752" s="301">
        <f t="shared" si="232"/>
        <v>0</v>
      </c>
      <c r="CB752" s="296">
        <v>0.6</v>
      </c>
      <c r="CC752" s="296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x14ac:dyDescent="0.3">
      <c r="A753" s="4">
        <v>2013</v>
      </c>
      <c r="B753" s="313">
        <v>44265</v>
      </c>
      <c r="C753" s="4" t="s">
        <v>428</v>
      </c>
      <c r="D753" s="4" t="s">
        <v>429</v>
      </c>
      <c r="E753" s="4"/>
      <c r="F753" s="4" t="s">
        <v>1488</v>
      </c>
      <c r="G753" s="5" t="s">
        <v>430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3">
        <f t="shared" si="225"/>
        <v>81</v>
      </c>
      <c r="BK753" s="133" t="str">
        <f t="shared" si="227"/>
        <v>Sapin pectiné_F2_Cas général_GS Arc Jurassien_81_</v>
      </c>
      <c r="BL753" s="317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5" t="str">
        <f>+VLOOKUP(G753,Liste!$A$7:$H$69,8,FALSE)</f>
        <v>Résineux</v>
      </c>
      <c r="BU753" s="295">
        <f t="shared" si="228"/>
        <v>0</v>
      </c>
      <c r="BV753" s="297">
        <f t="shared" si="229"/>
        <v>1</v>
      </c>
      <c r="BW753" s="316">
        <v>0</v>
      </c>
      <c r="BX753" s="295">
        <f t="shared" si="230"/>
        <v>0.43</v>
      </c>
      <c r="BY753">
        <f t="shared" si="231"/>
        <v>0</v>
      </c>
      <c r="BZ753" s="301">
        <f t="shared" si="232"/>
        <v>0</v>
      </c>
      <c r="CB753" s="296">
        <v>0.6</v>
      </c>
      <c r="CC753" s="296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x14ac:dyDescent="0.3">
      <c r="A754" s="4">
        <v>2013</v>
      </c>
      <c r="B754" s="313">
        <v>44265</v>
      </c>
      <c r="C754" s="4" t="s">
        <v>428</v>
      </c>
      <c r="D754" s="4" t="s">
        <v>429</v>
      </c>
      <c r="E754" s="4"/>
      <c r="F754" s="4" t="s">
        <v>1488</v>
      </c>
      <c r="G754" s="5" t="s">
        <v>430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3">
        <f t="shared" si="225"/>
        <v>82</v>
      </c>
      <c r="BK754" s="133" t="str">
        <f t="shared" si="227"/>
        <v>Sapin pectiné_F2_Cas général_GS Arc Jurassien_82_</v>
      </c>
      <c r="BL754" s="317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5" t="str">
        <f>+VLOOKUP(G754,Liste!$A$7:$H$69,8,FALSE)</f>
        <v>Résineux</v>
      </c>
      <c r="BU754" s="295">
        <f t="shared" si="228"/>
        <v>0</v>
      </c>
      <c r="BV754" s="297">
        <f t="shared" si="229"/>
        <v>1</v>
      </c>
      <c r="BW754" s="316">
        <v>0</v>
      </c>
      <c r="BX754" s="295">
        <f t="shared" si="230"/>
        <v>0.43</v>
      </c>
      <c r="BY754">
        <f t="shared" si="231"/>
        <v>0</v>
      </c>
      <c r="BZ754" s="301">
        <f t="shared" si="232"/>
        <v>0</v>
      </c>
      <c r="CB754" s="296">
        <v>0.6</v>
      </c>
      <c r="CC754" s="296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x14ac:dyDescent="0.3">
      <c r="A755" s="4">
        <v>2013</v>
      </c>
      <c r="B755" s="313">
        <v>44265</v>
      </c>
      <c r="C755" s="4" t="s">
        <v>428</v>
      </c>
      <c r="D755" s="4" t="s">
        <v>429</v>
      </c>
      <c r="E755" s="4"/>
      <c r="F755" s="4" t="s">
        <v>1488</v>
      </c>
      <c r="G755" s="5" t="s">
        <v>430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3">
        <f t="shared" si="225"/>
        <v>83</v>
      </c>
      <c r="BK755" s="133" t="str">
        <f t="shared" si="227"/>
        <v>Sapin pectiné_F2_Cas général_GS Arc Jurassien_83_</v>
      </c>
      <c r="BL755" s="317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5" t="str">
        <f>+VLOOKUP(G755,Liste!$A$7:$H$69,8,FALSE)</f>
        <v>Résineux</v>
      </c>
      <c r="BU755" s="295">
        <f t="shared" si="228"/>
        <v>0</v>
      </c>
      <c r="BV755" s="297">
        <f t="shared" si="229"/>
        <v>1</v>
      </c>
      <c r="BW755" s="316">
        <v>0</v>
      </c>
      <c r="BX755" s="295">
        <f t="shared" si="230"/>
        <v>0.43</v>
      </c>
      <c r="BY755">
        <f t="shared" si="231"/>
        <v>0</v>
      </c>
      <c r="BZ755" s="301">
        <f t="shared" si="232"/>
        <v>0</v>
      </c>
      <c r="CB755" s="296">
        <v>0.6</v>
      </c>
      <c r="CC755" s="296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x14ac:dyDescent="0.3">
      <c r="A756" s="4">
        <v>2013</v>
      </c>
      <c r="B756" s="313">
        <v>44265</v>
      </c>
      <c r="C756" s="4" t="s">
        <v>428</v>
      </c>
      <c r="D756" s="4" t="s">
        <v>429</v>
      </c>
      <c r="E756" s="4"/>
      <c r="F756" s="4" t="s">
        <v>1488</v>
      </c>
      <c r="G756" s="5" t="s">
        <v>430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3">
        <f t="shared" si="225"/>
        <v>84</v>
      </c>
      <c r="BK756" s="133" t="str">
        <f t="shared" si="227"/>
        <v>Sapin pectiné_F2_Cas général_GS Arc Jurassien_84_</v>
      </c>
      <c r="BL756" s="317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5" t="str">
        <f>+VLOOKUP(G756,Liste!$A$7:$H$69,8,FALSE)</f>
        <v>Résineux</v>
      </c>
      <c r="BU756" s="295">
        <f t="shared" si="228"/>
        <v>0</v>
      </c>
      <c r="BV756" s="297">
        <f t="shared" si="229"/>
        <v>1</v>
      </c>
      <c r="BW756" s="316">
        <v>0</v>
      </c>
      <c r="BX756" s="295">
        <f t="shared" si="230"/>
        <v>0.43</v>
      </c>
      <c r="BY756">
        <f t="shared" si="231"/>
        <v>0</v>
      </c>
      <c r="BZ756" s="301">
        <f t="shared" si="232"/>
        <v>0</v>
      </c>
      <c r="CB756" s="296">
        <v>0.6</v>
      </c>
      <c r="CC756" s="296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x14ac:dyDescent="0.3">
      <c r="A757" s="4">
        <v>2013</v>
      </c>
      <c r="B757" s="313">
        <v>44265</v>
      </c>
      <c r="C757" s="4" t="s">
        <v>428</v>
      </c>
      <c r="D757" s="4" t="s">
        <v>429</v>
      </c>
      <c r="E757" s="4"/>
      <c r="F757" s="4" t="s">
        <v>1488</v>
      </c>
      <c r="G757" s="5" t="s">
        <v>430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3">
        <f t="shared" si="225"/>
        <v>85</v>
      </c>
      <c r="BK757" s="133" t="str">
        <f t="shared" si="227"/>
        <v>Sapin pectiné_F2_Cas général_GS Arc Jurassien_85_</v>
      </c>
      <c r="BL757" s="317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5" t="str">
        <f>+VLOOKUP(G757,Liste!$A$7:$H$69,8,FALSE)</f>
        <v>Résineux</v>
      </c>
      <c r="BU757" s="295">
        <f t="shared" si="228"/>
        <v>0</v>
      </c>
      <c r="BV757" s="297">
        <f t="shared" si="229"/>
        <v>1</v>
      </c>
      <c r="BW757" s="316">
        <v>0</v>
      </c>
      <c r="BX757" s="295">
        <f t="shared" si="230"/>
        <v>0.43</v>
      </c>
      <c r="BY757">
        <f t="shared" si="231"/>
        <v>0</v>
      </c>
      <c r="BZ757" s="301">
        <f t="shared" si="232"/>
        <v>0</v>
      </c>
      <c r="CB757" s="296">
        <v>0.6</v>
      </c>
      <c r="CC757" s="296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x14ac:dyDescent="0.3">
      <c r="A758" s="4">
        <v>2013</v>
      </c>
      <c r="B758" s="313">
        <v>44265</v>
      </c>
      <c r="C758" s="4" t="s">
        <v>428</v>
      </c>
      <c r="D758" s="4" t="s">
        <v>429</v>
      </c>
      <c r="E758" s="4"/>
      <c r="F758" s="4" t="s">
        <v>1488</v>
      </c>
      <c r="G758" s="5" t="s">
        <v>430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3">
        <f t="shared" si="225"/>
        <v>86</v>
      </c>
      <c r="BK758" s="133" t="str">
        <f t="shared" si="227"/>
        <v>Sapin pectiné_F2_Cas général_GS Arc Jurassien_86_</v>
      </c>
      <c r="BL758" s="317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5" t="str">
        <f>+VLOOKUP(G758,Liste!$A$7:$H$69,8,FALSE)</f>
        <v>Résineux</v>
      </c>
      <c r="BU758" s="295">
        <f t="shared" si="228"/>
        <v>0</v>
      </c>
      <c r="BV758" s="297">
        <f t="shared" si="229"/>
        <v>1</v>
      </c>
      <c r="BW758" s="316">
        <v>0</v>
      </c>
      <c r="BX758" s="295">
        <f t="shared" si="230"/>
        <v>0.43</v>
      </c>
      <c r="BY758">
        <f t="shared" si="231"/>
        <v>0</v>
      </c>
      <c r="BZ758" s="301">
        <f t="shared" si="232"/>
        <v>0</v>
      </c>
      <c r="CB758" s="296">
        <v>0.6</v>
      </c>
      <c r="CC758" s="296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x14ac:dyDescent="0.3">
      <c r="A759" s="4">
        <v>2013</v>
      </c>
      <c r="B759" s="313">
        <v>44265</v>
      </c>
      <c r="C759" s="4" t="s">
        <v>428</v>
      </c>
      <c r="D759" s="4" t="s">
        <v>429</v>
      </c>
      <c r="E759" s="4"/>
      <c r="F759" s="4" t="s">
        <v>1488</v>
      </c>
      <c r="G759" s="5" t="s">
        <v>430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3">
        <f t="shared" si="225"/>
        <v>87</v>
      </c>
      <c r="BK759" s="133" t="str">
        <f t="shared" si="227"/>
        <v>Sapin pectiné_F2_Cas général_GS Arc Jurassien_87_</v>
      </c>
      <c r="BL759" s="317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5" t="str">
        <f>+VLOOKUP(G759,Liste!$A$7:$H$69,8,FALSE)</f>
        <v>Résineux</v>
      </c>
      <c r="BU759" s="295">
        <f t="shared" si="228"/>
        <v>0</v>
      </c>
      <c r="BV759" s="297">
        <f t="shared" si="229"/>
        <v>1</v>
      </c>
      <c r="BW759" s="316">
        <v>0</v>
      </c>
      <c r="BX759" s="295">
        <f t="shared" si="230"/>
        <v>0.43</v>
      </c>
      <c r="BY759">
        <f t="shared" si="231"/>
        <v>0</v>
      </c>
      <c r="BZ759" s="301">
        <f t="shared" si="232"/>
        <v>0</v>
      </c>
      <c r="CB759" s="296">
        <v>0.6</v>
      </c>
      <c r="CC759" s="296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x14ac:dyDescent="0.3">
      <c r="A760" s="4">
        <v>2013</v>
      </c>
      <c r="B760" s="313">
        <v>44265</v>
      </c>
      <c r="C760" s="4" t="s">
        <v>428</v>
      </c>
      <c r="D760" s="4" t="s">
        <v>429</v>
      </c>
      <c r="E760" s="4"/>
      <c r="F760" s="4" t="s">
        <v>1488</v>
      </c>
      <c r="G760" s="5" t="s">
        <v>430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3">
        <f t="shared" si="225"/>
        <v>88</v>
      </c>
      <c r="BK760" s="133" t="str">
        <f t="shared" si="227"/>
        <v>Sapin pectiné_F2_Cas général_GS Arc Jurassien_88_</v>
      </c>
      <c r="BL760" s="317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5" t="str">
        <f>+VLOOKUP(G760,Liste!$A$7:$H$69,8,FALSE)</f>
        <v>Résineux</v>
      </c>
      <c r="BU760" s="295">
        <f t="shared" si="228"/>
        <v>0</v>
      </c>
      <c r="BV760" s="297">
        <f t="shared" si="229"/>
        <v>1</v>
      </c>
      <c r="BW760" s="316">
        <v>0</v>
      </c>
      <c r="BX760" s="295">
        <f t="shared" si="230"/>
        <v>0.43</v>
      </c>
      <c r="BY760">
        <f t="shared" si="231"/>
        <v>0</v>
      </c>
      <c r="BZ760" s="301">
        <f t="shared" si="232"/>
        <v>0</v>
      </c>
      <c r="CB760" s="296">
        <v>0.6</v>
      </c>
      <c r="CC760" s="296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x14ac:dyDescent="0.3">
      <c r="A761" s="4">
        <v>2013</v>
      </c>
      <c r="B761" s="313">
        <v>44265</v>
      </c>
      <c r="C761" s="4" t="s">
        <v>428</v>
      </c>
      <c r="D761" s="4" t="s">
        <v>429</v>
      </c>
      <c r="E761" s="4"/>
      <c r="F761" s="4" t="s">
        <v>1488</v>
      </c>
      <c r="G761" s="5" t="s">
        <v>430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3">
        <f t="shared" si="225"/>
        <v>89</v>
      </c>
      <c r="BK761" s="133" t="str">
        <f t="shared" si="227"/>
        <v>Sapin pectiné_F2_Cas général_GS Arc Jurassien_89_</v>
      </c>
      <c r="BL761" s="317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5" t="str">
        <f>+VLOOKUP(G761,Liste!$A$7:$H$69,8,FALSE)</f>
        <v>Résineux</v>
      </c>
      <c r="BU761" s="295">
        <f t="shared" si="228"/>
        <v>0</v>
      </c>
      <c r="BV761" s="297">
        <f t="shared" si="229"/>
        <v>1</v>
      </c>
      <c r="BW761" s="316">
        <v>0</v>
      </c>
      <c r="BX761" s="295">
        <f t="shared" si="230"/>
        <v>0.43</v>
      </c>
      <c r="BY761">
        <f t="shared" si="231"/>
        <v>0</v>
      </c>
      <c r="BZ761" s="301">
        <f t="shared" si="232"/>
        <v>0</v>
      </c>
      <c r="CB761" s="296">
        <v>0.6</v>
      </c>
      <c r="CC761" s="296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x14ac:dyDescent="0.3">
      <c r="A762" s="4">
        <v>2013</v>
      </c>
      <c r="B762" s="313">
        <v>44265</v>
      </c>
      <c r="C762" s="4" t="s">
        <v>428</v>
      </c>
      <c r="D762" s="4" t="s">
        <v>429</v>
      </c>
      <c r="E762" s="4"/>
      <c r="F762" s="4" t="s">
        <v>1488</v>
      </c>
      <c r="G762" s="5" t="s">
        <v>430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3">
        <f t="shared" si="225"/>
        <v>90</v>
      </c>
      <c r="BK762" s="133" t="str">
        <f t="shared" si="227"/>
        <v>Sapin pectiné_F2_Cas général_GS Arc Jurassien_90_</v>
      </c>
      <c r="BL762" s="317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5" t="str">
        <f>+VLOOKUP(G762,Liste!$A$7:$H$69,8,FALSE)</f>
        <v>Résineux</v>
      </c>
      <c r="BU762" s="295">
        <f t="shared" si="228"/>
        <v>0</v>
      </c>
      <c r="BV762" s="297">
        <f t="shared" si="229"/>
        <v>1</v>
      </c>
      <c r="BW762" s="316">
        <v>0</v>
      </c>
      <c r="BX762" s="295">
        <f t="shared" si="230"/>
        <v>0.43</v>
      </c>
      <c r="BY762">
        <f t="shared" si="231"/>
        <v>0</v>
      </c>
      <c r="BZ762" s="301">
        <f t="shared" si="232"/>
        <v>0</v>
      </c>
      <c r="CB762" s="296">
        <v>0.6</v>
      </c>
      <c r="CC762" s="296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x14ac:dyDescent="0.3">
      <c r="A763" s="4">
        <v>2013</v>
      </c>
      <c r="B763" s="313">
        <v>44265</v>
      </c>
      <c r="C763" s="4" t="s">
        <v>428</v>
      </c>
      <c r="D763" s="4" t="s">
        <v>429</v>
      </c>
      <c r="E763" s="4"/>
      <c r="F763" s="4" t="s">
        <v>1488</v>
      </c>
      <c r="G763" s="5" t="s">
        <v>430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3">
        <f t="shared" si="225"/>
        <v>90</v>
      </c>
      <c r="BK763" s="133" t="str">
        <f t="shared" si="227"/>
        <v>Sapin pectiné_F2_Cas général_GS Arc Jurassien_90_</v>
      </c>
      <c r="BL763" s="317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5" t="str">
        <f>+VLOOKUP(G763,Liste!$A$7:$H$69,8,FALSE)</f>
        <v>Résineux</v>
      </c>
      <c r="BU763" s="295">
        <f t="shared" si="228"/>
        <v>0</v>
      </c>
      <c r="BV763" s="297">
        <f t="shared" si="229"/>
        <v>1</v>
      </c>
      <c r="BW763" s="316">
        <v>0</v>
      </c>
      <c r="BX763" s="295">
        <f t="shared" si="230"/>
        <v>0.43</v>
      </c>
      <c r="BY763">
        <f t="shared" si="231"/>
        <v>0</v>
      </c>
      <c r="BZ763" s="301">
        <f t="shared" si="232"/>
        <v>0</v>
      </c>
      <c r="CB763" s="296">
        <v>0.6</v>
      </c>
      <c r="CC763" s="296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x14ac:dyDescent="0.3">
      <c r="A764" s="4">
        <v>2013</v>
      </c>
      <c r="B764" s="313">
        <v>44265</v>
      </c>
      <c r="C764" s="4" t="s">
        <v>428</v>
      </c>
      <c r="D764" s="4" t="s">
        <v>429</v>
      </c>
      <c r="E764" s="4"/>
      <c r="F764" s="4" t="s">
        <v>1488</v>
      </c>
      <c r="G764" s="5" t="s">
        <v>430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3">
        <f t="shared" si="225"/>
        <v>91</v>
      </c>
      <c r="BK764" s="133" t="str">
        <f t="shared" si="227"/>
        <v>Sapin pectiné_F2_Cas général_GS Arc Jurassien_91_</v>
      </c>
      <c r="BL764" s="317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5" t="str">
        <f>+VLOOKUP(G764,Liste!$A$7:$H$69,8,FALSE)</f>
        <v>Résineux</v>
      </c>
      <c r="BU764" s="295">
        <f t="shared" si="228"/>
        <v>0</v>
      </c>
      <c r="BV764" s="297">
        <f t="shared" si="229"/>
        <v>1</v>
      </c>
      <c r="BW764" s="316">
        <v>0</v>
      </c>
      <c r="BX764" s="295">
        <f t="shared" si="230"/>
        <v>0.43</v>
      </c>
      <c r="BY764">
        <f t="shared" si="231"/>
        <v>0</v>
      </c>
      <c r="BZ764" s="301">
        <f t="shared" si="232"/>
        <v>0</v>
      </c>
      <c r="CB764" s="296">
        <v>0.6</v>
      </c>
      <c r="CC764" s="296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x14ac:dyDescent="0.3">
      <c r="A765" s="4">
        <v>2013</v>
      </c>
      <c r="B765" s="313">
        <v>44265</v>
      </c>
      <c r="C765" s="4" t="s">
        <v>428</v>
      </c>
      <c r="D765" s="4" t="s">
        <v>429</v>
      </c>
      <c r="E765" s="4"/>
      <c r="F765" s="4" t="s">
        <v>1488</v>
      </c>
      <c r="G765" s="5" t="s">
        <v>430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3">
        <f t="shared" si="225"/>
        <v>92</v>
      </c>
      <c r="BK765" s="133" t="str">
        <f t="shared" si="227"/>
        <v>Sapin pectiné_F2_Cas général_GS Arc Jurassien_92_</v>
      </c>
      <c r="BL765" s="317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5" t="str">
        <f>+VLOOKUP(G765,Liste!$A$7:$H$69,8,FALSE)</f>
        <v>Résineux</v>
      </c>
      <c r="BU765" s="295">
        <f t="shared" si="228"/>
        <v>0</v>
      </c>
      <c r="BV765" s="297">
        <f t="shared" si="229"/>
        <v>1</v>
      </c>
      <c r="BW765" s="316">
        <v>0</v>
      </c>
      <c r="BX765" s="295">
        <f t="shared" si="230"/>
        <v>0.43</v>
      </c>
      <c r="BY765">
        <f t="shared" si="231"/>
        <v>0</v>
      </c>
      <c r="BZ765" s="301">
        <f t="shared" si="232"/>
        <v>0</v>
      </c>
      <c r="CB765" s="296">
        <v>0.6</v>
      </c>
      <c r="CC765" s="296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x14ac:dyDescent="0.3">
      <c r="A766" s="4">
        <v>2013</v>
      </c>
      <c r="B766" s="313">
        <v>44265</v>
      </c>
      <c r="C766" s="4" t="s">
        <v>428</v>
      </c>
      <c r="D766" s="4" t="s">
        <v>429</v>
      </c>
      <c r="E766" s="4"/>
      <c r="F766" s="4" t="s">
        <v>1488</v>
      </c>
      <c r="G766" s="5" t="s">
        <v>430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3">
        <f t="shared" si="225"/>
        <v>93</v>
      </c>
      <c r="BK766" s="133" t="str">
        <f t="shared" si="227"/>
        <v>Sapin pectiné_F2_Cas général_GS Arc Jurassien_93_</v>
      </c>
      <c r="BL766" s="317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5" t="str">
        <f>+VLOOKUP(G766,Liste!$A$7:$H$69,8,FALSE)</f>
        <v>Résineux</v>
      </c>
      <c r="BU766" s="295">
        <f t="shared" si="228"/>
        <v>0</v>
      </c>
      <c r="BV766" s="297">
        <f t="shared" si="229"/>
        <v>1</v>
      </c>
      <c r="BW766" s="316">
        <v>0</v>
      </c>
      <c r="BX766" s="295">
        <f t="shared" si="230"/>
        <v>0.43</v>
      </c>
      <c r="BY766">
        <f t="shared" si="231"/>
        <v>0</v>
      </c>
      <c r="BZ766" s="301">
        <f t="shared" si="232"/>
        <v>0</v>
      </c>
      <c r="CB766" s="296">
        <v>0.6</v>
      </c>
      <c r="CC766" s="296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x14ac:dyDescent="0.3">
      <c r="A767" s="4">
        <v>2013</v>
      </c>
      <c r="B767" s="313">
        <v>44265</v>
      </c>
      <c r="C767" s="4" t="s">
        <v>428</v>
      </c>
      <c r="D767" s="4" t="s">
        <v>429</v>
      </c>
      <c r="E767" s="4"/>
      <c r="F767" s="4" t="s">
        <v>1488</v>
      </c>
      <c r="G767" s="5" t="s">
        <v>430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3">
        <f t="shared" si="225"/>
        <v>94</v>
      </c>
      <c r="BK767" s="133" t="str">
        <f t="shared" si="227"/>
        <v>Sapin pectiné_F2_Cas général_GS Arc Jurassien_94_</v>
      </c>
      <c r="BL767" s="317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5" t="str">
        <f>+VLOOKUP(G767,Liste!$A$7:$H$69,8,FALSE)</f>
        <v>Résineux</v>
      </c>
      <c r="BU767" s="295">
        <f t="shared" si="228"/>
        <v>0</v>
      </c>
      <c r="BV767" s="297">
        <f t="shared" si="229"/>
        <v>1</v>
      </c>
      <c r="BW767" s="316">
        <v>0</v>
      </c>
      <c r="BX767" s="295">
        <f t="shared" si="230"/>
        <v>0.43</v>
      </c>
      <c r="BY767">
        <f t="shared" si="231"/>
        <v>0</v>
      </c>
      <c r="BZ767" s="301">
        <f t="shared" si="232"/>
        <v>0</v>
      </c>
      <c r="CB767" s="296">
        <v>0.6</v>
      </c>
      <c r="CC767" s="296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x14ac:dyDescent="0.3">
      <c r="A768" s="4">
        <v>2013</v>
      </c>
      <c r="B768" s="313">
        <v>44265</v>
      </c>
      <c r="C768" s="4" t="s">
        <v>428</v>
      </c>
      <c r="D768" s="4" t="s">
        <v>429</v>
      </c>
      <c r="E768" s="4"/>
      <c r="F768" s="4" t="s">
        <v>1488</v>
      </c>
      <c r="G768" s="5" t="s">
        <v>430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3">
        <f t="shared" si="225"/>
        <v>95</v>
      </c>
      <c r="BK768" s="133" t="str">
        <f t="shared" si="227"/>
        <v>Sapin pectiné_F2_Cas général_GS Arc Jurassien_95_</v>
      </c>
      <c r="BL768" s="317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5" t="str">
        <f>+VLOOKUP(G768,Liste!$A$7:$H$69,8,FALSE)</f>
        <v>Résineux</v>
      </c>
      <c r="BU768" s="295">
        <f t="shared" si="228"/>
        <v>0</v>
      </c>
      <c r="BV768" s="297">
        <f t="shared" si="229"/>
        <v>1</v>
      </c>
      <c r="BW768" s="316">
        <v>0</v>
      </c>
      <c r="BX768" s="295">
        <f t="shared" si="230"/>
        <v>0.43</v>
      </c>
      <c r="BY768">
        <f t="shared" si="231"/>
        <v>0</v>
      </c>
      <c r="BZ768" s="301">
        <f t="shared" si="232"/>
        <v>0</v>
      </c>
      <c r="CB768" s="296">
        <v>0.6</v>
      </c>
      <c r="CC768" s="296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x14ac:dyDescent="0.3">
      <c r="A769" s="4">
        <v>2013</v>
      </c>
      <c r="B769" s="313">
        <v>44265</v>
      </c>
      <c r="C769" s="4" t="s">
        <v>428</v>
      </c>
      <c r="D769" s="4" t="s">
        <v>429</v>
      </c>
      <c r="E769" s="4"/>
      <c r="F769" s="4" t="s">
        <v>1488</v>
      </c>
      <c r="G769" s="5" t="s">
        <v>430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3">
        <f t="shared" si="225"/>
        <v>96</v>
      </c>
      <c r="BK769" s="133" t="str">
        <f t="shared" si="227"/>
        <v>Sapin pectiné_F2_Cas général_GS Arc Jurassien_96_</v>
      </c>
      <c r="BL769" s="317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5" t="str">
        <f>+VLOOKUP(G769,Liste!$A$7:$H$69,8,FALSE)</f>
        <v>Résineux</v>
      </c>
      <c r="BU769" s="295">
        <f t="shared" si="228"/>
        <v>0</v>
      </c>
      <c r="BV769" s="297">
        <f t="shared" si="229"/>
        <v>1</v>
      </c>
      <c r="BW769" s="316">
        <v>0</v>
      </c>
      <c r="BX769" s="295">
        <f t="shared" si="230"/>
        <v>0.43</v>
      </c>
      <c r="BY769">
        <f t="shared" si="231"/>
        <v>0</v>
      </c>
      <c r="BZ769" s="301">
        <f t="shared" si="232"/>
        <v>0</v>
      </c>
      <c r="CB769" s="296">
        <v>0.6</v>
      </c>
      <c r="CC769" s="296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x14ac:dyDescent="0.3">
      <c r="A770" s="4">
        <v>2013</v>
      </c>
      <c r="B770" s="313">
        <v>44265</v>
      </c>
      <c r="C770" s="4" t="s">
        <v>428</v>
      </c>
      <c r="D770" s="4" t="s">
        <v>429</v>
      </c>
      <c r="E770" s="4"/>
      <c r="F770" s="4" t="s">
        <v>1488</v>
      </c>
      <c r="G770" s="5" t="s">
        <v>430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3">
        <f t="shared" si="225"/>
        <v>97</v>
      </c>
      <c r="BK770" s="133" t="str">
        <f t="shared" si="227"/>
        <v>Sapin pectiné_F2_Cas général_GS Arc Jurassien_97_</v>
      </c>
      <c r="BL770" s="317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5" t="str">
        <f>+VLOOKUP(G770,Liste!$A$7:$H$69,8,FALSE)</f>
        <v>Résineux</v>
      </c>
      <c r="BU770" s="295">
        <f t="shared" si="228"/>
        <v>0</v>
      </c>
      <c r="BV770" s="297">
        <f t="shared" si="229"/>
        <v>1</v>
      </c>
      <c r="BW770" s="316">
        <v>0</v>
      </c>
      <c r="BX770" s="295">
        <f t="shared" si="230"/>
        <v>0.43</v>
      </c>
      <c r="BY770">
        <f t="shared" si="231"/>
        <v>0</v>
      </c>
      <c r="BZ770" s="301">
        <f t="shared" si="232"/>
        <v>0</v>
      </c>
      <c r="CB770" s="296">
        <v>0.6</v>
      </c>
      <c r="CC770" s="296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x14ac:dyDescent="0.3">
      <c r="A771" s="4">
        <v>2013</v>
      </c>
      <c r="B771" s="313">
        <v>44265</v>
      </c>
      <c r="C771" s="4" t="s">
        <v>428</v>
      </c>
      <c r="D771" s="4" t="s">
        <v>429</v>
      </c>
      <c r="E771" s="4"/>
      <c r="F771" s="4" t="s">
        <v>1488</v>
      </c>
      <c r="G771" s="5" t="s">
        <v>430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3">
        <f t="shared" ref="BJ771:BJ834" si="244">+AC771</f>
        <v>98</v>
      </c>
      <c r="BK771" s="133" t="str">
        <f t="shared" si="227"/>
        <v>Sapin pectiné_F2_Cas général_GS Arc Jurassien_98_</v>
      </c>
      <c r="BL771" s="317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5" t="str">
        <f>+VLOOKUP(G771,Liste!$A$7:$H$69,8,FALSE)</f>
        <v>Résineux</v>
      </c>
      <c r="BU771" s="295">
        <f t="shared" si="228"/>
        <v>0</v>
      </c>
      <c r="BV771" s="297">
        <f t="shared" si="229"/>
        <v>1</v>
      </c>
      <c r="BW771" s="316">
        <v>0</v>
      </c>
      <c r="BX771" s="295">
        <f t="shared" si="230"/>
        <v>0.43</v>
      </c>
      <c r="BY771">
        <f t="shared" si="231"/>
        <v>0</v>
      </c>
      <c r="BZ771" s="301">
        <f t="shared" si="232"/>
        <v>0</v>
      </c>
      <c r="CB771" s="296">
        <v>0.6</v>
      </c>
      <c r="CC771" s="296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x14ac:dyDescent="0.3">
      <c r="A772" s="4">
        <v>2013</v>
      </c>
      <c r="B772" s="313">
        <v>44265</v>
      </c>
      <c r="C772" s="4" t="s">
        <v>428</v>
      </c>
      <c r="D772" s="4" t="s">
        <v>429</v>
      </c>
      <c r="E772" s="4"/>
      <c r="F772" s="4" t="s">
        <v>1488</v>
      </c>
      <c r="G772" s="5" t="s">
        <v>430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3">
        <f t="shared" si="244"/>
        <v>99</v>
      </c>
      <c r="BK772" s="133" t="str">
        <f t="shared" ref="BK772:BK835" si="246">+_xlfn.CONCAT(BH772,"_",J772,"_",I772,"_",BI772,"_",BJ772,"_")</f>
        <v>Sapin pectiné_F2_Cas général_GS Arc Jurassien_99_</v>
      </c>
      <c r="BL772" s="317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5" t="str">
        <f>+VLOOKUP(G772,Liste!$A$7:$H$69,8,FALSE)</f>
        <v>Résineux</v>
      </c>
      <c r="BU772" s="295">
        <f t="shared" ref="BU772:BU835" si="247">IF(BT772="Résineux",0%,100%)</f>
        <v>0</v>
      </c>
      <c r="BV772" s="297">
        <f t="shared" ref="BV772:BV835" si="248">+IF(BT772="Résineux",100%,0%)</f>
        <v>1</v>
      </c>
      <c r="BW772" s="316">
        <v>0</v>
      </c>
      <c r="BX772" s="295">
        <f t="shared" ref="BX772:BX835" si="249">+IF(BV772&lt;&gt;0,0.43,0.25)</f>
        <v>0.43</v>
      </c>
      <c r="BY772">
        <f t="shared" ref="BY772:BY835" si="250">+IF(BJ772&lt;=30,AV772*BX772,0)</f>
        <v>0</v>
      </c>
      <c r="BZ772" s="301">
        <f t="shared" ref="BZ772:BZ835" si="251">+IF(BJ772&gt;=31,0,BY772+BZ771)</f>
        <v>0</v>
      </c>
      <c r="CB772" s="296">
        <v>0.6</v>
      </c>
      <c r="CC772" s="296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x14ac:dyDescent="0.3">
      <c r="A773" s="4">
        <v>2013</v>
      </c>
      <c r="B773" s="313">
        <v>44265</v>
      </c>
      <c r="C773" s="4" t="s">
        <v>428</v>
      </c>
      <c r="D773" s="4" t="s">
        <v>429</v>
      </c>
      <c r="E773" s="4"/>
      <c r="F773" s="4" t="s">
        <v>1488</v>
      </c>
      <c r="G773" s="5" t="s">
        <v>430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3">
        <f t="shared" si="244"/>
        <v>99</v>
      </c>
      <c r="BK773" s="133" t="str">
        <f t="shared" si="246"/>
        <v>Sapin pectiné_F2_Cas général_GS Arc Jurassien_99_</v>
      </c>
      <c r="BL773" s="317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5" t="str">
        <f>+VLOOKUP(G773,Liste!$A$7:$H$69,8,FALSE)</f>
        <v>Résineux</v>
      </c>
      <c r="BU773" s="295">
        <f t="shared" si="247"/>
        <v>0</v>
      </c>
      <c r="BV773" s="297">
        <f t="shared" si="248"/>
        <v>1</v>
      </c>
      <c r="BW773" s="316">
        <v>0</v>
      </c>
      <c r="BX773" s="295">
        <f t="shared" si="249"/>
        <v>0.43</v>
      </c>
      <c r="BY773">
        <f t="shared" si="250"/>
        <v>0</v>
      </c>
      <c r="BZ773" s="301">
        <f t="shared" si="251"/>
        <v>0</v>
      </c>
      <c r="CB773" s="296">
        <v>0.6</v>
      </c>
      <c r="CC773" s="296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x14ac:dyDescent="0.3">
      <c r="A774" s="4">
        <v>2013</v>
      </c>
      <c r="B774" s="313">
        <v>44265</v>
      </c>
      <c r="C774" s="4" t="s">
        <v>428</v>
      </c>
      <c r="D774" s="4" t="s">
        <v>429</v>
      </c>
      <c r="E774" s="4"/>
      <c r="F774" s="4" t="s">
        <v>1488</v>
      </c>
      <c r="G774" s="5" t="s">
        <v>430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3">
        <f t="shared" si="244"/>
        <v>100</v>
      </c>
      <c r="BK774" s="133" t="str">
        <f t="shared" si="246"/>
        <v>Sapin pectiné_F2_Cas général_GS Arc Jurassien_100_</v>
      </c>
      <c r="BL774" s="317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5" t="str">
        <f>+VLOOKUP(G774,Liste!$A$7:$H$69,8,FALSE)</f>
        <v>Résineux</v>
      </c>
      <c r="BU774" s="295">
        <f t="shared" si="247"/>
        <v>0</v>
      </c>
      <c r="BV774" s="297">
        <f t="shared" si="248"/>
        <v>1</v>
      </c>
      <c r="BW774" s="316">
        <v>0</v>
      </c>
      <c r="BX774" s="295">
        <f t="shared" si="249"/>
        <v>0.43</v>
      </c>
      <c r="BY774">
        <f t="shared" si="250"/>
        <v>0</v>
      </c>
      <c r="BZ774" s="301">
        <f t="shared" si="251"/>
        <v>0</v>
      </c>
      <c r="CB774" s="296">
        <v>0.6</v>
      </c>
      <c r="CC774" s="296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x14ac:dyDescent="0.3">
      <c r="A775" s="4">
        <v>2013</v>
      </c>
      <c r="B775" s="313">
        <v>44265</v>
      </c>
      <c r="C775" s="4" t="s">
        <v>428</v>
      </c>
      <c r="D775" s="4" t="s">
        <v>429</v>
      </c>
      <c r="E775" s="4"/>
      <c r="F775" s="4" t="s">
        <v>1488</v>
      </c>
      <c r="G775" s="5" t="s">
        <v>430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3">
        <f t="shared" si="244"/>
        <v>101</v>
      </c>
      <c r="BK775" s="133" t="str">
        <f t="shared" si="246"/>
        <v>Sapin pectiné_F2_Cas général_GS Arc Jurassien_101_</v>
      </c>
      <c r="BL775" s="317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5" t="str">
        <f>+VLOOKUP(G775,Liste!$A$7:$H$69,8,FALSE)</f>
        <v>Résineux</v>
      </c>
      <c r="BU775" s="295">
        <f t="shared" si="247"/>
        <v>0</v>
      </c>
      <c r="BV775" s="297">
        <f t="shared" si="248"/>
        <v>1</v>
      </c>
      <c r="BW775" s="316">
        <v>0</v>
      </c>
      <c r="BX775" s="295">
        <f t="shared" si="249"/>
        <v>0.43</v>
      </c>
      <c r="BY775">
        <f t="shared" si="250"/>
        <v>0</v>
      </c>
      <c r="BZ775" s="301">
        <f t="shared" si="251"/>
        <v>0</v>
      </c>
      <c r="CB775" s="296">
        <v>0.6</v>
      </c>
      <c r="CC775" s="296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x14ac:dyDescent="0.3">
      <c r="A776" s="4">
        <v>2013</v>
      </c>
      <c r="B776" s="313">
        <v>44265</v>
      </c>
      <c r="C776" s="4" t="s">
        <v>428</v>
      </c>
      <c r="D776" s="4" t="s">
        <v>429</v>
      </c>
      <c r="E776" s="4"/>
      <c r="F776" s="4" t="s">
        <v>1488</v>
      </c>
      <c r="G776" s="5" t="s">
        <v>430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3">
        <f t="shared" si="244"/>
        <v>102</v>
      </c>
      <c r="BK776" s="133" t="str">
        <f t="shared" si="246"/>
        <v>Sapin pectiné_F2_Cas général_GS Arc Jurassien_102_</v>
      </c>
      <c r="BL776" s="317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5" t="str">
        <f>+VLOOKUP(G776,Liste!$A$7:$H$69,8,FALSE)</f>
        <v>Résineux</v>
      </c>
      <c r="BU776" s="295">
        <f t="shared" si="247"/>
        <v>0</v>
      </c>
      <c r="BV776" s="297">
        <f t="shared" si="248"/>
        <v>1</v>
      </c>
      <c r="BW776" s="316">
        <v>0</v>
      </c>
      <c r="BX776" s="295">
        <f t="shared" si="249"/>
        <v>0.43</v>
      </c>
      <c r="BY776">
        <f t="shared" si="250"/>
        <v>0</v>
      </c>
      <c r="BZ776" s="301">
        <f t="shared" si="251"/>
        <v>0</v>
      </c>
      <c r="CB776" s="296">
        <v>0.6</v>
      </c>
      <c r="CC776" s="296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x14ac:dyDescent="0.3">
      <c r="A777" s="4">
        <v>2013</v>
      </c>
      <c r="B777" s="313">
        <v>44265</v>
      </c>
      <c r="C777" s="4" t="s">
        <v>428</v>
      </c>
      <c r="D777" s="4" t="s">
        <v>429</v>
      </c>
      <c r="E777" s="4"/>
      <c r="F777" s="4" t="s">
        <v>1488</v>
      </c>
      <c r="G777" s="5" t="s">
        <v>430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3">
        <f t="shared" si="244"/>
        <v>103</v>
      </c>
      <c r="BK777" s="133" t="str">
        <f t="shared" si="246"/>
        <v>Sapin pectiné_F2_Cas général_GS Arc Jurassien_103_</v>
      </c>
      <c r="BL777" s="317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5" t="str">
        <f>+VLOOKUP(G777,Liste!$A$7:$H$69,8,FALSE)</f>
        <v>Résineux</v>
      </c>
      <c r="BU777" s="295">
        <f t="shared" si="247"/>
        <v>0</v>
      </c>
      <c r="BV777" s="297">
        <f t="shared" si="248"/>
        <v>1</v>
      </c>
      <c r="BW777" s="316">
        <v>0</v>
      </c>
      <c r="BX777" s="295">
        <f t="shared" si="249"/>
        <v>0.43</v>
      </c>
      <c r="BY777">
        <f t="shared" si="250"/>
        <v>0</v>
      </c>
      <c r="BZ777" s="301">
        <f t="shared" si="251"/>
        <v>0</v>
      </c>
      <c r="CB777" s="296">
        <v>0.6</v>
      </c>
      <c r="CC777" s="296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x14ac:dyDescent="0.3">
      <c r="A778" s="4">
        <v>2013</v>
      </c>
      <c r="B778" s="313">
        <v>44265</v>
      </c>
      <c r="C778" s="4" t="s">
        <v>428</v>
      </c>
      <c r="D778" s="4" t="s">
        <v>429</v>
      </c>
      <c r="E778" s="4"/>
      <c r="F778" s="4" t="s">
        <v>1488</v>
      </c>
      <c r="G778" s="5" t="s">
        <v>430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3">
        <f t="shared" si="244"/>
        <v>104</v>
      </c>
      <c r="BK778" s="133" t="str">
        <f t="shared" si="246"/>
        <v>Sapin pectiné_F2_Cas général_GS Arc Jurassien_104_</v>
      </c>
      <c r="BL778" s="317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5" t="str">
        <f>+VLOOKUP(G778,Liste!$A$7:$H$69,8,FALSE)</f>
        <v>Résineux</v>
      </c>
      <c r="BU778" s="295">
        <f t="shared" si="247"/>
        <v>0</v>
      </c>
      <c r="BV778" s="297">
        <f t="shared" si="248"/>
        <v>1</v>
      </c>
      <c r="BW778" s="316">
        <v>0</v>
      </c>
      <c r="BX778" s="295">
        <f t="shared" si="249"/>
        <v>0.43</v>
      </c>
      <c r="BY778">
        <f t="shared" si="250"/>
        <v>0</v>
      </c>
      <c r="BZ778" s="301">
        <f t="shared" si="251"/>
        <v>0</v>
      </c>
      <c r="CB778" s="296">
        <v>0.6</v>
      </c>
      <c r="CC778" s="296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x14ac:dyDescent="0.3">
      <c r="A779" s="4">
        <v>2013</v>
      </c>
      <c r="B779" s="313">
        <v>44265</v>
      </c>
      <c r="C779" s="4" t="s">
        <v>428</v>
      </c>
      <c r="D779" s="4" t="s">
        <v>429</v>
      </c>
      <c r="E779" s="4"/>
      <c r="F779" s="4" t="s">
        <v>1488</v>
      </c>
      <c r="G779" s="5" t="s">
        <v>430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3">
        <f t="shared" si="244"/>
        <v>105</v>
      </c>
      <c r="BK779" s="133" t="str">
        <f t="shared" si="246"/>
        <v>Sapin pectiné_F2_Cas général_GS Arc Jurassien_105_</v>
      </c>
      <c r="BL779" s="317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5" t="str">
        <f>+VLOOKUP(G779,Liste!$A$7:$H$69,8,FALSE)</f>
        <v>Résineux</v>
      </c>
      <c r="BU779" s="295">
        <f t="shared" si="247"/>
        <v>0</v>
      </c>
      <c r="BV779" s="297">
        <f t="shared" si="248"/>
        <v>1</v>
      </c>
      <c r="BW779" s="316">
        <v>0</v>
      </c>
      <c r="BX779" s="295">
        <f t="shared" si="249"/>
        <v>0.43</v>
      </c>
      <c r="BY779">
        <f t="shared" si="250"/>
        <v>0</v>
      </c>
      <c r="BZ779" s="301">
        <f t="shared" si="251"/>
        <v>0</v>
      </c>
      <c r="CB779" s="296">
        <v>0.6</v>
      </c>
      <c r="CC779" s="296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x14ac:dyDescent="0.3">
      <c r="A780" s="4">
        <v>2013</v>
      </c>
      <c r="B780" s="313">
        <v>44265</v>
      </c>
      <c r="C780" s="4" t="s">
        <v>428</v>
      </c>
      <c r="D780" s="4" t="s">
        <v>429</v>
      </c>
      <c r="E780" s="4"/>
      <c r="F780" s="4" t="s">
        <v>1488</v>
      </c>
      <c r="G780" s="5" t="s">
        <v>430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3">
        <f t="shared" si="244"/>
        <v>106</v>
      </c>
      <c r="BK780" s="133" t="str">
        <f t="shared" si="246"/>
        <v>Sapin pectiné_F2_Cas général_GS Arc Jurassien_106_</v>
      </c>
      <c r="BL780" s="317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5" t="str">
        <f>+VLOOKUP(G780,Liste!$A$7:$H$69,8,FALSE)</f>
        <v>Résineux</v>
      </c>
      <c r="BU780" s="295">
        <f t="shared" si="247"/>
        <v>0</v>
      </c>
      <c r="BV780" s="297">
        <f t="shared" si="248"/>
        <v>1</v>
      </c>
      <c r="BW780" s="316">
        <v>0</v>
      </c>
      <c r="BX780" s="295">
        <f t="shared" si="249"/>
        <v>0.43</v>
      </c>
      <c r="BY780">
        <f t="shared" si="250"/>
        <v>0</v>
      </c>
      <c r="BZ780" s="301">
        <f t="shared" si="251"/>
        <v>0</v>
      </c>
      <c r="CB780" s="296">
        <v>0.6</v>
      </c>
      <c r="CC780" s="296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x14ac:dyDescent="0.3">
      <c r="A781" s="4">
        <v>2013</v>
      </c>
      <c r="B781" s="313">
        <v>44265</v>
      </c>
      <c r="C781" s="4" t="s">
        <v>428</v>
      </c>
      <c r="D781" s="4" t="s">
        <v>429</v>
      </c>
      <c r="E781" s="4"/>
      <c r="F781" s="4" t="s">
        <v>1488</v>
      </c>
      <c r="G781" s="5" t="s">
        <v>430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3">
        <f t="shared" si="244"/>
        <v>107</v>
      </c>
      <c r="BK781" s="133" t="str">
        <f t="shared" si="246"/>
        <v>Sapin pectiné_F2_Cas général_GS Arc Jurassien_107_</v>
      </c>
      <c r="BL781" s="317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5" t="str">
        <f>+VLOOKUP(G781,Liste!$A$7:$H$69,8,FALSE)</f>
        <v>Résineux</v>
      </c>
      <c r="BU781" s="295">
        <f t="shared" si="247"/>
        <v>0</v>
      </c>
      <c r="BV781" s="297">
        <f t="shared" si="248"/>
        <v>1</v>
      </c>
      <c r="BW781" s="316">
        <v>0</v>
      </c>
      <c r="BX781" s="295">
        <f t="shared" si="249"/>
        <v>0.43</v>
      </c>
      <c r="BY781">
        <f t="shared" si="250"/>
        <v>0</v>
      </c>
      <c r="BZ781" s="301">
        <f t="shared" si="251"/>
        <v>0</v>
      </c>
      <c r="CB781" s="296">
        <v>0.6</v>
      </c>
      <c r="CC781" s="296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x14ac:dyDescent="0.3">
      <c r="A782" s="4">
        <v>2013</v>
      </c>
      <c r="B782" s="313">
        <v>44265</v>
      </c>
      <c r="C782" s="4" t="s">
        <v>428</v>
      </c>
      <c r="D782" s="4" t="s">
        <v>429</v>
      </c>
      <c r="E782" s="4"/>
      <c r="F782" s="4" t="s">
        <v>1488</v>
      </c>
      <c r="G782" s="5" t="s">
        <v>430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3">
        <f t="shared" si="244"/>
        <v>108</v>
      </c>
      <c r="BK782" s="133" t="str">
        <f t="shared" si="246"/>
        <v>Sapin pectiné_F2_Cas général_GS Arc Jurassien_108_</v>
      </c>
      <c r="BL782" s="317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5" t="str">
        <f>+VLOOKUP(G782,Liste!$A$7:$H$69,8,FALSE)</f>
        <v>Résineux</v>
      </c>
      <c r="BU782" s="295">
        <f t="shared" si="247"/>
        <v>0</v>
      </c>
      <c r="BV782" s="297">
        <f t="shared" si="248"/>
        <v>1</v>
      </c>
      <c r="BW782" s="316">
        <v>0</v>
      </c>
      <c r="BX782" s="295">
        <f t="shared" si="249"/>
        <v>0.43</v>
      </c>
      <c r="BY782">
        <f t="shared" si="250"/>
        <v>0</v>
      </c>
      <c r="BZ782" s="301">
        <f t="shared" si="251"/>
        <v>0</v>
      </c>
      <c r="CB782" s="296">
        <v>0.6</v>
      </c>
      <c r="CC782" s="296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x14ac:dyDescent="0.3">
      <c r="A783" s="4">
        <v>2013</v>
      </c>
      <c r="B783" s="313">
        <v>44265</v>
      </c>
      <c r="C783" s="4" t="s">
        <v>428</v>
      </c>
      <c r="D783" s="4" t="s">
        <v>429</v>
      </c>
      <c r="E783" s="4"/>
      <c r="F783" s="4" t="s">
        <v>1488</v>
      </c>
      <c r="G783" s="5" t="s">
        <v>430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3">
        <f t="shared" si="244"/>
        <v>108</v>
      </c>
      <c r="BK783" s="133" t="str">
        <f t="shared" si="246"/>
        <v>Sapin pectiné_F2_Cas général_GS Arc Jurassien_108_</v>
      </c>
      <c r="BL783" s="317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5" t="str">
        <f>+VLOOKUP(G783,Liste!$A$7:$H$69,8,FALSE)</f>
        <v>Résineux</v>
      </c>
      <c r="BU783" s="295">
        <f t="shared" si="247"/>
        <v>0</v>
      </c>
      <c r="BV783" s="297">
        <f t="shared" si="248"/>
        <v>1</v>
      </c>
      <c r="BW783" s="316">
        <v>0</v>
      </c>
      <c r="BX783" s="295">
        <f t="shared" si="249"/>
        <v>0.43</v>
      </c>
      <c r="BY783">
        <f t="shared" si="250"/>
        <v>0</v>
      </c>
      <c r="BZ783" s="301">
        <f t="shared" si="251"/>
        <v>0</v>
      </c>
      <c r="CB783" s="296">
        <v>0.6</v>
      </c>
      <c r="CC783" s="296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x14ac:dyDescent="0.3">
      <c r="A784" s="4">
        <v>2013</v>
      </c>
      <c r="B784" s="313">
        <v>44265</v>
      </c>
      <c r="C784" s="4" t="s">
        <v>428</v>
      </c>
      <c r="D784" s="4" t="s">
        <v>429</v>
      </c>
      <c r="E784" s="4"/>
      <c r="F784" s="4" t="s">
        <v>1488</v>
      </c>
      <c r="G784" s="5" t="s">
        <v>430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3">
        <f t="shared" si="244"/>
        <v>109</v>
      </c>
      <c r="BK784" s="133" t="str">
        <f t="shared" si="246"/>
        <v>Sapin pectiné_F2_Cas général_GS Arc Jurassien_109_</v>
      </c>
      <c r="BL784" s="317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5" t="str">
        <f>+VLOOKUP(G784,Liste!$A$7:$H$69,8,FALSE)</f>
        <v>Résineux</v>
      </c>
      <c r="BU784" s="295">
        <f t="shared" si="247"/>
        <v>0</v>
      </c>
      <c r="BV784" s="297">
        <f t="shared" si="248"/>
        <v>1</v>
      </c>
      <c r="BW784" s="316">
        <v>0</v>
      </c>
      <c r="BX784" s="295">
        <f t="shared" si="249"/>
        <v>0.43</v>
      </c>
      <c r="BY784">
        <f t="shared" si="250"/>
        <v>0</v>
      </c>
      <c r="BZ784" s="301">
        <f t="shared" si="251"/>
        <v>0</v>
      </c>
      <c r="CB784" s="296">
        <v>0.6</v>
      </c>
      <c r="CC784" s="296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x14ac:dyDescent="0.3">
      <c r="A785" s="4">
        <v>2013</v>
      </c>
      <c r="B785" s="313">
        <v>44265</v>
      </c>
      <c r="C785" s="4" t="s">
        <v>428</v>
      </c>
      <c r="D785" s="4" t="s">
        <v>429</v>
      </c>
      <c r="E785" s="4"/>
      <c r="F785" s="4" t="s">
        <v>1488</v>
      </c>
      <c r="G785" s="5" t="s">
        <v>430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3">
        <f t="shared" si="244"/>
        <v>110</v>
      </c>
      <c r="BK785" s="133" t="str">
        <f t="shared" si="246"/>
        <v>Sapin pectiné_F2_Cas général_GS Arc Jurassien_110_</v>
      </c>
      <c r="BL785" s="317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5" t="str">
        <f>+VLOOKUP(G785,Liste!$A$7:$H$69,8,FALSE)</f>
        <v>Résineux</v>
      </c>
      <c r="BU785" s="295">
        <f t="shared" si="247"/>
        <v>0</v>
      </c>
      <c r="BV785" s="297">
        <f t="shared" si="248"/>
        <v>1</v>
      </c>
      <c r="BW785" s="316">
        <v>0</v>
      </c>
      <c r="BX785" s="295">
        <f t="shared" si="249"/>
        <v>0.43</v>
      </c>
      <c r="BY785">
        <f t="shared" si="250"/>
        <v>0</v>
      </c>
      <c r="BZ785" s="301">
        <f t="shared" si="251"/>
        <v>0</v>
      </c>
      <c r="CB785" s="296">
        <v>0.6</v>
      </c>
      <c r="CC785" s="296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x14ac:dyDescent="0.3">
      <c r="A786" s="4">
        <v>2013</v>
      </c>
      <c r="B786" s="313">
        <v>44265</v>
      </c>
      <c r="C786" s="4" t="s">
        <v>428</v>
      </c>
      <c r="D786" s="4" t="s">
        <v>429</v>
      </c>
      <c r="E786" s="4"/>
      <c r="F786" s="4" t="s">
        <v>1488</v>
      </c>
      <c r="G786" s="5" t="s">
        <v>430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3">
        <f t="shared" si="244"/>
        <v>111</v>
      </c>
      <c r="BK786" s="133" t="str">
        <f t="shared" si="246"/>
        <v>Sapin pectiné_F2_Cas général_GS Arc Jurassien_111_</v>
      </c>
      <c r="BL786" s="317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5" t="str">
        <f>+VLOOKUP(G786,Liste!$A$7:$H$69,8,FALSE)</f>
        <v>Résineux</v>
      </c>
      <c r="BU786" s="295">
        <f t="shared" si="247"/>
        <v>0</v>
      </c>
      <c r="BV786" s="297">
        <f t="shared" si="248"/>
        <v>1</v>
      </c>
      <c r="BW786" s="316">
        <v>0</v>
      </c>
      <c r="BX786" s="295">
        <f t="shared" si="249"/>
        <v>0.43</v>
      </c>
      <c r="BY786">
        <f t="shared" si="250"/>
        <v>0</v>
      </c>
      <c r="BZ786" s="301">
        <f t="shared" si="251"/>
        <v>0</v>
      </c>
      <c r="CB786" s="296">
        <v>0.6</v>
      </c>
      <c r="CC786" s="296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x14ac:dyDescent="0.3">
      <c r="A787" s="4">
        <v>2013</v>
      </c>
      <c r="B787" s="313">
        <v>44265</v>
      </c>
      <c r="C787" s="4" t="s">
        <v>428</v>
      </c>
      <c r="D787" s="4" t="s">
        <v>429</v>
      </c>
      <c r="E787" s="4"/>
      <c r="F787" s="4" t="s">
        <v>1488</v>
      </c>
      <c r="G787" s="5" t="s">
        <v>430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3">
        <f t="shared" si="244"/>
        <v>112</v>
      </c>
      <c r="BK787" s="133" t="str">
        <f t="shared" si="246"/>
        <v>Sapin pectiné_F2_Cas général_GS Arc Jurassien_112_</v>
      </c>
      <c r="BL787" s="317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5" t="str">
        <f>+VLOOKUP(G787,Liste!$A$7:$H$69,8,FALSE)</f>
        <v>Résineux</v>
      </c>
      <c r="BU787" s="295">
        <f t="shared" si="247"/>
        <v>0</v>
      </c>
      <c r="BV787" s="297">
        <f t="shared" si="248"/>
        <v>1</v>
      </c>
      <c r="BW787" s="316">
        <v>0</v>
      </c>
      <c r="BX787" s="295">
        <f t="shared" si="249"/>
        <v>0.43</v>
      </c>
      <c r="BY787">
        <f t="shared" si="250"/>
        <v>0</v>
      </c>
      <c r="BZ787" s="301">
        <f t="shared" si="251"/>
        <v>0</v>
      </c>
      <c r="CB787" s="296">
        <v>0.6</v>
      </c>
      <c r="CC787" s="296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x14ac:dyDescent="0.3">
      <c r="A788" s="4">
        <v>2013</v>
      </c>
      <c r="B788" s="313">
        <v>44265</v>
      </c>
      <c r="C788" s="4" t="s">
        <v>428</v>
      </c>
      <c r="D788" s="4" t="s">
        <v>429</v>
      </c>
      <c r="E788" s="4"/>
      <c r="F788" s="4" t="s">
        <v>1488</v>
      </c>
      <c r="G788" s="5" t="s">
        <v>430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3">
        <f t="shared" si="244"/>
        <v>113</v>
      </c>
      <c r="BK788" s="133" t="str">
        <f t="shared" si="246"/>
        <v>Sapin pectiné_F2_Cas général_GS Arc Jurassien_113_</v>
      </c>
      <c r="BL788" s="317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5" t="str">
        <f>+VLOOKUP(G788,Liste!$A$7:$H$69,8,FALSE)</f>
        <v>Résineux</v>
      </c>
      <c r="BU788" s="295">
        <f t="shared" si="247"/>
        <v>0</v>
      </c>
      <c r="BV788" s="297">
        <f t="shared" si="248"/>
        <v>1</v>
      </c>
      <c r="BW788" s="316">
        <v>0</v>
      </c>
      <c r="BX788" s="295">
        <f t="shared" si="249"/>
        <v>0.43</v>
      </c>
      <c r="BY788">
        <f t="shared" si="250"/>
        <v>0</v>
      </c>
      <c r="BZ788" s="301">
        <f t="shared" si="251"/>
        <v>0</v>
      </c>
      <c r="CB788" s="296">
        <v>0.6</v>
      </c>
      <c r="CC788" s="296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x14ac:dyDescent="0.3">
      <c r="A789" s="4">
        <v>2013</v>
      </c>
      <c r="B789" s="313">
        <v>44265</v>
      </c>
      <c r="C789" s="4" t="s">
        <v>428</v>
      </c>
      <c r="D789" s="4" t="s">
        <v>429</v>
      </c>
      <c r="E789" s="4"/>
      <c r="F789" s="4" t="s">
        <v>1488</v>
      </c>
      <c r="G789" s="5" t="s">
        <v>430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3">
        <f t="shared" si="244"/>
        <v>114</v>
      </c>
      <c r="BK789" s="133" t="str">
        <f t="shared" si="246"/>
        <v>Sapin pectiné_F2_Cas général_GS Arc Jurassien_114_</v>
      </c>
      <c r="BL789" s="317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5" t="str">
        <f>+VLOOKUP(G789,Liste!$A$7:$H$69,8,FALSE)</f>
        <v>Résineux</v>
      </c>
      <c r="BU789" s="295">
        <f t="shared" si="247"/>
        <v>0</v>
      </c>
      <c r="BV789" s="297">
        <f t="shared" si="248"/>
        <v>1</v>
      </c>
      <c r="BW789" s="316">
        <v>0</v>
      </c>
      <c r="BX789" s="295">
        <f t="shared" si="249"/>
        <v>0.43</v>
      </c>
      <c r="BY789">
        <f t="shared" si="250"/>
        <v>0</v>
      </c>
      <c r="BZ789" s="301">
        <f t="shared" si="251"/>
        <v>0</v>
      </c>
      <c r="CB789" s="296">
        <v>0.6</v>
      </c>
      <c r="CC789" s="296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x14ac:dyDescent="0.3">
      <c r="A790" s="4">
        <v>2013</v>
      </c>
      <c r="B790" s="313">
        <v>44265</v>
      </c>
      <c r="C790" s="4" t="s">
        <v>428</v>
      </c>
      <c r="D790" s="4" t="s">
        <v>429</v>
      </c>
      <c r="E790" s="4"/>
      <c r="F790" s="4" t="s">
        <v>1488</v>
      </c>
      <c r="G790" s="5" t="s">
        <v>430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3">
        <f t="shared" si="244"/>
        <v>115</v>
      </c>
      <c r="BK790" s="133" t="str">
        <f t="shared" si="246"/>
        <v>Sapin pectiné_F2_Cas général_GS Arc Jurassien_115_</v>
      </c>
      <c r="BL790" s="317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5" t="str">
        <f>+VLOOKUP(G790,Liste!$A$7:$H$69,8,FALSE)</f>
        <v>Résineux</v>
      </c>
      <c r="BU790" s="295">
        <f t="shared" si="247"/>
        <v>0</v>
      </c>
      <c r="BV790" s="297">
        <f t="shared" si="248"/>
        <v>1</v>
      </c>
      <c r="BW790" s="316">
        <v>0</v>
      </c>
      <c r="BX790" s="295">
        <f t="shared" si="249"/>
        <v>0.43</v>
      </c>
      <c r="BY790">
        <f t="shared" si="250"/>
        <v>0</v>
      </c>
      <c r="BZ790" s="301">
        <f t="shared" si="251"/>
        <v>0</v>
      </c>
      <c r="CB790" s="296">
        <v>0.6</v>
      </c>
      <c r="CC790" s="296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x14ac:dyDescent="0.3">
      <c r="A791" s="4">
        <v>2013</v>
      </c>
      <c r="B791" s="313">
        <v>44265</v>
      </c>
      <c r="C791" s="4" t="s">
        <v>428</v>
      </c>
      <c r="D791" s="4" t="s">
        <v>429</v>
      </c>
      <c r="E791" s="4"/>
      <c r="F791" s="4" t="s">
        <v>1488</v>
      </c>
      <c r="G791" s="5" t="s">
        <v>430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3">
        <f t="shared" si="244"/>
        <v>116</v>
      </c>
      <c r="BK791" s="133" t="str">
        <f t="shared" si="246"/>
        <v>Sapin pectiné_F2_Cas général_GS Arc Jurassien_116_</v>
      </c>
      <c r="BL791" s="317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5" t="str">
        <f>+VLOOKUP(G791,Liste!$A$7:$H$69,8,FALSE)</f>
        <v>Résineux</v>
      </c>
      <c r="BU791" s="295">
        <f t="shared" si="247"/>
        <v>0</v>
      </c>
      <c r="BV791" s="297">
        <f t="shared" si="248"/>
        <v>1</v>
      </c>
      <c r="BW791" s="316">
        <v>0</v>
      </c>
      <c r="BX791" s="295">
        <f t="shared" si="249"/>
        <v>0.43</v>
      </c>
      <c r="BY791">
        <f t="shared" si="250"/>
        <v>0</v>
      </c>
      <c r="BZ791" s="301">
        <f t="shared" si="251"/>
        <v>0</v>
      </c>
      <c r="CB791" s="296">
        <v>0.6</v>
      </c>
      <c r="CC791" s="296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x14ac:dyDescent="0.3">
      <c r="A792" s="4">
        <v>2013</v>
      </c>
      <c r="B792" s="313">
        <v>44265</v>
      </c>
      <c r="C792" s="4" t="s">
        <v>428</v>
      </c>
      <c r="D792" s="4" t="s">
        <v>429</v>
      </c>
      <c r="E792" s="4"/>
      <c r="F792" s="4" t="s">
        <v>1488</v>
      </c>
      <c r="G792" s="5" t="s">
        <v>430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3">
        <f t="shared" si="244"/>
        <v>117</v>
      </c>
      <c r="BK792" s="133" t="str">
        <f t="shared" si="246"/>
        <v>Sapin pectiné_F2_Cas général_GS Arc Jurassien_117_</v>
      </c>
      <c r="BL792" s="317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5" t="str">
        <f>+VLOOKUP(G792,Liste!$A$7:$H$69,8,FALSE)</f>
        <v>Résineux</v>
      </c>
      <c r="BU792" s="295">
        <f t="shared" si="247"/>
        <v>0</v>
      </c>
      <c r="BV792" s="297">
        <f t="shared" si="248"/>
        <v>1</v>
      </c>
      <c r="BW792" s="316">
        <v>0</v>
      </c>
      <c r="BX792" s="295">
        <f t="shared" si="249"/>
        <v>0.43</v>
      </c>
      <c r="BY792">
        <f t="shared" si="250"/>
        <v>0</v>
      </c>
      <c r="BZ792" s="301">
        <f t="shared" si="251"/>
        <v>0</v>
      </c>
      <c r="CB792" s="296">
        <v>0.6</v>
      </c>
      <c r="CC792" s="296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x14ac:dyDescent="0.3">
      <c r="A793" s="4">
        <v>2013</v>
      </c>
      <c r="B793" s="313">
        <v>44265</v>
      </c>
      <c r="C793" s="4" t="s">
        <v>428</v>
      </c>
      <c r="D793" s="4" t="s">
        <v>429</v>
      </c>
      <c r="E793" s="4"/>
      <c r="F793" s="4" t="s">
        <v>1488</v>
      </c>
      <c r="G793" s="5" t="s">
        <v>430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3">
        <f t="shared" si="244"/>
        <v>118</v>
      </c>
      <c r="BK793" s="133" t="str">
        <f t="shared" si="246"/>
        <v>Sapin pectiné_F2_Cas général_GS Arc Jurassien_118_</v>
      </c>
      <c r="BL793" s="317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5" t="str">
        <f>+VLOOKUP(G793,Liste!$A$7:$H$69,8,FALSE)</f>
        <v>Résineux</v>
      </c>
      <c r="BU793" s="295">
        <f t="shared" si="247"/>
        <v>0</v>
      </c>
      <c r="BV793" s="297">
        <f t="shared" si="248"/>
        <v>1</v>
      </c>
      <c r="BW793" s="316">
        <v>0</v>
      </c>
      <c r="BX793" s="295">
        <f t="shared" si="249"/>
        <v>0.43</v>
      </c>
      <c r="BY793">
        <f t="shared" si="250"/>
        <v>0</v>
      </c>
      <c r="BZ793" s="301">
        <f t="shared" si="251"/>
        <v>0</v>
      </c>
      <c r="CB793" s="296">
        <v>0.6</v>
      </c>
      <c r="CC793" s="296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x14ac:dyDescent="0.3">
      <c r="A794" s="4">
        <v>2013</v>
      </c>
      <c r="B794" s="313">
        <v>44265</v>
      </c>
      <c r="C794" s="4" t="s">
        <v>428</v>
      </c>
      <c r="D794" s="4" t="s">
        <v>429</v>
      </c>
      <c r="E794" s="4"/>
      <c r="F794" s="4" t="s">
        <v>1488</v>
      </c>
      <c r="G794" s="5" t="s">
        <v>430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3">
        <f t="shared" si="244"/>
        <v>118</v>
      </c>
      <c r="BK794" s="133" t="str">
        <f t="shared" si="246"/>
        <v>Sapin pectiné_F2_Cas général_GS Arc Jurassien_118_</v>
      </c>
      <c r="BL794" s="317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5" t="str">
        <f>+VLOOKUP(G794,Liste!$A$7:$H$69,8,FALSE)</f>
        <v>Résineux</v>
      </c>
      <c r="BU794" s="295">
        <f t="shared" si="247"/>
        <v>0</v>
      </c>
      <c r="BV794" s="297">
        <f t="shared" si="248"/>
        <v>1</v>
      </c>
      <c r="BW794" s="316">
        <v>0</v>
      </c>
      <c r="BX794" s="295">
        <f t="shared" si="249"/>
        <v>0.43</v>
      </c>
      <c r="BY794">
        <f t="shared" si="250"/>
        <v>0</v>
      </c>
      <c r="BZ794" s="301">
        <f t="shared" si="251"/>
        <v>0</v>
      </c>
      <c r="CB794" s="296">
        <v>0.6</v>
      </c>
      <c r="CC794" s="296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x14ac:dyDescent="0.3">
      <c r="A795" s="4">
        <v>2013</v>
      </c>
      <c r="B795" s="313">
        <v>44265</v>
      </c>
      <c r="C795" s="4" t="s">
        <v>428</v>
      </c>
      <c r="D795" s="4" t="s">
        <v>429</v>
      </c>
      <c r="E795" s="4"/>
      <c r="F795" s="4" t="s">
        <v>1488</v>
      </c>
      <c r="G795" s="5" t="s">
        <v>430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3">
        <f t="shared" si="244"/>
        <v>119</v>
      </c>
      <c r="BK795" s="133" t="str">
        <f t="shared" si="246"/>
        <v>Sapin pectiné_F2_Cas général_GS Arc Jurassien_119_</v>
      </c>
      <c r="BL795" s="317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5" t="str">
        <f>+VLOOKUP(G795,Liste!$A$7:$H$69,8,FALSE)</f>
        <v>Résineux</v>
      </c>
      <c r="BU795" s="295">
        <f t="shared" si="247"/>
        <v>0</v>
      </c>
      <c r="BV795" s="297">
        <f t="shared" si="248"/>
        <v>1</v>
      </c>
      <c r="BW795" s="316">
        <v>0</v>
      </c>
      <c r="BX795" s="295">
        <f t="shared" si="249"/>
        <v>0.43</v>
      </c>
      <c r="BY795">
        <f t="shared" si="250"/>
        <v>0</v>
      </c>
      <c r="BZ795" s="301">
        <f t="shared" si="251"/>
        <v>0</v>
      </c>
      <c r="CB795" s="296">
        <v>0.6</v>
      </c>
      <c r="CC795" s="296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x14ac:dyDescent="0.3">
      <c r="A796" s="4">
        <v>2013</v>
      </c>
      <c r="B796" s="313">
        <v>44265</v>
      </c>
      <c r="C796" s="4" t="s">
        <v>428</v>
      </c>
      <c r="D796" s="4" t="s">
        <v>429</v>
      </c>
      <c r="E796" s="4"/>
      <c r="F796" s="4" t="s">
        <v>1488</v>
      </c>
      <c r="G796" s="5" t="s">
        <v>430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3">
        <f t="shared" si="244"/>
        <v>120</v>
      </c>
      <c r="BK796" s="133" t="str">
        <f t="shared" si="246"/>
        <v>Sapin pectiné_F2_Cas général_GS Arc Jurassien_120_</v>
      </c>
      <c r="BL796" s="317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5" t="str">
        <f>+VLOOKUP(G796,Liste!$A$7:$H$69,8,FALSE)</f>
        <v>Résineux</v>
      </c>
      <c r="BU796" s="295">
        <f t="shared" si="247"/>
        <v>0</v>
      </c>
      <c r="BV796" s="297">
        <f t="shared" si="248"/>
        <v>1</v>
      </c>
      <c r="BW796" s="316">
        <v>0</v>
      </c>
      <c r="BX796" s="295">
        <f t="shared" si="249"/>
        <v>0.43</v>
      </c>
      <c r="BY796">
        <f t="shared" si="250"/>
        <v>0</v>
      </c>
      <c r="BZ796" s="301">
        <f t="shared" si="251"/>
        <v>0</v>
      </c>
      <c r="CB796" s="296">
        <v>0.6</v>
      </c>
      <c r="CC796" s="296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x14ac:dyDescent="0.3">
      <c r="A797" s="4">
        <v>2013</v>
      </c>
      <c r="B797" s="313">
        <v>44265</v>
      </c>
      <c r="C797" s="4" t="s">
        <v>428</v>
      </c>
      <c r="D797" s="4" t="s">
        <v>429</v>
      </c>
      <c r="E797" s="4"/>
      <c r="F797" s="4" t="s">
        <v>1488</v>
      </c>
      <c r="G797" s="5" t="s">
        <v>430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3">
        <f t="shared" si="244"/>
        <v>121</v>
      </c>
      <c r="BK797" s="133" t="str">
        <f t="shared" si="246"/>
        <v>Sapin pectiné_F2_Cas général_GS Arc Jurassien_121_</v>
      </c>
      <c r="BL797" s="317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5" t="str">
        <f>+VLOOKUP(G797,Liste!$A$7:$H$69,8,FALSE)</f>
        <v>Résineux</v>
      </c>
      <c r="BU797" s="295">
        <f t="shared" si="247"/>
        <v>0</v>
      </c>
      <c r="BV797" s="297">
        <f t="shared" si="248"/>
        <v>1</v>
      </c>
      <c r="BW797" s="316">
        <v>0</v>
      </c>
      <c r="BX797" s="295">
        <f t="shared" si="249"/>
        <v>0.43</v>
      </c>
      <c r="BY797">
        <f t="shared" si="250"/>
        <v>0</v>
      </c>
      <c r="BZ797" s="301">
        <f t="shared" si="251"/>
        <v>0</v>
      </c>
      <c r="CB797" s="296">
        <v>0.6</v>
      </c>
      <c r="CC797" s="296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x14ac:dyDescent="0.3">
      <c r="A798" s="4">
        <v>2013</v>
      </c>
      <c r="B798" s="313">
        <v>44265</v>
      </c>
      <c r="C798" s="4" t="s">
        <v>428</v>
      </c>
      <c r="D798" s="4" t="s">
        <v>429</v>
      </c>
      <c r="E798" s="4"/>
      <c r="F798" s="4" t="s">
        <v>1488</v>
      </c>
      <c r="G798" s="5" t="s">
        <v>430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3">
        <f t="shared" si="244"/>
        <v>122</v>
      </c>
      <c r="BK798" s="133" t="str">
        <f t="shared" si="246"/>
        <v>Sapin pectiné_F2_Cas général_GS Arc Jurassien_122_</v>
      </c>
      <c r="BL798" s="317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5" t="str">
        <f>+VLOOKUP(G798,Liste!$A$7:$H$69,8,FALSE)</f>
        <v>Résineux</v>
      </c>
      <c r="BU798" s="295">
        <f t="shared" si="247"/>
        <v>0</v>
      </c>
      <c r="BV798" s="297">
        <f t="shared" si="248"/>
        <v>1</v>
      </c>
      <c r="BW798" s="316">
        <v>0</v>
      </c>
      <c r="BX798" s="295">
        <f t="shared" si="249"/>
        <v>0.43</v>
      </c>
      <c r="BY798">
        <f t="shared" si="250"/>
        <v>0</v>
      </c>
      <c r="BZ798" s="301">
        <f t="shared" si="251"/>
        <v>0</v>
      </c>
      <c r="CB798" s="296">
        <v>0.6</v>
      </c>
      <c r="CC798" s="296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x14ac:dyDescent="0.3">
      <c r="A799" s="4">
        <v>2013</v>
      </c>
      <c r="B799" s="313">
        <v>44265</v>
      </c>
      <c r="C799" s="4" t="s">
        <v>428</v>
      </c>
      <c r="D799" s="4" t="s">
        <v>429</v>
      </c>
      <c r="E799" s="4"/>
      <c r="F799" s="4" t="s">
        <v>1488</v>
      </c>
      <c r="G799" s="5" t="s">
        <v>430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3">
        <f t="shared" si="244"/>
        <v>123</v>
      </c>
      <c r="BK799" s="133" t="str">
        <f t="shared" si="246"/>
        <v>Sapin pectiné_F2_Cas général_GS Arc Jurassien_123_</v>
      </c>
      <c r="BL799" s="317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5" t="str">
        <f>+VLOOKUP(G799,Liste!$A$7:$H$69,8,FALSE)</f>
        <v>Résineux</v>
      </c>
      <c r="BU799" s="295">
        <f t="shared" si="247"/>
        <v>0</v>
      </c>
      <c r="BV799" s="297">
        <f t="shared" si="248"/>
        <v>1</v>
      </c>
      <c r="BW799" s="316">
        <v>0</v>
      </c>
      <c r="BX799" s="295">
        <f t="shared" si="249"/>
        <v>0.43</v>
      </c>
      <c r="BY799">
        <f t="shared" si="250"/>
        <v>0</v>
      </c>
      <c r="BZ799" s="301">
        <f t="shared" si="251"/>
        <v>0</v>
      </c>
      <c r="CB799" s="296">
        <v>0.6</v>
      </c>
      <c r="CC799" s="296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x14ac:dyDescent="0.3">
      <c r="A800" s="4">
        <v>2013</v>
      </c>
      <c r="B800" s="313">
        <v>44265</v>
      </c>
      <c r="C800" s="4" t="s">
        <v>428</v>
      </c>
      <c r="D800" s="4" t="s">
        <v>429</v>
      </c>
      <c r="E800" s="4"/>
      <c r="F800" s="4" t="s">
        <v>1488</v>
      </c>
      <c r="G800" s="5" t="s">
        <v>430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3">
        <f t="shared" si="244"/>
        <v>124</v>
      </c>
      <c r="BK800" s="133" t="str">
        <f t="shared" si="246"/>
        <v>Sapin pectiné_F2_Cas général_GS Arc Jurassien_124_</v>
      </c>
      <c r="BL800" s="317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5" t="str">
        <f>+VLOOKUP(G800,Liste!$A$7:$H$69,8,FALSE)</f>
        <v>Résineux</v>
      </c>
      <c r="BU800" s="295">
        <f t="shared" si="247"/>
        <v>0</v>
      </c>
      <c r="BV800" s="297">
        <f t="shared" si="248"/>
        <v>1</v>
      </c>
      <c r="BW800" s="316">
        <v>0</v>
      </c>
      <c r="BX800" s="295">
        <f t="shared" si="249"/>
        <v>0.43</v>
      </c>
      <c r="BY800">
        <f t="shared" si="250"/>
        <v>0</v>
      </c>
      <c r="BZ800" s="301">
        <f t="shared" si="251"/>
        <v>0</v>
      </c>
      <c r="CB800" s="296">
        <v>0.6</v>
      </c>
      <c r="CC800" s="296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x14ac:dyDescent="0.3">
      <c r="A801" s="4">
        <v>2013</v>
      </c>
      <c r="B801" s="313">
        <v>44265</v>
      </c>
      <c r="C801" s="4" t="s">
        <v>428</v>
      </c>
      <c r="D801" s="4" t="s">
        <v>429</v>
      </c>
      <c r="E801" s="4"/>
      <c r="F801" s="4" t="s">
        <v>1488</v>
      </c>
      <c r="G801" s="5" t="s">
        <v>430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3">
        <f t="shared" si="244"/>
        <v>125</v>
      </c>
      <c r="BK801" s="133" t="str">
        <f t="shared" si="246"/>
        <v>Sapin pectiné_F2_Cas général_GS Arc Jurassien_125_</v>
      </c>
      <c r="BL801" s="317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5" t="str">
        <f>+VLOOKUP(G801,Liste!$A$7:$H$69,8,FALSE)</f>
        <v>Résineux</v>
      </c>
      <c r="BU801" s="295">
        <f t="shared" si="247"/>
        <v>0</v>
      </c>
      <c r="BV801" s="297">
        <f t="shared" si="248"/>
        <v>1</v>
      </c>
      <c r="BW801" s="316">
        <v>0</v>
      </c>
      <c r="BX801" s="295">
        <f t="shared" si="249"/>
        <v>0.43</v>
      </c>
      <c r="BY801">
        <f t="shared" si="250"/>
        <v>0</v>
      </c>
      <c r="BZ801" s="301">
        <f t="shared" si="251"/>
        <v>0</v>
      </c>
      <c r="CB801" s="296">
        <v>0.6</v>
      </c>
      <c r="CC801" s="296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x14ac:dyDescent="0.3">
      <c r="A802" s="4">
        <v>2013</v>
      </c>
      <c r="B802" s="313">
        <v>44265</v>
      </c>
      <c r="C802" s="4" t="s">
        <v>428</v>
      </c>
      <c r="D802" s="4" t="s">
        <v>429</v>
      </c>
      <c r="E802" s="4"/>
      <c r="F802" s="4" t="s">
        <v>1488</v>
      </c>
      <c r="G802" s="5" t="s">
        <v>430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3">
        <f t="shared" si="244"/>
        <v>126</v>
      </c>
      <c r="BK802" s="133" t="str">
        <f t="shared" si="246"/>
        <v>Sapin pectiné_F2_Cas général_GS Arc Jurassien_126_</v>
      </c>
      <c r="BL802" s="317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5" t="str">
        <f>+VLOOKUP(G802,Liste!$A$7:$H$69,8,FALSE)</f>
        <v>Résineux</v>
      </c>
      <c r="BU802" s="295">
        <f t="shared" si="247"/>
        <v>0</v>
      </c>
      <c r="BV802" s="297">
        <f t="shared" si="248"/>
        <v>1</v>
      </c>
      <c r="BW802" s="316">
        <v>0</v>
      </c>
      <c r="BX802" s="295">
        <f t="shared" si="249"/>
        <v>0.43</v>
      </c>
      <c r="BY802">
        <f t="shared" si="250"/>
        <v>0</v>
      </c>
      <c r="BZ802" s="301">
        <f t="shared" si="251"/>
        <v>0</v>
      </c>
      <c r="CB802" s="296">
        <v>0.6</v>
      </c>
      <c r="CC802" s="296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x14ac:dyDescent="0.3">
      <c r="A803" s="4">
        <v>2013</v>
      </c>
      <c r="B803" s="313">
        <v>44265</v>
      </c>
      <c r="C803" s="4" t="s">
        <v>428</v>
      </c>
      <c r="D803" s="4" t="s">
        <v>429</v>
      </c>
      <c r="E803" s="4"/>
      <c r="F803" s="4" t="s">
        <v>1488</v>
      </c>
      <c r="G803" s="5" t="s">
        <v>430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3">
        <f t="shared" si="244"/>
        <v>127</v>
      </c>
      <c r="BK803" s="133" t="str">
        <f t="shared" si="246"/>
        <v>Sapin pectiné_F2_Cas général_GS Arc Jurassien_127_</v>
      </c>
      <c r="BL803" s="317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5" t="str">
        <f>+VLOOKUP(G803,Liste!$A$7:$H$69,8,FALSE)</f>
        <v>Résineux</v>
      </c>
      <c r="BU803" s="295">
        <f t="shared" si="247"/>
        <v>0</v>
      </c>
      <c r="BV803" s="297">
        <f t="shared" si="248"/>
        <v>1</v>
      </c>
      <c r="BW803" s="316">
        <v>0</v>
      </c>
      <c r="BX803" s="295">
        <f t="shared" si="249"/>
        <v>0.43</v>
      </c>
      <c r="BY803">
        <f t="shared" si="250"/>
        <v>0</v>
      </c>
      <c r="BZ803" s="301">
        <f t="shared" si="251"/>
        <v>0</v>
      </c>
      <c r="CB803" s="296">
        <v>0.6</v>
      </c>
      <c r="CC803" s="296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x14ac:dyDescent="0.3">
      <c r="A804" s="4">
        <v>2013</v>
      </c>
      <c r="B804" s="313">
        <v>44265</v>
      </c>
      <c r="C804" s="4" t="s">
        <v>428</v>
      </c>
      <c r="D804" s="4" t="s">
        <v>429</v>
      </c>
      <c r="E804" s="4"/>
      <c r="F804" s="4" t="s">
        <v>1488</v>
      </c>
      <c r="G804" s="5" t="s">
        <v>430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3">
        <f t="shared" si="244"/>
        <v>128</v>
      </c>
      <c r="BK804" s="133" t="str">
        <f t="shared" si="246"/>
        <v>Sapin pectiné_F2_Cas général_GS Arc Jurassien_128_</v>
      </c>
      <c r="BL804" s="317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5" t="str">
        <f>+VLOOKUP(G804,Liste!$A$7:$H$69,8,FALSE)</f>
        <v>Résineux</v>
      </c>
      <c r="BU804" s="295">
        <f t="shared" si="247"/>
        <v>0</v>
      </c>
      <c r="BV804" s="297">
        <f t="shared" si="248"/>
        <v>1</v>
      </c>
      <c r="BW804" s="316">
        <v>0</v>
      </c>
      <c r="BX804" s="295">
        <f t="shared" si="249"/>
        <v>0.43</v>
      </c>
      <c r="BY804">
        <f t="shared" si="250"/>
        <v>0</v>
      </c>
      <c r="BZ804" s="301">
        <f t="shared" si="251"/>
        <v>0</v>
      </c>
      <c r="CB804" s="296">
        <v>0.6</v>
      </c>
      <c r="CC804" s="296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x14ac:dyDescent="0.3">
      <c r="A805" s="4">
        <v>2013</v>
      </c>
      <c r="B805" s="313">
        <v>44265</v>
      </c>
      <c r="C805" s="4" t="s">
        <v>428</v>
      </c>
      <c r="D805" s="4" t="s">
        <v>429</v>
      </c>
      <c r="E805" s="4"/>
      <c r="F805" s="4" t="s">
        <v>1488</v>
      </c>
      <c r="G805" s="5" t="s">
        <v>430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3">
        <f t="shared" si="244"/>
        <v>128</v>
      </c>
      <c r="BK805" s="133" t="str">
        <f t="shared" si="246"/>
        <v>Sapin pectiné_F2_Cas général_GS Arc Jurassien_128_</v>
      </c>
      <c r="BL805" s="317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5" t="str">
        <f>+VLOOKUP(G805,Liste!$A$7:$H$69,8,FALSE)</f>
        <v>Résineux</v>
      </c>
      <c r="BU805" s="295">
        <f t="shared" si="247"/>
        <v>0</v>
      </c>
      <c r="BV805" s="297">
        <f t="shared" si="248"/>
        <v>1</v>
      </c>
      <c r="BW805" s="316">
        <v>0</v>
      </c>
      <c r="BX805" s="295">
        <f t="shared" si="249"/>
        <v>0.43</v>
      </c>
      <c r="BY805">
        <f t="shared" si="250"/>
        <v>0</v>
      </c>
      <c r="BZ805" s="301">
        <f t="shared" si="251"/>
        <v>0</v>
      </c>
      <c r="CB805" s="296">
        <v>0.6</v>
      </c>
      <c r="CC805" s="296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3">
      <c r="A806" s="4">
        <v>2013</v>
      </c>
      <c r="B806" s="313">
        <v>44265</v>
      </c>
      <c r="C806" s="4" t="s">
        <v>428</v>
      </c>
      <c r="D806" s="4" t="s">
        <v>429</v>
      </c>
      <c r="E806" s="4"/>
      <c r="F806" s="4" t="s">
        <v>1488</v>
      </c>
      <c r="G806" s="5" t="s">
        <v>430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3">
        <f t="shared" si="244"/>
        <v>30</v>
      </c>
      <c r="BK806" s="133" t="str">
        <f t="shared" si="246"/>
        <v>Sapin pectiné_F1_Cas général_GS Arc Jurassien_30_</v>
      </c>
      <c r="BL806" s="317"/>
      <c r="BM806" s="13">
        <v>52.3681168382832</v>
      </c>
      <c r="BN806" s="13">
        <v>249.40724115835701</v>
      </c>
      <c r="BP806" s="13">
        <v>359.743735612752</v>
      </c>
      <c r="BQ806" s="13"/>
      <c r="BT806" s="295" t="str">
        <f>+VLOOKUP(G806,Liste!$A$7:$H$69,8,FALSE)</f>
        <v>Résineux</v>
      </c>
      <c r="BU806" s="295">
        <f t="shared" si="247"/>
        <v>0</v>
      </c>
      <c r="BV806" s="297">
        <f t="shared" si="248"/>
        <v>1</v>
      </c>
      <c r="BW806" s="316">
        <v>0</v>
      </c>
      <c r="BX806" s="295">
        <f t="shared" si="249"/>
        <v>0.43</v>
      </c>
      <c r="BY806">
        <f t="shared" si="250"/>
        <v>0</v>
      </c>
      <c r="BZ806" s="301">
        <f t="shared" si="251"/>
        <v>0</v>
      </c>
      <c r="CB806" s="296">
        <v>0.6</v>
      </c>
      <c r="CC806" s="296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3">
      <c r="A807" s="4">
        <v>2013</v>
      </c>
      <c r="B807" s="313">
        <v>44265</v>
      </c>
      <c r="C807" s="4" t="s">
        <v>428</v>
      </c>
      <c r="D807" s="4" t="s">
        <v>429</v>
      </c>
      <c r="E807" s="4"/>
      <c r="F807" s="4" t="s">
        <v>1488</v>
      </c>
      <c r="G807" s="5" t="s">
        <v>430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3">
        <f t="shared" si="244"/>
        <v>45</v>
      </c>
      <c r="BK807" s="133" t="str">
        <f t="shared" si="246"/>
        <v>Sapin pectiné_F1_Cas général_GS Arc Jurassien_45_</v>
      </c>
      <c r="BL807" s="317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5" t="str">
        <f>+VLOOKUP(G807,Liste!$A$7:$H$69,8,FALSE)</f>
        <v>Résineux</v>
      </c>
      <c r="BU807" s="295">
        <f t="shared" si="247"/>
        <v>0</v>
      </c>
      <c r="BV807" s="297">
        <f t="shared" si="248"/>
        <v>1</v>
      </c>
      <c r="BW807" s="316">
        <v>0</v>
      </c>
      <c r="BX807" s="295">
        <f t="shared" si="249"/>
        <v>0.43</v>
      </c>
      <c r="BY807">
        <f t="shared" si="250"/>
        <v>0</v>
      </c>
      <c r="BZ807" s="301">
        <f t="shared" si="251"/>
        <v>0</v>
      </c>
      <c r="CB807" s="296">
        <v>0.6</v>
      </c>
      <c r="CC807" s="296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3">
      <c r="A808" s="4">
        <v>2013</v>
      </c>
      <c r="B808" s="313">
        <v>44265</v>
      </c>
      <c r="C808" s="4" t="s">
        <v>428</v>
      </c>
      <c r="D808" s="4" t="s">
        <v>429</v>
      </c>
      <c r="E808" s="4"/>
      <c r="F808" s="4" t="s">
        <v>1488</v>
      </c>
      <c r="G808" s="5" t="s">
        <v>430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3">
        <f t="shared" si="244"/>
        <v>45</v>
      </c>
      <c r="BK808" s="133" t="str">
        <f t="shared" si="246"/>
        <v>Sapin pectiné_F1_Cas général_GS Arc Jurassien_45_</v>
      </c>
      <c r="BL808" s="317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5" t="str">
        <f>+VLOOKUP(G808,Liste!$A$7:$H$69,8,FALSE)</f>
        <v>Résineux</v>
      </c>
      <c r="BU808" s="295">
        <f t="shared" si="247"/>
        <v>0</v>
      </c>
      <c r="BV808" s="297">
        <f t="shared" si="248"/>
        <v>1</v>
      </c>
      <c r="BW808" s="316">
        <v>0</v>
      </c>
      <c r="BX808" s="295">
        <f t="shared" si="249"/>
        <v>0.43</v>
      </c>
      <c r="BY808">
        <f t="shared" si="250"/>
        <v>0</v>
      </c>
      <c r="BZ808" s="301">
        <f t="shared" si="251"/>
        <v>0</v>
      </c>
      <c r="CB808" s="296">
        <v>0.6</v>
      </c>
      <c r="CC808" s="296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3">
      <c r="A809" s="4">
        <v>2013</v>
      </c>
      <c r="B809" s="313">
        <v>44265</v>
      </c>
      <c r="C809" s="4" t="s">
        <v>428</v>
      </c>
      <c r="D809" s="4" t="s">
        <v>429</v>
      </c>
      <c r="E809" s="4"/>
      <c r="F809" s="4" t="s">
        <v>1488</v>
      </c>
      <c r="G809" s="5" t="s">
        <v>430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3">
        <f t="shared" si="244"/>
        <v>46</v>
      </c>
      <c r="BK809" s="133" t="str">
        <f t="shared" si="246"/>
        <v>Sapin pectiné_F1_Cas général_GS Arc Jurassien_46_</v>
      </c>
      <c r="BL809" s="317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5" t="str">
        <f>+VLOOKUP(G809,Liste!$A$7:$H$69,8,FALSE)</f>
        <v>Résineux</v>
      </c>
      <c r="BU809" s="295">
        <f t="shared" si="247"/>
        <v>0</v>
      </c>
      <c r="BV809" s="297">
        <f t="shared" si="248"/>
        <v>1</v>
      </c>
      <c r="BW809" s="316">
        <v>0</v>
      </c>
      <c r="BX809" s="295">
        <f t="shared" si="249"/>
        <v>0.43</v>
      </c>
      <c r="BY809">
        <f t="shared" si="250"/>
        <v>0</v>
      </c>
      <c r="BZ809" s="301">
        <f t="shared" si="251"/>
        <v>0</v>
      </c>
      <c r="CB809" s="296">
        <v>0.6</v>
      </c>
      <c r="CC809" s="296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3">
      <c r="A810" s="4">
        <v>2013</v>
      </c>
      <c r="B810" s="313">
        <v>44265</v>
      </c>
      <c r="C810" s="4" t="s">
        <v>428</v>
      </c>
      <c r="D810" s="4" t="s">
        <v>429</v>
      </c>
      <c r="E810" s="4"/>
      <c r="F810" s="4" t="s">
        <v>1488</v>
      </c>
      <c r="G810" s="5" t="s">
        <v>430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3">
        <f t="shared" si="244"/>
        <v>47</v>
      </c>
      <c r="BK810" s="133" t="str">
        <f t="shared" si="246"/>
        <v>Sapin pectiné_F1_Cas général_GS Arc Jurassien_47_</v>
      </c>
      <c r="BL810" s="317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5" t="str">
        <f>+VLOOKUP(G810,Liste!$A$7:$H$69,8,FALSE)</f>
        <v>Résineux</v>
      </c>
      <c r="BU810" s="295">
        <f t="shared" si="247"/>
        <v>0</v>
      </c>
      <c r="BV810" s="297">
        <f t="shared" si="248"/>
        <v>1</v>
      </c>
      <c r="BW810" s="316">
        <v>0</v>
      </c>
      <c r="BX810" s="295">
        <f t="shared" si="249"/>
        <v>0.43</v>
      </c>
      <c r="BY810">
        <f t="shared" si="250"/>
        <v>0</v>
      </c>
      <c r="BZ810" s="301">
        <f t="shared" si="251"/>
        <v>0</v>
      </c>
      <c r="CB810" s="296">
        <v>0.6</v>
      </c>
      <c r="CC810" s="296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3">
      <c r="A811" s="4">
        <v>2013</v>
      </c>
      <c r="B811" s="313">
        <v>44265</v>
      </c>
      <c r="C811" s="4" t="s">
        <v>428</v>
      </c>
      <c r="D811" s="4" t="s">
        <v>429</v>
      </c>
      <c r="E811" s="4"/>
      <c r="F811" s="4" t="s">
        <v>1488</v>
      </c>
      <c r="G811" s="5" t="s">
        <v>430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3">
        <f t="shared" si="244"/>
        <v>48</v>
      </c>
      <c r="BK811" s="133" t="str">
        <f t="shared" si="246"/>
        <v>Sapin pectiné_F1_Cas général_GS Arc Jurassien_48_</v>
      </c>
      <c r="BL811" s="317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5" t="str">
        <f>+VLOOKUP(G811,Liste!$A$7:$H$69,8,FALSE)</f>
        <v>Résineux</v>
      </c>
      <c r="BU811" s="295">
        <f t="shared" si="247"/>
        <v>0</v>
      </c>
      <c r="BV811" s="297">
        <f t="shared" si="248"/>
        <v>1</v>
      </c>
      <c r="BW811" s="316">
        <v>0</v>
      </c>
      <c r="BX811" s="295">
        <f t="shared" si="249"/>
        <v>0.43</v>
      </c>
      <c r="BY811">
        <f t="shared" si="250"/>
        <v>0</v>
      </c>
      <c r="BZ811" s="301">
        <f t="shared" si="251"/>
        <v>0</v>
      </c>
      <c r="CB811" s="296">
        <v>0.6</v>
      </c>
      <c r="CC811" s="296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3">
      <c r="A812" s="4">
        <v>2013</v>
      </c>
      <c r="B812" s="313">
        <v>44265</v>
      </c>
      <c r="C812" s="4" t="s">
        <v>428</v>
      </c>
      <c r="D812" s="4" t="s">
        <v>429</v>
      </c>
      <c r="E812" s="4"/>
      <c r="F812" s="4" t="s">
        <v>1488</v>
      </c>
      <c r="G812" s="5" t="s">
        <v>430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3">
        <f t="shared" si="244"/>
        <v>49</v>
      </c>
      <c r="BK812" s="133" t="str">
        <f t="shared" si="246"/>
        <v>Sapin pectiné_F1_Cas général_GS Arc Jurassien_49_</v>
      </c>
      <c r="BL812" s="317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5" t="str">
        <f>+VLOOKUP(G812,Liste!$A$7:$H$69,8,FALSE)</f>
        <v>Résineux</v>
      </c>
      <c r="BU812" s="295">
        <f t="shared" si="247"/>
        <v>0</v>
      </c>
      <c r="BV812" s="297">
        <f t="shared" si="248"/>
        <v>1</v>
      </c>
      <c r="BW812" s="316">
        <v>0</v>
      </c>
      <c r="BX812" s="295">
        <f t="shared" si="249"/>
        <v>0.43</v>
      </c>
      <c r="BY812">
        <f t="shared" si="250"/>
        <v>0</v>
      </c>
      <c r="BZ812" s="301">
        <f t="shared" si="251"/>
        <v>0</v>
      </c>
      <c r="CB812" s="296">
        <v>0.6</v>
      </c>
      <c r="CC812" s="296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3">
      <c r="A813" s="4">
        <v>2013</v>
      </c>
      <c r="B813" s="313">
        <v>44265</v>
      </c>
      <c r="C813" s="4" t="s">
        <v>428</v>
      </c>
      <c r="D813" s="4" t="s">
        <v>429</v>
      </c>
      <c r="E813" s="4"/>
      <c r="F813" s="4" t="s">
        <v>1488</v>
      </c>
      <c r="G813" s="5" t="s">
        <v>430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3">
        <f t="shared" si="244"/>
        <v>50</v>
      </c>
      <c r="BK813" s="133" t="str">
        <f t="shared" si="246"/>
        <v>Sapin pectiné_F1_Cas général_GS Arc Jurassien_50_</v>
      </c>
      <c r="BL813" s="317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5" t="str">
        <f>+VLOOKUP(G813,Liste!$A$7:$H$69,8,FALSE)</f>
        <v>Résineux</v>
      </c>
      <c r="BU813" s="295">
        <f t="shared" si="247"/>
        <v>0</v>
      </c>
      <c r="BV813" s="297">
        <f t="shared" si="248"/>
        <v>1</v>
      </c>
      <c r="BW813" s="316">
        <v>0</v>
      </c>
      <c r="BX813" s="295">
        <f t="shared" si="249"/>
        <v>0.43</v>
      </c>
      <c r="BY813">
        <f t="shared" si="250"/>
        <v>0</v>
      </c>
      <c r="BZ813" s="301">
        <f t="shared" si="251"/>
        <v>0</v>
      </c>
      <c r="CB813" s="296">
        <v>0.6</v>
      </c>
      <c r="CC813" s="296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3">
      <c r="A814" s="4">
        <v>2013</v>
      </c>
      <c r="B814" s="313">
        <v>44265</v>
      </c>
      <c r="C814" s="4" t="s">
        <v>428</v>
      </c>
      <c r="D814" s="4" t="s">
        <v>429</v>
      </c>
      <c r="E814" s="4"/>
      <c r="F814" s="4" t="s">
        <v>1488</v>
      </c>
      <c r="G814" s="5" t="s">
        <v>430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3">
        <f t="shared" si="244"/>
        <v>51</v>
      </c>
      <c r="BK814" s="133" t="str">
        <f t="shared" si="246"/>
        <v>Sapin pectiné_F1_Cas général_GS Arc Jurassien_51_</v>
      </c>
      <c r="BL814" s="317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5" t="str">
        <f>+VLOOKUP(G814,Liste!$A$7:$H$69,8,FALSE)</f>
        <v>Résineux</v>
      </c>
      <c r="BU814" s="295">
        <f t="shared" si="247"/>
        <v>0</v>
      </c>
      <c r="BV814" s="297">
        <f t="shared" si="248"/>
        <v>1</v>
      </c>
      <c r="BW814" s="316">
        <v>0</v>
      </c>
      <c r="BX814" s="295">
        <f t="shared" si="249"/>
        <v>0.43</v>
      </c>
      <c r="BY814">
        <f t="shared" si="250"/>
        <v>0</v>
      </c>
      <c r="BZ814" s="301">
        <f t="shared" si="251"/>
        <v>0</v>
      </c>
      <c r="CB814" s="296">
        <v>0.6</v>
      </c>
      <c r="CC814" s="296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3">
      <c r="A815" s="4">
        <v>2013</v>
      </c>
      <c r="B815" s="313">
        <v>44265</v>
      </c>
      <c r="C815" s="4" t="s">
        <v>428</v>
      </c>
      <c r="D815" s="4" t="s">
        <v>429</v>
      </c>
      <c r="E815" s="4"/>
      <c r="F815" s="4" t="s">
        <v>1488</v>
      </c>
      <c r="G815" s="5" t="s">
        <v>430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3">
        <f t="shared" si="244"/>
        <v>52</v>
      </c>
      <c r="BK815" s="133" t="str">
        <f t="shared" si="246"/>
        <v>Sapin pectiné_F1_Cas général_GS Arc Jurassien_52_</v>
      </c>
      <c r="BL815" s="317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5" t="str">
        <f>+VLOOKUP(G815,Liste!$A$7:$H$69,8,FALSE)</f>
        <v>Résineux</v>
      </c>
      <c r="BU815" s="295">
        <f t="shared" si="247"/>
        <v>0</v>
      </c>
      <c r="BV815" s="297">
        <f t="shared" si="248"/>
        <v>1</v>
      </c>
      <c r="BW815" s="316">
        <v>0</v>
      </c>
      <c r="BX815" s="295">
        <f t="shared" si="249"/>
        <v>0.43</v>
      </c>
      <c r="BY815">
        <f t="shared" si="250"/>
        <v>0</v>
      </c>
      <c r="BZ815" s="301">
        <f t="shared" si="251"/>
        <v>0</v>
      </c>
      <c r="CB815" s="296">
        <v>0.6</v>
      </c>
      <c r="CC815" s="296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3">
      <c r="A816" s="4">
        <v>2013</v>
      </c>
      <c r="B816" s="313">
        <v>44265</v>
      </c>
      <c r="C816" s="4" t="s">
        <v>428</v>
      </c>
      <c r="D816" s="4" t="s">
        <v>429</v>
      </c>
      <c r="E816" s="4"/>
      <c r="F816" s="4" t="s">
        <v>1488</v>
      </c>
      <c r="G816" s="5" t="s">
        <v>430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3">
        <f t="shared" si="244"/>
        <v>52</v>
      </c>
      <c r="BK816" s="133" t="str">
        <f t="shared" si="246"/>
        <v>Sapin pectiné_F1_Cas général_GS Arc Jurassien_52_</v>
      </c>
      <c r="BL816" s="317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5" t="str">
        <f>+VLOOKUP(G816,Liste!$A$7:$H$69,8,FALSE)</f>
        <v>Résineux</v>
      </c>
      <c r="BU816" s="295">
        <f t="shared" si="247"/>
        <v>0</v>
      </c>
      <c r="BV816" s="297">
        <f t="shared" si="248"/>
        <v>1</v>
      </c>
      <c r="BW816" s="316">
        <v>0</v>
      </c>
      <c r="BX816" s="295">
        <f t="shared" si="249"/>
        <v>0.43</v>
      </c>
      <c r="BY816">
        <f t="shared" si="250"/>
        <v>0</v>
      </c>
      <c r="BZ816" s="301">
        <f t="shared" si="251"/>
        <v>0</v>
      </c>
      <c r="CB816" s="296">
        <v>0.6</v>
      </c>
      <c r="CC816" s="296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3">
      <c r="A817" s="4">
        <v>2013</v>
      </c>
      <c r="B817" s="313">
        <v>44265</v>
      </c>
      <c r="C817" s="4" t="s">
        <v>428</v>
      </c>
      <c r="D817" s="4" t="s">
        <v>429</v>
      </c>
      <c r="E817" s="4"/>
      <c r="F817" s="4" t="s">
        <v>1488</v>
      </c>
      <c r="G817" s="5" t="s">
        <v>430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3">
        <f t="shared" si="244"/>
        <v>53</v>
      </c>
      <c r="BK817" s="133" t="str">
        <f t="shared" si="246"/>
        <v>Sapin pectiné_F1_Cas général_GS Arc Jurassien_53_</v>
      </c>
      <c r="BL817" s="317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5" t="str">
        <f>+VLOOKUP(G817,Liste!$A$7:$H$69,8,FALSE)</f>
        <v>Résineux</v>
      </c>
      <c r="BU817" s="295">
        <f t="shared" si="247"/>
        <v>0</v>
      </c>
      <c r="BV817" s="297">
        <f t="shared" si="248"/>
        <v>1</v>
      </c>
      <c r="BW817" s="316">
        <v>0</v>
      </c>
      <c r="BX817" s="295">
        <f t="shared" si="249"/>
        <v>0.43</v>
      </c>
      <c r="BY817">
        <f t="shared" si="250"/>
        <v>0</v>
      </c>
      <c r="BZ817" s="301">
        <f t="shared" si="251"/>
        <v>0</v>
      </c>
      <c r="CB817" s="296">
        <v>0.6</v>
      </c>
      <c r="CC817" s="296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3">
      <c r="A818" s="4">
        <v>2013</v>
      </c>
      <c r="B818" s="313">
        <v>44265</v>
      </c>
      <c r="C818" s="4" t="s">
        <v>428</v>
      </c>
      <c r="D818" s="4" t="s">
        <v>429</v>
      </c>
      <c r="E818" s="4"/>
      <c r="F818" s="4" t="s">
        <v>1488</v>
      </c>
      <c r="G818" s="5" t="s">
        <v>430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3">
        <f t="shared" si="244"/>
        <v>54</v>
      </c>
      <c r="BK818" s="133" t="str">
        <f t="shared" si="246"/>
        <v>Sapin pectiné_F1_Cas général_GS Arc Jurassien_54_</v>
      </c>
      <c r="BL818" s="317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5" t="str">
        <f>+VLOOKUP(G818,Liste!$A$7:$H$69,8,FALSE)</f>
        <v>Résineux</v>
      </c>
      <c r="BU818" s="295">
        <f t="shared" si="247"/>
        <v>0</v>
      </c>
      <c r="BV818" s="297">
        <f t="shared" si="248"/>
        <v>1</v>
      </c>
      <c r="BW818" s="316">
        <v>0</v>
      </c>
      <c r="BX818" s="295">
        <f t="shared" si="249"/>
        <v>0.43</v>
      </c>
      <c r="BY818">
        <f t="shared" si="250"/>
        <v>0</v>
      </c>
      <c r="BZ818" s="301">
        <f t="shared" si="251"/>
        <v>0</v>
      </c>
      <c r="CB818" s="296">
        <v>0.6</v>
      </c>
      <c r="CC818" s="296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3">
      <c r="A819" s="4">
        <v>2013</v>
      </c>
      <c r="B819" s="313">
        <v>44265</v>
      </c>
      <c r="C819" s="4" t="s">
        <v>428</v>
      </c>
      <c r="D819" s="4" t="s">
        <v>429</v>
      </c>
      <c r="E819" s="4"/>
      <c r="F819" s="4" t="s">
        <v>1488</v>
      </c>
      <c r="G819" s="5" t="s">
        <v>430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3">
        <f t="shared" si="244"/>
        <v>55</v>
      </c>
      <c r="BK819" s="133" t="str">
        <f t="shared" si="246"/>
        <v>Sapin pectiné_F1_Cas général_GS Arc Jurassien_55_</v>
      </c>
      <c r="BL819" s="317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5" t="str">
        <f>+VLOOKUP(G819,Liste!$A$7:$H$69,8,FALSE)</f>
        <v>Résineux</v>
      </c>
      <c r="BU819" s="295">
        <f t="shared" si="247"/>
        <v>0</v>
      </c>
      <c r="BV819" s="297">
        <f t="shared" si="248"/>
        <v>1</v>
      </c>
      <c r="BW819" s="316">
        <v>0</v>
      </c>
      <c r="BX819" s="295">
        <f t="shared" si="249"/>
        <v>0.43</v>
      </c>
      <c r="BY819">
        <f t="shared" si="250"/>
        <v>0</v>
      </c>
      <c r="BZ819" s="301">
        <f t="shared" si="251"/>
        <v>0</v>
      </c>
      <c r="CB819" s="296">
        <v>0.6</v>
      </c>
      <c r="CC819" s="296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3">
      <c r="A820" s="4">
        <v>2013</v>
      </c>
      <c r="B820" s="313">
        <v>44265</v>
      </c>
      <c r="C820" s="4" t="s">
        <v>428</v>
      </c>
      <c r="D820" s="4" t="s">
        <v>429</v>
      </c>
      <c r="E820" s="4"/>
      <c r="F820" s="4" t="s">
        <v>1488</v>
      </c>
      <c r="G820" s="5" t="s">
        <v>430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3">
        <f t="shared" si="244"/>
        <v>56</v>
      </c>
      <c r="BK820" s="133" t="str">
        <f t="shared" si="246"/>
        <v>Sapin pectiné_F1_Cas général_GS Arc Jurassien_56_</v>
      </c>
      <c r="BL820" s="317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5" t="str">
        <f>+VLOOKUP(G820,Liste!$A$7:$H$69,8,FALSE)</f>
        <v>Résineux</v>
      </c>
      <c r="BU820" s="295">
        <f t="shared" si="247"/>
        <v>0</v>
      </c>
      <c r="BV820" s="297">
        <f t="shared" si="248"/>
        <v>1</v>
      </c>
      <c r="BW820" s="316">
        <v>0</v>
      </c>
      <c r="BX820" s="295">
        <f t="shared" si="249"/>
        <v>0.43</v>
      </c>
      <c r="BY820">
        <f t="shared" si="250"/>
        <v>0</v>
      </c>
      <c r="BZ820" s="301">
        <f t="shared" si="251"/>
        <v>0</v>
      </c>
      <c r="CB820" s="296">
        <v>0.6</v>
      </c>
      <c r="CC820" s="296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3">
      <c r="A821" s="4">
        <v>2013</v>
      </c>
      <c r="B821" s="313">
        <v>44265</v>
      </c>
      <c r="C821" s="4" t="s">
        <v>428</v>
      </c>
      <c r="D821" s="4" t="s">
        <v>429</v>
      </c>
      <c r="E821" s="4"/>
      <c r="F821" s="4" t="s">
        <v>1488</v>
      </c>
      <c r="G821" s="5" t="s">
        <v>430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3">
        <f t="shared" si="244"/>
        <v>57</v>
      </c>
      <c r="BK821" s="133" t="str">
        <f t="shared" si="246"/>
        <v>Sapin pectiné_F1_Cas général_GS Arc Jurassien_57_</v>
      </c>
      <c r="BL821" s="317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5" t="str">
        <f>+VLOOKUP(G821,Liste!$A$7:$H$69,8,FALSE)</f>
        <v>Résineux</v>
      </c>
      <c r="BU821" s="295">
        <f t="shared" si="247"/>
        <v>0</v>
      </c>
      <c r="BV821" s="297">
        <f t="shared" si="248"/>
        <v>1</v>
      </c>
      <c r="BW821" s="316">
        <v>0</v>
      </c>
      <c r="BX821" s="295">
        <f t="shared" si="249"/>
        <v>0.43</v>
      </c>
      <c r="BY821">
        <f t="shared" si="250"/>
        <v>0</v>
      </c>
      <c r="BZ821" s="301">
        <f t="shared" si="251"/>
        <v>0</v>
      </c>
      <c r="CB821" s="296">
        <v>0.6</v>
      </c>
      <c r="CC821" s="296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3">
      <c r="A822" s="4">
        <v>2013</v>
      </c>
      <c r="B822" s="313">
        <v>44265</v>
      </c>
      <c r="C822" s="4" t="s">
        <v>428</v>
      </c>
      <c r="D822" s="4" t="s">
        <v>429</v>
      </c>
      <c r="E822" s="4"/>
      <c r="F822" s="4" t="s">
        <v>1488</v>
      </c>
      <c r="G822" s="5" t="s">
        <v>430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3">
        <f t="shared" si="244"/>
        <v>58</v>
      </c>
      <c r="BK822" s="133" t="str">
        <f t="shared" si="246"/>
        <v>Sapin pectiné_F1_Cas général_GS Arc Jurassien_58_</v>
      </c>
      <c r="BL822" s="317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5" t="str">
        <f>+VLOOKUP(G822,Liste!$A$7:$H$69,8,FALSE)</f>
        <v>Résineux</v>
      </c>
      <c r="BU822" s="295">
        <f t="shared" si="247"/>
        <v>0</v>
      </c>
      <c r="BV822" s="297">
        <f t="shared" si="248"/>
        <v>1</v>
      </c>
      <c r="BW822" s="316">
        <v>0</v>
      </c>
      <c r="BX822" s="295">
        <f t="shared" si="249"/>
        <v>0.43</v>
      </c>
      <c r="BY822">
        <f t="shared" si="250"/>
        <v>0</v>
      </c>
      <c r="BZ822" s="301">
        <f t="shared" si="251"/>
        <v>0</v>
      </c>
      <c r="CB822" s="296">
        <v>0.6</v>
      </c>
      <c r="CC822" s="296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3">
      <c r="A823" s="4">
        <v>2013</v>
      </c>
      <c r="B823" s="313">
        <v>44265</v>
      </c>
      <c r="C823" s="4" t="s">
        <v>428</v>
      </c>
      <c r="D823" s="4" t="s">
        <v>429</v>
      </c>
      <c r="E823" s="4"/>
      <c r="F823" s="4" t="s">
        <v>1488</v>
      </c>
      <c r="G823" s="5" t="s">
        <v>430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3">
        <f t="shared" si="244"/>
        <v>59</v>
      </c>
      <c r="BK823" s="133" t="str">
        <f t="shared" si="246"/>
        <v>Sapin pectiné_F1_Cas général_GS Arc Jurassien_59_</v>
      </c>
      <c r="BL823" s="317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5" t="str">
        <f>+VLOOKUP(G823,Liste!$A$7:$H$69,8,FALSE)</f>
        <v>Résineux</v>
      </c>
      <c r="BU823" s="295">
        <f t="shared" si="247"/>
        <v>0</v>
      </c>
      <c r="BV823" s="297">
        <f t="shared" si="248"/>
        <v>1</v>
      </c>
      <c r="BW823" s="316">
        <v>0</v>
      </c>
      <c r="BX823" s="295">
        <f t="shared" si="249"/>
        <v>0.43</v>
      </c>
      <c r="BY823">
        <f t="shared" si="250"/>
        <v>0</v>
      </c>
      <c r="BZ823" s="301">
        <f t="shared" si="251"/>
        <v>0</v>
      </c>
      <c r="CB823" s="296">
        <v>0.6</v>
      </c>
      <c r="CC823" s="296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3">
      <c r="A824" s="4">
        <v>2013</v>
      </c>
      <c r="B824" s="313">
        <v>44265</v>
      </c>
      <c r="C824" s="4" t="s">
        <v>428</v>
      </c>
      <c r="D824" s="4" t="s">
        <v>429</v>
      </c>
      <c r="E824" s="4"/>
      <c r="F824" s="4" t="s">
        <v>1488</v>
      </c>
      <c r="G824" s="5" t="s">
        <v>430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3">
        <f t="shared" si="244"/>
        <v>59</v>
      </c>
      <c r="BK824" s="133" t="str">
        <f t="shared" si="246"/>
        <v>Sapin pectiné_F1_Cas général_GS Arc Jurassien_59_</v>
      </c>
      <c r="BL824" s="317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5" t="str">
        <f>+VLOOKUP(G824,Liste!$A$7:$H$69,8,FALSE)</f>
        <v>Résineux</v>
      </c>
      <c r="BU824" s="295">
        <f t="shared" si="247"/>
        <v>0</v>
      </c>
      <c r="BV824" s="297">
        <f t="shared" si="248"/>
        <v>1</v>
      </c>
      <c r="BW824" s="316">
        <v>0</v>
      </c>
      <c r="BX824" s="295">
        <f t="shared" si="249"/>
        <v>0.43</v>
      </c>
      <c r="BY824">
        <f t="shared" si="250"/>
        <v>0</v>
      </c>
      <c r="BZ824" s="301">
        <f t="shared" si="251"/>
        <v>0</v>
      </c>
      <c r="CB824" s="296">
        <v>0.6</v>
      </c>
      <c r="CC824" s="296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3">
      <c r="A825" s="4">
        <v>2013</v>
      </c>
      <c r="B825" s="313">
        <v>44265</v>
      </c>
      <c r="C825" s="4" t="s">
        <v>428</v>
      </c>
      <c r="D825" s="4" t="s">
        <v>429</v>
      </c>
      <c r="E825" s="4"/>
      <c r="F825" s="4" t="s">
        <v>1488</v>
      </c>
      <c r="G825" s="5" t="s">
        <v>430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3">
        <f t="shared" si="244"/>
        <v>60</v>
      </c>
      <c r="BK825" s="133" t="str">
        <f t="shared" si="246"/>
        <v>Sapin pectiné_F1_Cas général_GS Arc Jurassien_60_</v>
      </c>
      <c r="BL825" s="317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5" t="str">
        <f>+VLOOKUP(G825,Liste!$A$7:$H$69,8,FALSE)</f>
        <v>Résineux</v>
      </c>
      <c r="BU825" s="295">
        <f t="shared" si="247"/>
        <v>0</v>
      </c>
      <c r="BV825" s="297">
        <f t="shared" si="248"/>
        <v>1</v>
      </c>
      <c r="BW825" s="316">
        <v>0</v>
      </c>
      <c r="BX825" s="295">
        <f t="shared" si="249"/>
        <v>0.43</v>
      </c>
      <c r="BY825">
        <f t="shared" si="250"/>
        <v>0</v>
      </c>
      <c r="BZ825" s="301">
        <f t="shared" si="251"/>
        <v>0</v>
      </c>
      <c r="CB825" s="296">
        <v>0.6</v>
      </c>
      <c r="CC825" s="296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3">
      <c r="A826" s="4">
        <v>2013</v>
      </c>
      <c r="B826" s="313">
        <v>44265</v>
      </c>
      <c r="C826" s="4" t="s">
        <v>428</v>
      </c>
      <c r="D826" s="4" t="s">
        <v>429</v>
      </c>
      <c r="E826" s="4"/>
      <c r="F826" s="4" t="s">
        <v>1488</v>
      </c>
      <c r="G826" s="5" t="s">
        <v>430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3">
        <f t="shared" si="244"/>
        <v>61</v>
      </c>
      <c r="BK826" s="133" t="str">
        <f t="shared" si="246"/>
        <v>Sapin pectiné_F1_Cas général_GS Arc Jurassien_61_</v>
      </c>
      <c r="BL826" s="317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5" t="str">
        <f>+VLOOKUP(G826,Liste!$A$7:$H$69,8,FALSE)</f>
        <v>Résineux</v>
      </c>
      <c r="BU826" s="295">
        <f t="shared" si="247"/>
        <v>0</v>
      </c>
      <c r="BV826" s="297">
        <f t="shared" si="248"/>
        <v>1</v>
      </c>
      <c r="BW826" s="316">
        <v>0</v>
      </c>
      <c r="BX826" s="295">
        <f t="shared" si="249"/>
        <v>0.43</v>
      </c>
      <c r="BY826">
        <f t="shared" si="250"/>
        <v>0</v>
      </c>
      <c r="BZ826" s="301">
        <f t="shared" si="251"/>
        <v>0</v>
      </c>
      <c r="CB826" s="296">
        <v>0.6</v>
      </c>
      <c r="CC826" s="296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3">
      <c r="A827" s="4">
        <v>2013</v>
      </c>
      <c r="B827" s="313">
        <v>44265</v>
      </c>
      <c r="C827" s="4" t="s">
        <v>428</v>
      </c>
      <c r="D827" s="4" t="s">
        <v>429</v>
      </c>
      <c r="E827" s="4"/>
      <c r="F827" s="4" t="s">
        <v>1488</v>
      </c>
      <c r="G827" s="5" t="s">
        <v>430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3">
        <f t="shared" si="244"/>
        <v>62</v>
      </c>
      <c r="BK827" s="133" t="str">
        <f t="shared" si="246"/>
        <v>Sapin pectiné_F1_Cas général_GS Arc Jurassien_62_</v>
      </c>
      <c r="BL827" s="317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5" t="str">
        <f>+VLOOKUP(G827,Liste!$A$7:$H$69,8,FALSE)</f>
        <v>Résineux</v>
      </c>
      <c r="BU827" s="295">
        <f t="shared" si="247"/>
        <v>0</v>
      </c>
      <c r="BV827" s="297">
        <f t="shared" si="248"/>
        <v>1</v>
      </c>
      <c r="BW827" s="316">
        <v>0</v>
      </c>
      <c r="BX827" s="295">
        <f t="shared" si="249"/>
        <v>0.43</v>
      </c>
      <c r="BY827">
        <f t="shared" si="250"/>
        <v>0</v>
      </c>
      <c r="BZ827" s="301">
        <f t="shared" si="251"/>
        <v>0</v>
      </c>
      <c r="CB827" s="296">
        <v>0.6</v>
      </c>
      <c r="CC827" s="296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3">
      <c r="A828" s="4">
        <v>2013</v>
      </c>
      <c r="B828" s="313">
        <v>44265</v>
      </c>
      <c r="C828" s="4" t="s">
        <v>428</v>
      </c>
      <c r="D828" s="4" t="s">
        <v>429</v>
      </c>
      <c r="E828" s="4"/>
      <c r="F828" s="4" t="s">
        <v>1488</v>
      </c>
      <c r="G828" s="5" t="s">
        <v>430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3">
        <f t="shared" si="244"/>
        <v>63</v>
      </c>
      <c r="BK828" s="133" t="str">
        <f t="shared" si="246"/>
        <v>Sapin pectiné_F1_Cas général_GS Arc Jurassien_63_</v>
      </c>
      <c r="BL828" s="317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5" t="str">
        <f>+VLOOKUP(G828,Liste!$A$7:$H$69,8,FALSE)</f>
        <v>Résineux</v>
      </c>
      <c r="BU828" s="295">
        <f t="shared" si="247"/>
        <v>0</v>
      </c>
      <c r="BV828" s="297">
        <f t="shared" si="248"/>
        <v>1</v>
      </c>
      <c r="BW828" s="316">
        <v>0</v>
      </c>
      <c r="BX828" s="295">
        <f t="shared" si="249"/>
        <v>0.43</v>
      </c>
      <c r="BY828">
        <f t="shared" si="250"/>
        <v>0</v>
      </c>
      <c r="BZ828" s="301">
        <f t="shared" si="251"/>
        <v>0</v>
      </c>
      <c r="CB828" s="296">
        <v>0.6</v>
      </c>
      <c r="CC828" s="296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3">
      <c r="A829" s="4">
        <v>2013</v>
      </c>
      <c r="B829" s="313">
        <v>44265</v>
      </c>
      <c r="C829" s="4" t="s">
        <v>428</v>
      </c>
      <c r="D829" s="4" t="s">
        <v>429</v>
      </c>
      <c r="E829" s="4"/>
      <c r="F829" s="4" t="s">
        <v>1488</v>
      </c>
      <c r="G829" s="5" t="s">
        <v>430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3">
        <f t="shared" si="244"/>
        <v>64</v>
      </c>
      <c r="BK829" s="133" t="str">
        <f t="shared" si="246"/>
        <v>Sapin pectiné_F1_Cas général_GS Arc Jurassien_64_</v>
      </c>
      <c r="BL829" s="317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5" t="str">
        <f>+VLOOKUP(G829,Liste!$A$7:$H$69,8,FALSE)</f>
        <v>Résineux</v>
      </c>
      <c r="BU829" s="295">
        <f t="shared" si="247"/>
        <v>0</v>
      </c>
      <c r="BV829" s="297">
        <f t="shared" si="248"/>
        <v>1</v>
      </c>
      <c r="BW829" s="316">
        <v>0</v>
      </c>
      <c r="BX829" s="295">
        <f t="shared" si="249"/>
        <v>0.43</v>
      </c>
      <c r="BY829">
        <f t="shared" si="250"/>
        <v>0</v>
      </c>
      <c r="BZ829" s="301">
        <f t="shared" si="251"/>
        <v>0</v>
      </c>
      <c r="CB829" s="296">
        <v>0.6</v>
      </c>
      <c r="CC829" s="296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3">
      <c r="A830" s="4">
        <v>2013</v>
      </c>
      <c r="B830" s="313">
        <v>44265</v>
      </c>
      <c r="C830" s="4" t="s">
        <v>428</v>
      </c>
      <c r="D830" s="4" t="s">
        <v>429</v>
      </c>
      <c r="E830" s="4"/>
      <c r="F830" s="4" t="s">
        <v>1488</v>
      </c>
      <c r="G830" s="5" t="s">
        <v>430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3">
        <f t="shared" si="244"/>
        <v>65</v>
      </c>
      <c r="BK830" s="133" t="str">
        <f t="shared" si="246"/>
        <v>Sapin pectiné_F1_Cas général_GS Arc Jurassien_65_</v>
      </c>
      <c r="BL830" s="317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5" t="str">
        <f>+VLOOKUP(G830,Liste!$A$7:$H$69,8,FALSE)</f>
        <v>Résineux</v>
      </c>
      <c r="BU830" s="295">
        <f t="shared" si="247"/>
        <v>0</v>
      </c>
      <c r="BV830" s="297">
        <f t="shared" si="248"/>
        <v>1</v>
      </c>
      <c r="BW830" s="316">
        <v>0</v>
      </c>
      <c r="BX830" s="295">
        <f t="shared" si="249"/>
        <v>0.43</v>
      </c>
      <c r="BY830">
        <f t="shared" si="250"/>
        <v>0</v>
      </c>
      <c r="BZ830" s="301">
        <f t="shared" si="251"/>
        <v>0</v>
      </c>
      <c r="CB830" s="296">
        <v>0.6</v>
      </c>
      <c r="CC830" s="296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3">
      <c r="A831" s="4">
        <v>2013</v>
      </c>
      <c r="B831" s="313">
        <v>44265</v>
      </c>
      <c r="C831" s="4" t="s">
        <v>428</v>
      </c>
      <c r="D831" s="4" t="s">
        <v>429</v>
      </c>
      <c r="E831" s="4"/>
      <c r="F831" s="4" t="s">
        <v>1488</v>
      </c>
      <c r="G831" s="5" t="s">
        <v>430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3">
        <f t="shared" si="244"/>
        <v>66</v>
      </c>
      <c r="BK831" s="133" t="str">
        <f t="shared" si="246"/>
        <v>Sapin pectiné_F1_Cas général_GS Arc Jurassien_66_</v>
      </c>
      <c r="BL831" s="317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5" t="str">
        <f>+VLOOKUP(G831,Liste!$A$7:$H$69,8,FALSE)</f>
        <v>Résineux</v>
      </c>
      <c r="BU831" s="295">
        <f t="shared" si="247"/>
        <v>0</v>
      </c>
      <c r="BV831" s="297">
        <f t="shared" si="248"/>
        <v>1</v>
      </c>
      <c r="BW831" s="316">
        <v>0</v>
      </c>
      <c r="BX831" s="295">
        <f t="shared" si="249"/>
        <v>0.43</v>
      </c>
      <c r="BY831">
        <f t="shared" si="250"/>
        <v>0</v>
      </c>
      <c r="BZ831" s="301">
        <f t="shared" si="251"/>
        <v>0</v>
      </c>
      <c r="CB831" s="296">
        <v>0.6</v>
      </c>
      <c r="CC831" s="296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3">
      <c r="A832" s="4">
        <v>2013</v>
      </c>
      <c r="B832" s="313">
        <v>44265</v>
      </c>
      <c r="C832" s="4" t="s">
        <v>428</v>
      </c>
      <c r="D832" s="4" t="s">
        <v>429</v>
      </c>
      <c r="E832" s="4"/>
      <c r="F832" s="4" t="s">
        <v>1488</v>
      </c>
      <c r="G832" s="5" t="s">
        <v>430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3">
        <f t="shared" si="244"/>
        <v>67</v>
      </c>
      <c r="BK832" s="133" t="str">
        <f t="shared" si="246"/>
        <v>Sapin pectiné_F1_Cas général_GS Arc Jurassien_67_</v>
      </c>
      <c r="BL832" s="317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5" t="str">
        <f>+VLOOKUP(G832,Liste!$A$7:$H$69,8,FALSE)</f>
        <v>Résineux</v>
      </c>
      <c r="BU832" s="295">
        <f t="shared" si="247"/>
        <v>0</v>
      </c>
      <c r="BV832" s="297">
        <f t="shared" si="248"/>
        <v>1</v>
      </c>
      <c r="BW832" s="316">
        <v>0</v>
      </c>
      <c r="BX832" s="295">
        <f t="shared" si="249"/>
        <v>0.43</v>
      </c>
      <c r="BY832">
        <f t="shared" si="250"/>
        <v>0</v>
      </c>
      <c r="BZ832" s="301">
        <f t="shared" si="251"/>
        <v>0</v>
      </c>
      <c r="CB832" s="296">
        <v>0.6</v>
      </c>
      <c r="CC832" s="296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3">
      <c r="A833" s="4">
        <v>2013</v>
      </c>
      <c r="B833" s="313">
        <v>44265</v>
      </c>
      <c r="C833" s="4" t="s">
        <v>428</v>
      </c>
      <c r="D833" s="4" t="s">
        <v>429</v>
      </c>
      <c r="E833" s="4"/>
      <c r="F833" s="4" t="s">
        <v>1488</v>
      </c>
      <c r="G833" s="5" t="s">
        <v>430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3">
        <f t="shared" si="244"/>
        <v>67</v>
      </c>
      <c r="BK833" s="133" t="str">
        <f t="shared" si="246"/>
        <v>Sapin pectiné_F1_Cas général_GS Arc Jurassien_67_</v>
      </c>
      <c r="BL833" s="317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5" t="str">
        <f>+VLOOKUP(G833,Liste!$A$7:$H$69,8,FALSE)</f>
        <v>Résineux</v>
      </c>
      <c r="BU833" s="295">
        <f t="shared" si="247"/>
        <v>0</v>
      </c>
      <c r="BV833" s="297">
        <f t="shared" si="248"/>
        <v>1</v>
      </c>
      <c r="BW833" s="316">
        <v>0</v>
      </c>
      <c r="BX833" s="295">
        <f t="shared" si="249"/>
        <v>0.43</v>
      </c>
      <c r="BY833">
        <f t="shared" si="250"/>
        <v>0</v>
      </c>
      <c r="BZ833" s="301">
        <f t="shared" si="251"/>
        <v>0</v>
      </c>
      <c r="CB833" s="296">
        <v>0.6</v>
      </c>
      <c r="CC833" s="296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3">
      <c r="A834" s="4">
        <v>2013</v>
      </c>
      <c r="B834" s="313">
        <v>44265</v>
      </c>
      <c r="C834" s="4" t="s">
        <v>428</v>
      </c>
      <c r="D834" s="4" t="s">
        <v>429</v>
      </c>
      <c r="E834" s="4"/>
      <c r="F834" s="4" t="s">
        <v>1488</v>
      </c>
      <c r="G834" s="5" t="s">
        <v>430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3">
        <f t="shared" si="244"/>
        <v>68</v>
      </c>
      <c r="BK834" s="133" t="str">
        <f t="shared" si="246"/>
        <v>Sapin pectiné_F1_Cas général_GS Arc Jurassien_68_</v>
      </c>
      <c r="BL834" s="317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5" t="str">
        <f>+VLOOKUP(G834,Liste!$A$7:$H$69,8,FALSE)</f>
        <v>Résineux</v>
      </c>
      <c r="BU834" s="295">
        <f t="shared" si="247"/>
        <v>0</v>
      </c>
      <c r="BV834" s="297">
        <f t="shared" si="248"/>
        <v>1</v>
      </c>
      <c r="BW834" s="316">
        <v>0</v>
      </c>
      <c r="BX834" s="295">
        <f t="shared" si="249"/>
        <v>0.43</v>
      </c>
      <c r="BY834">
        <f t="shared" si="250"/>
        <v>0</v>
      </c>
      <c r="BZ834" s="301">
        <f t="shared" si="251"/>
        <v>0</v>
      </c>
      <c r="CB834" s="296">
        <v>0.6</v>
      </c>
      <c r="CC834" s="296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3">
      <c r="A835" s="4">
        <v>2013</v>
      </c>
      <c r="B835" s="313">
        <v>44265</v>
      </c>
      <c r="C835" s="4" t="s">
        <v>428</v>
      </c>
      <c r="D835" s="4" t="s">
        <v>429</v>
      </c>
      <c r="E835" s="4"/>
      <c r="F835" s="4" t="s">
        <v>1488</v>
      </c>
      <c r="G835" s="5" t="s">
        <v>430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3">
        <f t="shared" ref="BJ835:BJ898" si="263">+AC835</f>
        <v>69</v>
      </c>
      <c r="BK835" s="133" t="str">
        <f t="shared" si="246"/>
        <v>Sapin pectiné_F1_Cas général_GS Arc Jurassien_69_</v>
      </c>
      <c r="BL835" s="317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5" t="str">
        <f>+VLOOKUP(G835,Liste!$A$7:$H$69,8,FALSE)</f>
        <v>Résineux</v>
      </c>
      <c r="BU835" s="295">
        <f t="shared" si="247"/>
        <v>0</v>
      </c>
      <c r="BV835" s="297">
        <f t="shared" si="248"/>
        <v>1</v>
      </c>
      <c r="BW835" s="316">
        <v>0</v>
      </c>
      <c r="BX835" s="295">
        <f t="shared" si="249"/>
        <v>0.43</v>
      </c>
      <c r="BY835">
        <f t="shared" si="250"/>
        <v>0</v>
      </c>
      <c r="BZ835" s="301">
        <f t="shared" si="251"/>
        <v>0</v>
      </c>
      <c r="CB835" s="296">
        <v>0.6</v>
      </c>
      <c r="CC835" s="296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3">
      <c r="A836" s="4">
        <v>2013</v>
      </c>
      <c r="B836" s="313">
        <v>44265</v>
      </c>
      <c r="C836" s="4" t="s">
        <v>428</v>
      </c>
      <c r="D836" s="4" t="s">
        <v>429</v>
      </c>
      <c r="E836" s="4"/>
      <c r="F836" s="4" t="s">
        <v>1488</v>
      </c>
      <c r="G836" s="5" t="s">
        <v>430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3">
        <f t="shared" si="263"/>
        <v>70</v>
      </c>
      <c r="BK836" s="133" t="str">
        <f t="shared" ref="BK836:BK899" si="265">+_xlfn.CONCAT(BH836,"_",J836,"_",I836,"_",BI836,"_",BJ836,"_")</f>
        <v>Sapin pectiné_F1_Cas général_GS Arc Jurassien_70_</v>
      </c>
      <c r="BL836" s="317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5" t="str">
        <f>+VLOOKUP(G836,Liste!$A$7:$H$69,8,FALSE)</f>
        <v>Résineux</v>
      </c>
      <c r="BU836" s="295">
        <f t="shared" ref="BU836:BU899" si="266">IF(BT836="Résineux",0%,100%)</f>
        <v>0</v>
      </c>
      <c r="BV836" s="297">
        <f t="shared" ref="BV836:BV899" si="267">+IF(BT836="Résineux",100%,0%)</f>
        <v>1</v>
      </c>
      <c r="BW836" s="316">
        <v>0</v>
      </c>
      <c r="BX836" s="295">
        <f t="shared" ref="BX836:BX899" si="268">+IF(BV836&lt;&gt;0,0.43,0.25)</f>
        <v>0.43</v>
      </c>
      <c r="BY836">
        <f t="shared" ref="BY836:BY899" si="269">+IF(BJ836&lt;=30,AV836*BX836,0)</f>
        <v>0</v>
      </c>
      <c r="BZ836" s="301">
        <f t="shared" ref="BZ836:BZ899" si="270">+IF(BJ836&gt;=31,0,BY836+BZ835)</f>
        <v>0</v>
      </c>
      <c r="CB836" s="296">
        <v>0.6</v>
      </c>
      <c r="CC836" s="296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3">
      <c r="A837" s="4">
        <v>2013</v>
      </c>
      <c r="B837" s="313">
        <v>44265</v>
      </c>
      <c r="C837" s="4" t="s">
        <v>428</v>
      </c>
      <c r="D837" s="4" t="s">
        <v>429</v>
      </c>
      <c r="E837" s="4"/>
      <c r="F837" s="4" t="s">
        <v>1488</v>
      </c>
      <c r="G837" s="5" t="s">
        <v>430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3">
        <f t="shared" si="263"/>
        <v>71</v>
      </c>
      <c r="BK837" s="133" t="str">
        <f t="shared" si="265"/>
        <v>Sapin pectiné_F1_Cas général_GS Arc Jurassien_71_</v>
      </c>
      <c r="BL837" s="317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5" t="str">
        <f>+VLOOKUP(G837,Liste!$A$7:$H$69,8,FALSE)</f>
        <v>Résineux</v>
      </c>
      <c r="BU837" s="295">
        <f t="shared" si="266"/>
        <v>0</v>
      </c>
      <c r="BV837" s="297">
        <f t="shared" si="267"/>
        <v>1</v>
      </c>
      <c r="BW837" s="316">
        <v>0</v>
      </c>
      <c r="BX837" s="295">
        <f t="shared" si="268"/>
        <v>0.43</v>
      </c>
      <c r="BY837">
        <f t="shared" si="269"/>
        <v>0</v>
      </c>
      <c r="BZ837" s="301">
        <f t="shared" si="270"/>
        <v>0</v>
      </c>
      <c r="CB837" s="296">
        <v>0.6</v>
      </c>
      <c r="CC837" s="296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3">
      <c r="A838" s="4">
        <v>2013</v>
      </c>
      <c r="B838" s="313">
        <v>44265</v>
      </c>
      <c r="C838" s="4" t="s">
        <v>428</v>
      </c>
      <c r="D838" s="4" t="s">
        <v>429</v>
      </c>
      <c r="E838" s="4"/>
      <c r="F838" s="4" t="s">
        <v>1488</v>
      </c>
      <c r="G838" s="5" t="s">
        <v>430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3">
        <f t="shared" si="263"/>
        <v>72</v>
      </c>
      <c r="BK838" s="133" t="str">
        <f t="shared" si="265"/>
        <v>Sapin pectiné_F1_Cas général_GS Arc Jurassien_72_</v>
      </c>
      <c r="BL838" s="317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5" t="str">
        <f>+VLOOKUP(G838,Liste!$A$7:$H$69,8,FALSE)</f>
        <v>Résineux</v>
      </c>
      <c r="BU838" s="295">
        <f t="shared" si="266"/>
        <v>0</v>
      </c>
      <c r="BV838" s="297">
        <f t="shared" si="267"/>
        <v>1</v>
      </c>
      <c r="BW838" s="316">
        <v>0</v>
      </c>
      <c r="BX838" s="295">
        <f t="shared" si="268"/>
        <v>0.43</v>
      </c>
      <c r="BY838">
        <f t="shared" si="269"/>
        <v>0</v>
      </c>
      <c r="BZ838" s="301">
        <f t="shared" si="270"/>
        <v>0</v>
      </c>
      <c r="CB838" s="296">
        <v>0.6</v>
      </c>
      <c r="CC838" s="296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3">
      <c r="A839" s="4">
        <v>2013</v>
      </c>
      <c r="B839" s="313">
        <v>44265</v>
      </c>
      <c r="C839" s="4" t="s">
        <v>428</v>
      </c>
      <c r="D839" s="4" t="s">
        <v>429</v>
      </c>
      <c r="E839" s="4"/>
      <c r="F839" s="4" t="s">
        <v>1488</v>
      </c>
      <c r="G839" s="5" t="s">
        <v>430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3">
        <f t="shared" si="263"/>
        <v>73</v>
      </c>
      <c r="BK839" s="133" t="str">
        <f t="shared" si="265"/>
        <v>Sapin pectiné_F1_Cas général_GS Arc Jurassien_73_</v>
      </c>
      <c r="BL839" s="317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5" t="str">
        <f>+VLOOKUP(G839,Liste!$A$7:$H$69,8,FALSE)</f>
        <v>Résineux</v>
      </c>
      <c r="BU839" s="295">
        <f t="shared" si="266"/>
        <v>0</v>
      </c>
      <c r="BV839" s="297">
        <f t="shared" si="267"/>
        <v>1</v>
      </c>
      <c r="BW839" s="316">
        <v>0</v>
      </c>
      <c r="BX839" s="295">
        <f t="shared" si="268"/>
        <v>0.43</v>
      </c>
      <c r="BY839">
        <f t="shared" si="269"/>
        <v>0</v>
      </c>
      <c r="BZ839" s="301">
        <f t="shared" si="270"/>
        <v>0</v>
      </c>
      <c r="CB839" s="296">
        <v>0.6</v>
      </c>
      <c r="CC839" s="296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3">
      <c r="A840" s="4">
        <v>2013</v>
      </c>
      <c r="B840" s="313">
        <v>44265</v>
      </c>
      <c r="C840" s="4" t="s">
        <v>428</v>
      </c>
      <c r="D840" s="4" t="s">
        <v>429</v>
      </c>
      <c r="E840" s="4"/>
      <c r="F840" s="4" t="s">
        <v>1488</v>
      </c>
      <c r="G840" s="5" t="s">
        <v>430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3">
        <f t="shared" si="263"/>
        <v>74</v>
      </c>
      <c r="BK840" s="133" t="str">
        <f t="shared" si="265"/>
        <v>Sapin pectiné_F1_Cas général_GS Arc Jurassien_74_</v>
      </c>
      <c r="BL840" s="317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5" t="str">
        <f>+VLOOKUP(G840,Liste!$A$7:$H$69,8,FALSE)</f>
        <v>Résineux</v>
      </c>
      <c r="BU840" s="295">
        <f t="shared" si="266"/>
        <v>0</v>
      </c>
      <c r="BV840" s="297">
        <f t="shared" si="267"/>
        <v>1</v>
      </c>
      <c r="BW840" s="316">
        <v>0</v>
      </c>
      <c r="BX840" s="295">
        <f t="shared" si="268"/>
        <v>0.43</v>
      </c>
      <c r="BY840">
        <f t="shared" si="269"/>
        <v>0</v>
      </c>
      <c r="BZ840" s="301">
        <f t="shared" si="270"/>
        <v>0</v>
      </c>
      <c r="CB840" s="296">
        <v>0.6</v>
      </c>
      <c r="CC840" s="296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3">
      <c r="A841" s="4">
        <v>2013</v>
      </c>
      <c r="B841" s="313">
        <v>44265</v>
      </c>
      <c r="C841" s="4" t="s">
        <v>428</v>
      </c>
      <c r="D841" s="4" t="s">
        <v>429</v>
      </c>
      <c r="E841" s="4"/>
      <c r="F841" s="4" t="s">
        <v>1488</v>
      </c>
      <c r="G841" s="5" t="s">
        <v>430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3">
        <f t="shared" si="263"/>
        <v>75</v>
      </c>
      <c r="BK841" s="133" t="str">
        <f t="shared" si="265"/>
        <v>Sapin pectiné_F1_Cas général_GS Arc Jurassien_75_</v>
      </c>
      <c r="BL841" s="317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5" t="str">
        <f>+VLOOKUP(G841,Liste!$A$7:$H$69,8,FALSE)</f>
        <v>Résineux</v>
      </c>
      <c r="BU841" s="295">
        <f t="shared" si="266"/>
        <v>0</v>
      </c>
      <c r="BV841" s="297">
        <f t="shared" si="267"/>
        <v>1</v>
      </c>
      <c r="BW841" s="316">
        <v>0</v>
      </c>
      <c r="BX841" s="295">
        <f t="shared" si="268"/>
        <v>0.43</v>
      </c>
      <c r="BY841">
        <f t="shared" si="269"/>
        <v>0</v>
      </c>
      <c r="BZ841" s="301">
        <f t="shared" si="270"/>
        <v>0</v>
      </c>
      <c r="CB841" s="296">
        <v>0.6</v>
      </c>
      <c r="CC841" s="296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3">
      <c r="A842" s="4">
        <v>2013</v>
      </c>
      <c r="B842" s="313">
        <v>44265</v>
      </c>
      <c r="C842" s="4" t="s">
        <v>428</v>
      </c>
      <c r="D842" s="4" t="s">
        <v>429</v>
      </c>
      <c r="E842" s="4"/>
      <c r="F842" s="4" t="s">
        <v>1488</v>
      </c>
      <c r="G842" s="5" t="s">
        <v>430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3">
        <f t="shared" si="263"/>
        <v>75</v>
      </c>
      <c r="BK842" s="133" t="str">
        <f t="shared" si="265"/>
        <v>Sapin pectiné_F1_Cas général_GS Arc Jurassien_75_</v>
      </c>
      <c r="BL842" s="317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5" t="str">
        <f>+VLOOKUP(G842,Liste!$A$7:$H$69,8,FALSE)</f>
        <v>Résineux</v>
      </c>
      <c r="BU842" s="295">
        <f t="shared" si="266"/>
        <v>0</v>
      </c>
      <c r="BV842" s="297">
        <f t="shared" si="267"/>
        <v>1</v>
      </c>
      <c r="BW842" s="316">
        <v>0</v>
      </c>
      <c r="BX842" s="295">
        <f t="shared" si="268"/>
        <v>0.43</v>
      </c>
      <c r="BY842">
        <f t="shared" si="269"/>
        <v>0</v>
      </c>
      <c r="BZ842" s="301">
        <f t="shared" si="270"/>
        <v>0</v>
      </c>
      <c r="CB842" s="296">
        <v>0.6</v>
      </c>
      <c r="CC842" s="296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3">
      <c r="A843" s="4">
        <v>2013</v>
      </c>
      <c r="B843" s="313">
        <v>44265</v>
      </c>
      <c r="C843" s="4" t="s">
        <v>428</v>
      </c>
      <c r="D843" s="4" t="s">
        <v>429</v>
      </c>
      <c r="E843" s="4"/>
      <c r="F843" s="4" t="s">
        <v>1488</v>
      </c>
      <c r="G843" s="5" t="s">
        <v>430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3">
        <f t="shared" si="263"/>
        <v>76</v>
      </c>
      <c r="BK843" s="133" t="str">
        <f t="shared" si="265"/>
        <v>Sapin pectiné_F1_Cas général_GS Arc Jurassien_76_</v>
      </c>
      <c r="BL843" s="317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5" t="str">
        <f>+VLOOKUP(G843,Liste!$A$7:$H$69,8,FALSE)</f>
        <v>Résineux</v>
      </c>
      <c r="BU843" s="295">
        <f t="shared" si="266"/>
        <v>0</v>
      </c>
      <c r="BV843" s="297">
        <f t="shared" si="267"/>
        <v>1</v>
      </c>
      <c r="BW843" s="316">
        <v>0</v>
      </c>
      <c r="BX843" s="295">
        <f t="shared" si="268"/>
        <v>0.43</v>
      </c>
      <c r="BY843">
        <f t="shared" si="269"/>
        <v>0</v>
      </c>
      <c r="BZ843" s="301">
        <f t="shared" si="270"/>
        <v>0</v>
      </c>
      <c r="CB843" s="296">
        <v>0.6</v>
      </c>
      <c r="CC843" s="296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3">
      <c r="A844" s="4">
        <v>2013</v>
      </c>
      <c r="B844" s="313">
        <v>44265</v>
      </c>
      <c r="C844" s="4" t="s">
        <v>428</v>
      </c>
      <c r="D844" s="4" t="s">
        <v>429</v>
      </c>
      <c r="E844" s="4"/>
      <c r="F844" s="4" t="s">
        <v>1488</v>
      </c>
      <c r="G844" s="5" t="s">
        <v>430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3">
        <f t="shared" si="263"/>
        <v>77</v>
      </c>
      <c r="BK844" s="133" t="str">
        <f t="shared" si="265"/>
        <v>Sapin pectiné_F1_Cas général_GS Arc Jurassien_77_</v>
      </c>
      <c r="BL844" s="317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5" t="str">
        <f>+VLOOKUP(G844,Liste!$A$7:$H$69,8,FALSE)</f>
        <v>Résineux</v>
      </c>
      <c r="BU844" s="295">
        <f t="shared" si="266"/>
        <v>0</v>
      </c>
      <c r="BV844" s="297">
        <f t="shared" si="267"/>
        <v>1</v>
      </c>
      <c r="BW844" s="316">
        <v>0</v>
      </c>
      <c r="BX844" s="295">
        <f t="shared" si="268"/>
        <v>0.43</v>
      </c>
      <c r="BY844">
        <f t="shared" si="269"/>
        <v>0</v>
      </c>
      <c r="BZ844" s="301">
        <f t="shared" si="270"/>
        <v>0</v>
      </c>
      <c r="CB844" s="296">
        <v>0.6</v>
      </c>
      <c r="CC844" s="296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3">
      <c r="A845" s="4">
        <v>2013</v>
      </c>
      <c r="B845" s="313">
        <v>44265</v>
      </c>
      <c r="C845" s="4" t="s">
        <v>428</v>
      </c>
      <c r="D845" s="4" t="s">
        <v>429</v>
      </c>
      <c r="E845" s="4"/>
      <c r="F845" s="4" t="s">
        <v>1488</v>
      </c>
      <c r="G845" s="5" t="s">
        <v>430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3">
        <f t="shared" si="263"/>
        <v>78</v>
      </c>
      <c r="BK845" s="133" t="str">
        <f t="shared" si="265"/>
        <v>Sapin pectiné_F1_Cas général_GS Arc Jurassien_78_</v>
      </c>
      <c r="BL845" s="317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5" t="str">
        <f>+VLOOKUP(G845,Liste!$A$7:$H$69,8,FALSE)</f>
        <v>Résineux</v>
      </c>
      <c r="BU845" s="295">
        <f t="shared" si="266"/>
        <v>0</v>
      </c>
      <c r="BV845" s="297">
        <f t="shared" si="267"/>
        <v>1</v>
      </c>
      <c r="BW845" s="316">
        <v>0</v>
      </c>
      <c r="BX845" s="295">
        <f t="shared" si="268"/>
        <v>0.43</v>
      </c>
      <c r="BY845">
        <f t="shared" si="269"/>
        <v>0</v>
      </c>
      <c r="BZ845" s="301">
        <f t="shared" si="270"/>
        <v>0</v>
      </c>
      <c r="CB845" s="296">
        <v>0.6</v>
      </c>
      <c r="CC845" s="296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3">
      <c r="A846" s="4">
        <v>2013</v>
      </c>
      <c r="B846" s="313">
        <v>44265</v>
      </c>
      <c r="C846" s="4" t="s">
        <v>428</v>
      </c>
      <c r="D846" s="4" t="s">
        <v>429</v>
      </c>
      <c r="E846" s="4"/>
      <c r="F846" s="4" t="s">
        <v>1488</v>
      </c>
      <c r="G846" s="5" t="s">
        <v>430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3">
        <f t="shared" si="263"/>
        <v>79</v>
      </c>
      <c r="BK846" s="133" t="str">
        <f t="shared" si="265"/>
        <v>Sapin pectiné_F1_Cas général_GS Arc Jurassien_79_</v>
      </c>
      <c r="BL846" s="317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5" t="str">
        <f>+VLOOKUP(G846,Liste!$A$7:$H$69,8,FALSE)</f>
        <v>Résineux</v>
      </c>
      <c r="BU846" s="295">
        <f t="shared" si="266"/>
        <v>0</v>
      </c>
      <c r="BV846" s="297">
        <f t="shared" si="267"/>
        <v>1</v>
      </c>
      <c r="BW846" s="316">
        <v>0</v>
      </c>
      <c r="BX846" s="295">
        <f t="shared" si="268"/>
        <v>0.43</v>
      </c>
      <c r="BY846">
        <f t="shared" si="269"/>
        <v>0</v>
      </c>
      <c r="BZ846" s="301">
        <f t="shared" si="270"/>
        <v>0</v>
      </c>
      <c r="CB846" s="296">
        <v>0.6</v>
      </c>
      <c r="CC846" s="296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3">
      <c r="A847" s="4">
        <v>2013</v>
      </c>
      <c r="B847" s="313">
        <v>44265</v>
      </c>
      <c r="C847" s="4" t="s">
        <v>428</v>
      </c>
      <c r="D847" s="4" t="s">
        <v>429</v>
      </c>
      <c r="E847" s="4"/>
      <c r="F847" s="4" t="s">
        <v>1488</v>
      </c>
      <c r="G847" s="5" t="s">
        <v>430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3">
        <f t="shared" si="263"/>
        <v>80</v>
      </c>
      <c r="BK847" s="133" t="str">
        <f t="shared" si="265"/>
        <v>Sapin pectiné_F1_Cas général_GS Arc Jurassien_80_</v>
      </c>
      <c r="BL847" s="317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5" t="str">
        <f>+VLOOKUP(G847,Liste!$A$7:$H$69,8,FALSE)</f>
        <v>Résineux</v>
      </c>
      <c r="BU847" s="295">
        <f t="shared" si="266"/>
        <v>0</v>
      </c>
      <c r="BV847" s="297">
        <f t="shared" si="267"/>
        <v>1</v>
      </c>
      <c r="BW847" s="316">
        <v>0</v>
      </c>
      <c r="BX847" s="295">
        <f t="shared" si="268"/>
        <v>0.43</v>
      </c>
      <c r="BY847">
        <f t="shared" si="269"/>
        <v>0</v>
      </c>
      <c r="BZ847" s="301">
        <f t="shared" si="270"/>
        <v>0</v>
      </c>
      <c r="CB847" s="296">
        <v>0.6</v>
      </c>
      <c r="CC847" s="296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3">
      <c r="A848" s="4">
        <v>2013</v>
      </c>
      <c r="B848" s="313">
        <v>44265</v>
      </c>
      <c r="C848" s="4" t="s">
        <v>428</v>
      </c>
      <c r="D848" s="4" t="s">
        <v>429</v>
      </c>
      <c r="E848" s="4"/>
      <c r="F848" s="4" t="s">
        <v>1488</v>
      </c>
      <c r="G848" s="5" t="s">
        <v>430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3">
        <f t="shared" si="263"/>
        <v>81</v>
      </c>
      <c r="BK848" s="133" t="str">
        <f t="shared" si="265"/>
        <v>Sapin pectiné_F1_Cas général_GS Arc Jurassien_81_</v>
      </c>
      <c r="BL848" s="317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5" t="str">
        <f>+VLOOKUP(G848,Liste!$A$7:$H$69,8,FALSE)</f>
        <v>Résineux</v>
      </c>
      <c r="BU848" s="295">
        <f t="shared" si="266"/>
        <v>0</v>
      </c>
      <c r="BV848" s="297">
        <f t="shared" si="267"/>
        <v>1</v>
      </c>
      <c r="BW848" s="316">
        <v>0</v>
      </c>
      <c r="BX848" s="295">
        <f t="shared" si="268"/>
        <v>0.43</v>
      </c>
      <c r="BY848">
        <f t="shared" si="269"/>
        <v>0</v>
      </c>
      <c r="BZ848" s="301">
        <f t="shared" si="270"/>
        <v>0</v>
      </c>
      <c r="CB848" s="296">
        <v>0.6</v>
      </c>
      <c r="CC848" s="296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3">
      <c r="A849" s="4">
        <v>2013</v>
      </c>
      <c r="B849" s="313">
        <v>44265</v>
      </c>
      <c r="C849" s="4" t="s">
        <v>428</v>
      </c>
      <c r="D849" s="4" t="s">
        <v>429</v>
      </c>
      <c r="E849" s="4"/>
      <c r="F849" s="4" t="s">
        <v>1488</v>
      </c>
      <c r="G849" s="5" t="s">
        <v>430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3">
        <f t="shared" si="263"/>
        <v>82</v>
      </c>
      <c r="BK849" s="133" t="str">
        <f t="shared" si="265"/>
        <v>Sapin pectiné_F1_Cas général_GS Arc Jurassien_82_</v>
      </c>
      <c r="BL849" s="317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5" t="str">
        <f>+VLOOKUP(G849,Liste!$A$7:$H$69,8,FALSE)</f>
        <v>Résineux</v>
      </c>
      <c r="BU849" s="295">
        <f t="shared" si="266"/>
        <v>0</v>
      </c>
      <c r="BV849" s="297">
        <f t="shared" si="267"/>
        <v>1</v>
      </c>
      <c r="BW849" s="316">
        <v>0</v>
      </c>
      <c r="BX849" s="295">
        <f t="shared" si="268"/>
        <v>0.43</v>
      </c>
      <c r="BY849">
        <f t="shared" si="269"/>
        <v>0</v>
      </c>
      <c r="BZ849" s="301">
        <f t="shared" si="270"/>
        <v>0</v>
      </c>
      <c r="CB849" s="296">
        <v>0.6</v>
      </c>
      <c r="CC849" s="296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3">
      <c r="A850" s="4">
        <v>2013</v>
      </c>
      <c r="B850" s="313">
        <v>44265</v>
      </c>
      <c r="C850" s="4" t="s">
        <v>428</v>
      </c>
      <c r="D850" s="4" t="s">
        <v>429</v>
      </c>
      <c r="E850" s="4"/>
      <c r="F850" s="4" t="s">
        <v>1488</v>
      </c>
      <c r="G850" s="5" t="s">
        <v>430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3">
        <f t="shared" si="263"/>
        <v>83</v>
      </c>
      <c r="BK850" s="133" t="str">
        <f t="shared" si="265"/>
        <v>Sapin pectiné_F1_Cas général_GS Arc Jurassien_83_</v>
      </c>
      <c r="BL850" s="317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5" t="str">
        <f>+VLOOKUP(G850,Liste!$A$7:$H$69,8,FALSE)</f>
        <v>Résineux</v>
      </c>
      <c r="BU850" s="295">
        <f t="shared" si="266"/>
        <v>0</v>
      </c>
      <c r="BV850" s="297">
        <f t="shared" si="267"/>
        <v>1</v>
      </c>
      <c r="BW850" s="316">
        <v>0</v>
      </c>
      <c r="BX850" s="295">
        <f t="shared" si="268"/>
        <v>0.43</v>
      </c>
      <c r="BY850">
        <f t="shared" si="269"/>
        <v>0</v>
      </c>
      <c r="BZ850" s="301">
        <f t="shared" si="270"/>
        <v>0</v>
      </c>
      <c r="CB850" s="296">
        <v>0.6</v>
      </c>
      <c r="CC850" s="296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3">
      <c r="A851" s="4">
        <v>2013</v>
      </c>
      <c r="B851" s="313">
        <v>44265</v>
      </c>
      <c r="C851" s="4" t="s">
        <v>428</v>
      </c>
      <c r="D851" s="4" t="s">
        <v>429</v>
      </c>
      <c r="E851" s="4"/>
      <c r="F851" s="4" t="s">
        <v>1488</v>
      </c>
      <c r="G851" s="5" t="s">
        <v>430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3">
        <f t="shared" si="263"/>
        <v>83</v>
      </c>
      <c r="BK851" s="133" t="str">
        <f t="shared" si="265"/>
        <v>Sapin pectiné_F1_Cas général_GS Arc Jurassien_83_</v>
      </c>
      <c r="BL851" s="317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5" t="str">
        <f>+VLOOKUP(G851,Liste!$A$7:$H$69,8,FALSE)</f>
        <v>Résineux</v>
      </c>
      <c r="BU851" s="295">
        <f t="shared" si="266"/>
        <v>0</v>
      </c>
      <c r="BV851" s="297">
        <f t="shared" si="267"/>
        <v>1</v>
      </c>
      <c r="BW851" s="316">
        <v>0</v>
      </c>
      <c r="BX851" s="295">
        <f t="shared" si="268"/>
        <v>0.43</v>
      </c>
      <c r="BY851">
        <f t="shared" si="269"/>
        <v>0</v>
      </c>
      <c r="BZ851" s="301">
        <f t="shared" si="270"/>
        <v>0</v>
      </c>
      <c r="CB851" s="296">
        <v>0.6</v>
      </c>
      <c r="CC851" s="296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3">
      <c r="A852" s="4">
        <v>2013</v>
      </c>
      <c r="B852" s="313">
        <v>44265</v>
      </c>
      <c r="C852" s="4" t="s">
        <v>428</v>
      </c>
      <c r="D852" s="4" t="s">
        <v>429</v>
      </c>
      <c r="E852" s="4"/>
      <c r="F852" s="4" t="s">
        <v>1488</v>
      </c>
      <c r="G852" s="5" t="s">
        <v>430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3">
        <f t="shared" si="263"/>
        <v>84</v>
      </c>
      <c r="BK852" s="133" t="str">
        <f t="shared" si="265"/>
        <v>Sapin pectiné_F1_Cas général_GS Arc Jurassien_84_</v>
      </c>
      <c r="BL852" s="317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5" t="str">
        <f>+VLOOKUP(G852,Liste!$A$7:$H$69,8,FALSE)</f>
        <v>Résineux</v>
      </c>
      <c r="BU852" s="295">
        <f t="shared" si="266"/>
        <v>0</v>
      </c>
      <c r="BV852" s="297">
        <f t="shared" si="267"/>
        <v>1</v>
      </c>
      <c r="BW852" s="316">
        <v>0</v>
      </c>
      <c r="BX852" s="295">
        <f t="shared" si="268"/>
        <v>0.43</v>
      </c>
      <c r="BY852">
        <f t="shared" si="269"/>
        <v>0</v>
      </c>
      <c r="BZ852" s="301">
        <f t="shared" si="270"/>
        <v>0</v>
      </c>
      <c r="CB852" s="296">
        <v>0.6</v>
      </c>
      <c r="CC852" s="296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3">
      <c r="A853" s="4">
        <v>2013</v>
      </c>
      <c r="B853" s="313">
        <v>44265</v>
      </c>
      <c r="C853" s="4" t="s">
        <v>428</v>
      </c>
      <c r="D853" s="4" t="s">
        <v>429</v>
      </c>
      <c r="E853" s="4"/>
      <c r="F853" s="4" t="s">
        <v>1488</v>
      </c>
      <c r="G853" s="5" t="s">
        <v>430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3">
        <f t="shared" si="263"/>
        <v>85</v>
      </c>
      <c r="BK853" s="133" t="str">
        <f t="shared" si="265"/>
        <v>Sapin pectiné_F1_Cas général_GS Arc Jurassien_85_</v>
      </c>
      <c r="BL853" s="317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5" t="str">
        <f>+VLOOKUP(G853,Liste!$A$7:$H$69,8,FALSE)</f>
        <v>Résineux</v>
      </c>
      <c r="BU853" s="295">
        <f t="shared" si="266"/>
        <v>0</v>
      </c>
      <c r="BV853" s="297">
        <f t="shared" si="267"/>
        <v>1</v>
      </c>
      <c r="BW853" s="316">
        <v>0</v>
      </c>
      <c r="BX853" s="295">
        <f t="shared" si="268"/>
        <v>0.43</v>
      </c>
      <c r="BY853">
        <f t="shared" si="269"/>
        <v>0</v>
      </c>
      <c r="BZ853" s="301">
        <f t="shared" si="270"/>
        <v>0</v>
      </c>
      <c r="CB853" s="296">
        <v>0.6</v>
      </c>
      <c r="CC853" s="296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3">
      <c r="A854" s="4">
        <v>2013</v>
      </c>
      <c r="B854" s="313">
        <v>44265</v>
      </c>
      <c r="C854" s="4" t="s">
        <v>428</v>
      </c>
      <c r="D854" s="4" t="s">
        <v>429</v>
      </c>
      <c r="E854" s="4"/>
      <c r="F854" s="4" t="s">
        <v>1488</v>
      </c>
      <c r="G854" s="5" t="s">
        <v>430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3">
        <f t="shared" si="263"/>
        <v>86</v>
      </c>
      <c r="BK854" s="133" t="str">
        <f t="shared" si="265"/>
        <v>Sapin pectiné_F1_Cas général_GS Arc Jurassien_86_</v>
      </c>
      <c r="BL854" s="317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5" t="str">
        <f>+VLOOKUP(G854,Liste!$A$7:$H$69,8,FALSE)</f>
        <v>Résineux</v>
      </c>
      <c r="BU854" s="295">
        <f t="shared" si="266"/>
        <v>0</v>
      </c>
      <c r="BV854" s="297">
        <f t="shared" si="267"/>
        <v>1</v>
      </c>
      <c r="BW854" s="316">
        <v>0</v>
      </c>
      <c r="BX854" s="295">
        <f t="shared" si="268"/>
        <v>0.43</v>
      </c>
      <c r="BY854">
        <f t="shared" si="269"/>
        <v>0</v>
      </c>
      <c r="BZ854" s="301">
        <f t="shared" si="270"/>
        <v>0</v>
      </c>
      <c r="CB854" s="296">
        <v>0.6</v>
      </c>
      <c r="CC854" s="296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3">
      <c r="A855" s="4">
        <v>2013</v>
      </c>
      <c r="B855" s="313">
        <v>44265</v>
      </c>
      <c r="C855" s="4" t="s">
        <v>428</v>
      </c>
      <c r="D855" s="4" t="s">
        <v>429</v>
      </c>
      <c r="E855" s="4"/>
      <c r="F855" s="4" t="s">
        <v>1488</v>
      </c>
      <c r="G855" s="5" t="s">
        <v>430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3">
        <f t="shared" si="263"/>
        <v>87</v>
      </c>
      <c r="BK855" s="133" t="str">
        <f t="shared" si="265"/>
        <v>Sapin pectiné_F1_Cas général_GS Arc Jurassien_87_</v>
      </c>
      <c r="BL855" s="317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5" t="str">
        <f>+VLOOKUP(G855,Liste!$A$7:$H$69,8,FALSE)</f>
        <v>Résineux</v>
      </c>
      <c r="BU855" s="295">
        <f t="shared" si="266"/>
        <v>0</v>
      </c>
      <c r="BV855" s="297">
        <f t="shared" si="267"/>
        <v>1</v>
      </c>
      <c r="BW855" s="316">
        <v>0</v>
      </c>
      <c r="BX855" s="295">
        <f t="shared" si="268"/>
        <v>0.43</v>
      </c>
      <c r="BY855">
        <f t="shared" si="269"/>
        <v>0</v>
      </c>
      <c r="BZ855" s="301">
        <f t="shared" si="270"/>
        <v>0</v>
      </c>
      <c r="CB855" s="296">
        <v>0.6</v>
      </c>
      <c r="CC855" s="296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3">
      <c r="A856" s="4">
        <v>2013</v>
      </c>
      <c r="B856" s="313">
        <v>44265</v>
      </c>
      <c r="C856" s="4" t="s">
        <v>428</v>
      </c>
      <c r="D856" s="4" t="s">
        <v>429</v>
      </c>
      <c r="E856" s="4"/>
      <c r="F856" s="4" t="s">
        <v>1488</v>
      </c>
      <c r="G856" s="5" t="s">
        <v>430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3">
        <f t="shared" si="263"/>
        <v>88</v>
      </c>
      <c r="BK856" s="133" t="str">
        <f t="shared" si="265"/>
        <v>Sapin pectiné_F1_Cas général_GS Arc Jurassien_88_</v>
      </c>
      <c r="BL856" s="317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5" t="str">
        <f>+VLOOKUP(G856,Liste!$A$7:$H$69,8,FALSE)</f>
        <v>Résineux</v>
      </c>
      <c r="BU856" s="295">
        <f t="shared" si="266"/>
        <v>0</v>
      </c>
      <c r="BV856" s="297">
        <f t="shared" si="267"/>
        <v>1</v>
      </c>
      <c r="BW856" s="316">
        <v>0</v>
      </c>
      <c r="BX856" s="295">
        <f t="shared" si="268"/>
        <v>0.43</v>
      </c>
      <c r="BY856">
        <f t="shared" si="269"/>
        <v>0</v>
      </c>
      <c r="BZ856" s="301">
        <f t="shared" si="270"/>
        <v>0</v>
      </c>
      <c r="CB856" s="296">
        <v>0.6</v>
      </c>
      <c r="CC856" s="296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3">
      <c r="A857" s="4">
        <v>2013</v>
      </c>
      <c r="B857" s="313">
        <v>44265</v>
      </c>
      <c r="C857" s="4" t="s">
        <v>428</v>
      </c>
      <c r="D857" s="4" t="s">
        <v>429</v>
      </c>
      <c r="E857" s="4"/>
      <c r="F857" s="4" t="s">
        <v>1488</v>
      </c>
      <c r="G857" s="5" t="s">
        <v>430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3">
        <f t="shared" si="263"/>
        <v>89</v>
      </c>
      <c r="BK857" s="133" t="str">
        <f t="shared" si="265"/>
        <v>Sapin pectiné_F1_Cas général_GS Arc Jurassien_89_</v>
      </c>
      <c r="BL857" s="317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5" t="str">
        <f>+VLOOKUP(G857,Liste!$A$7:$H$69,8,FALSE)</f>
        <v>Résineux</v>
      </c>
      <c r="BU857" s="295">
        <f t="shared" si="266"/>
        <v>0</v>
      </c>
      <c r="BV857" s="297">
        <f t="shared" si="267"/>
        <v>1</v>
      </c>
      <c r="BW857" s="316">
        <v>0</v>
      </c>
      <c r="BX857" s="295">
        <f t="shared" si="268"/>
        <v>0.43</v>
      </c>
      <c r="BY857">
        <f t="shared" si="269"/>
        <v>0</v>
      </c>
      <c r="BZ857" s="301">
        <f t="shared" si="270"/>
        <v>0</v>
      </c>
      <c r="CB857" s="296">
        <v>0.6</v>
      </c>
      <c r="CC857" s="296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3">
      <c r="A858" s="4">
        <v>2013</v>
      </c>
      <c r="B858" s="313">
        <v>44265</v>
      </c>
      <c r="C858" s="4" t="s">
        <v>428</v>
      </c>
      <c r="D858" s="4" t="s">
        <v>429</v>
      </c>
      <c r="E858" s="4"/>
      <c r="F858" s="4" t="s">
        <v>1488</v>
      </c>
      <c r="G858" s="5" t="s">
        <v>430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3">
        <f t="shared" si="263"/>
        <v>90</v>
      </c>
      <c r="BK858" s="133" t="str">
        <f t="shared" si="265"/>
        <v>Sapin pectiné_F1_Cas général_GS Arc Jurassien_90_</v>
      </c>
      <c r="BL858" s="317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5" t="str">
        <f>+VLOOKUP(G858,Liste!$A$7:$H$69,8,FALSE)</f>
        <v>Résineux</v>
      </c>
      <c r="BU858" s="295">
        <f t="shared" si="266"/>
        <v>0</v>
      </c>
      <c r="BV858" s="297">
        <f t="shared" si="267"/>
        <v>1</v>
      </c>
      <c r="BW858" s="316">
        <v>0</v>
      </c>
      <c r="BX858" s="295">
        <f t="shared" si="268"/>
        <v>0.43</v>
      </c>
      <c r="BY858">
        <f t="shared" si="269"/>
        <v>0</v>
      </c>
      <c r="BZ858" s="301">
        <f t="shared" si="270"/>
        <v>0</v>
      </c>
      <c r="CB858" s="296">
        <v>0.6</v>
      </c>
      <c r="CC858" s="296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3">
      <c r="A859" s="4">
        <v>2013</v>
      </c>
      <c r="B859" s="313">
        <v>44265</v>
      </c>
      <c r="C859" s="4" t="s">
        <v>428</v>
      </c>
      <c r="D859" s="4" t="s">
        <v>429</v>
      </c>
      <c r="E859" s="4"/>
      <c r="F859" s="4" t="s">
        <v>1488</v>
      </c>
      <c r="G859" s="5" t="s">
        <v>430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3">
        <f t="shared" si="263"/>
        <v>91</v>
      </c>
      <c r="BK859" s="133" t="str">
        <f t="shared" si="265"/>
        <v>Sapin pectiné_F1_Cas général_GS Arc Jurassien_91_</v>
      </c>
      <c r="BL859" s="317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5" t="str">
        <f>+VLOOKUP(G859,Liste!$A$7:$H$69,8,FALSE)</f>
        <v>Résineux</v>
      </c>
      <c r="BU859" s="295">
        <f t="shared" si="266"/>
        <v>0</v>
      </c>
      <c r="BV859" s="297">
        <f t="shared" si="267"/>
        <v>1</v>
      </c>
      <c r="BW859" s="316">
        <v>0</v>
      </c>
      <c r="BX859" s="295">
        <f t="shared" si="268"/>
        <v>0.43</v>
      </c>
      <c r="BY859">
        <f t="shared" si="269"/>
        <v>0</v>
      </c>
      <c r="BZ859" s="301">
        <f t="shared" si="270"/>
        <v>0</v>
      </c>
      <c r="CB859" s="296">
        <v>0.6</v>
      </c>
      <c r="CC859" s="296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3">
      <c r="A860" s="4">
        <v>2013</v>
      </c>
      <c r="B860" s="313">
        <v>44265</v>
      </c>
      <c r="C860" s="4" t="s">
        <v>428</v>
      </c>
      <c r="D860" s="4" t="s">
        <v>429</v>
      </c>
      <c r="E860" s="4"/>
      <c r="F860" s="4" t="s">
        <v>1488</v>
      </c>
      <c r="G860" s="5" t="s">
        <v>430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3">
        <f t="shared" si="263"/>
        <v>91</v>
      </c>
      <c r="BK860" s="133" t="str">
        <f t="shared" si="265"/>
        <v>Sapin pectiné_F1_Cas général_GS Arc Jurassien_91_</v>
      </c>
      <c r="BL860" s="317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5" t="str">
        <f>+VLOOKUP(G860,Liste!$A$7:$H$69,8,FALSE)</f>
        <v>Résineux</v>
      </c>
      <c r="BU860" s="295">
        <f t="shared" si="266"/>
        <v>0</v>
      </c>
      <c r="BV860" s="297">
        <f t="shared" si="267"/>
        <v>1</v>
      </c>
      <c r="BW860" s="316">
        <v>0</v>
      </c>
      <c r="BX860" s="295">
        <f t="shared" si="268"/>
        <v>0.43</v>
      </c>
      <c r="BY860">
        <f t="shared" si="269"/>
        <v>0</v>
      </c>
      <c r="BZ860" s="301">
        <f t="shared" si="270"/>
        <v>0</v>
      </c>
      <c r="CB860" s="296">
        <v>0.6</v>
      </c>
      <c r="CC860" s="296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3">
      <c r="A861" s="4">
        <v>2013</v>
      </c>
      <c r="B861" s="313">
        <v>44265</v>
      </c>
      <c r="C861" s="4" t="s">
        <v>428</v>
      </c>
      <c r="D861" s="4" t="s">
        <v>429</v>
      </c>
      <c r="E861" s="4"/>
      <c r="F861" s="4" t="s">
        <v>1488</v>
      </c>
      <c r="G861" s="5" t="s">
        <v>430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3">
        <f t="shared" si="263"/>
        <v>92</v>
      </c>
      <c r="BK861" s="133" t="str">
        <f t="shared" si="265"/>
        <v>Sapin pectiné_F1_Cas général_GS Arc Jurassien_92_</v>
      </c>
      <c r="BL861" s="317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5" t="str">
        <f>+VLOOKUP(G861,Liste!$A$7:$H$69,8,FALSE)</f>
        <v>Résineux</v>
      </c>
      <c r="BU861" s="295">
        <f t="shared" si="266"/>
        <v>0</v>
      </c>
      <c r="BV861" s="297">
        <f t="shared" si="267"/>
        <v>1</v>
      </c>
      <c r="BW861" s="316">
        <v>0</v>
      </c>
      <c r="BX861" s="295">
        <f t="shared" si="268"/>
        <v>0.43</v>
      </c>
      <c r="BY861">
        <f t="shared" si="269"/>
        <v>0</v>
      </c>
      <c r="BZ861" s="301">
        <f t="shared" si="270"/>
        <v>0</v>
      </c>
      <c r="CB861" s="296">
        <v>0.6</v>
      </c>
      <c r="CC861" s="296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3">
      <c r="A862" s="4">
        <v>2013</v>
      </c>
      <c r="B862" s="313">
        <v>44265</v>
      </c>
      <c r="C862" s="4" t="s">
        <v>428</v>
      </c>
      <c r="D862" s="4" t="s">
        <v>429</v>
      </c>
      <c r="E862" s="4"/>
      <c r="F862" s="4" t="s">
        <v>1488</v>
      </c>
      <c r="G862" s="5" t="s">
        <v>430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3">
        <f t="shared" si="263"/>
        <v>93</v>
      </c>
      <c r="BK862" s="133" t="str">
        <f t="shared" si="265"/>
        <v>Sapin pectiné_F1_Cas général_GS Arc Jurassien_93_</v>
      </c>
      <c r="BL862" s="317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5" t="str">
        <f>+VLOOKUP(G862,Liste!$A$7:$H$69,8,FALSE)</f>
        <v>Résineux</v>
      </c>
      <c r="BU862" s="295">
        <f t="shared" si="266"/>
        <v>0</v>
      </c>
      <c r="BV862" s="297">
        <f t="shared" si="267"/>
        <v>1</v>
      </c>
      <c r="BW862" s="316">
        <v>0</v>
      </c>
      <c r="BX862" s="295">
        <f t="shared" si="268"/>
        <v>0.43</v>
      </c>
      <c r="BY862">
        <f t="shared" si="269"/>
        <v>0</v>
      </c>
      <c r="BZ862" s="301">
        <f t="shared" si="270"/>
        <v>0</v>
      </c>
      <c r="CB862" s="296">
        <v>0.6</v>
      </c>
      <c r="CC862" s="296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3">
      <c r="A863" s="4">
        <v>2013</v>
      </c>
      <c r="B863" s="313">
        <v>44265</v>
      </c>
      <c r="C863" s="4" t="s">
        <v>428</v>
      </c>
      <c r="D863" s="4" t="s">
        <v>429</v>
      </c>
      <c r="E863" s="4"/>
      <c r="F863" s="4" t="s">
        <v>1488</v>
      </c>
      <c r="G863" s="5" t="s">
        <v>430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3">
        <f t="shared" si="263"/>
        <v>94</v>
      </c>
      <c r="BK863" s="133" t="str">
        <f t="shared" si="265"/>
        <v>Sapin pectiné_F1_Cas général_GS Arc Jurassien_94_</v>
      </c>
      <c r="BL863" s="317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5" t="str">
        <f>+VLOOKUP(G863,Liste!$A$7:$H$69,8,FALSE)</f>
        <v>Résineux</v>
      </c>
      <c r="BU863" s="295">
        <f t="shared" si="266"/>
        <v>0</v>
      </c>
      <c r="BV863" s="297">
        <f t="shared" si="267"/>
        <v>1</v>
      </c>
      <c r="BW863" s="316">
        <v>0</v>
      </c>
      <c r="BX863" s="295">
        <f t="shared" si="268"/>
        <v>0.43</v>
      </c>
      <c r="BY863">
        <f t="shared" si="269"/>
        <v>0</v>
      </c>
      <c r="BZ863" s="301">
        <f t="shared" si="270"/>
        <v>0</v>
      </c>
      <c r="CB863" s="296">
        <v>0.6</v>
      </c>
      <c r="CC863" s="296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3">
      <c r="A864" s="4">
        <v>2013</v>
      </c>
      <c r="B864" s="313">
        <v>44265</v>
      </c>
      <c r="C864" s="4" t="s">
        <v>428</v>
      </c>
      <c r="D864" s="4" t="s">
        <v>429</v>
      </c>
      <c r="E864" s="4"/>
      <c r="F864" s="4" t="s">
        <v>1488</v>
      </c>
      <c r="G864" s="5" t="s">
        <v>430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3">
        <f t="shared" si="263"/>
        <v>95</v>
      </c>
      <c r="BK864" s="133" t="str">
        <f t="shared" si="265"/>
        <v>Sapin pectiné_F1_Cas général_GS Arc Jurassien_95_</v>
      </c>
      <c r="BL864" s="317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5" t="str">
        <f>+VLOOKUP(G864,Liste!$A$7:$H$69,8,FALSE)</f>
        <v>Résineux</v>
      </c>
      <c r="BU864" s="295">
        <f t="shared" si="266"/>
        <v>0</v>
      </c>
      <c r="BV864" s="297">
        <f t="shared" si="267"/>
        <v>1</v>
      </c>
      <c r="BW864" s="316">
        <v>0</v>
      </c>
      <c r="BX864" s="295">
        <f t="shared" si="268"/>
        <v>0.43</v>
      </c>
      <c r="BY864">
        <f t="shared" si="269"/>
        <v>0</v>
      </c>
      <c r="BZ864" s="301">
        <f t="shared" si="270"/>
        <v>0</v>
      </c>
      <c r="CB864" s="296">
        <v>0.6</v>
      </c>
      <c r="CC864" s="296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3">
      <c r="A865" s="4">
        <v>2013</v>
      </c>
      <c r="B865" s="313">
        <v>44265</v>
      </c>
      <c r="C865" s="4" t="s">
        <v>428</v>
      </c>
      <c r="D865" s="4" t="s">
        <v>429</v>
      </c>
      <c r="E865" s="4"/>
      <c r="F865" s="4" t="s">
        <v>1488</v>
      </c>
      <c r="G865" s="5" t="s">
        <v>430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3">
        <f t="shared" si="263"/>
        <v>96</v>
      </c>
      <c r="BK865" s="133" t="str">
        <f t="shared" si="265"/>
        <v>Sapin pectiné_F1_Cas général_GS Arc Jurassien_96_</v>
      </c>
      <c r="BL865" s="317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5" t="str">
        <f>+VLOOKUP(G865,Liste!$A$7:$H$69,8,FALSE)</f>
        <v>Résineux</v>
      </c>
      <c r="BU865" s="295">
        <f t="shared" si="266"/>
        <v>0</v>
      </c>
      <c r="BV865" s="297">
        <f t="shared" si="267"/>
        <v>1</v>
      </c>
      <c r="BW865" s="316">
        <v>0</v>
      </c>
      <c r="BX865" s="295">
        <f t="shared" si="268"/>
        <v>0.43</v>
      </c>
      <c r="BY865">
        <f t="shared" si="269"/>
        <v>0</v>
      </c>
      <c r="BZ865" s="301">
        <f t="shared" si="270"/>
        <v>0</v>
      </c>
      <c r="CB865" s="296">
        <v>0.6</v>
      </c>
      <c r="CC865" s="296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3">
      <c r="A866" s="4">
        <v>2013</v>
      </c>
      <c r="B866" s="313">
        <v>44265</v>
      </c>
      <c r="C866" s="4" t="s">
        <v>428</v>
      </c>
      <c r="D866" s="4" t="s">
        <v>429</v>
      </c>
      <c r="E866" s="4"/>
      <c r="F866" s="4" t="s">
        <v>1488</v>
      </c>
      <c r="G866" s="5" t="s">
        <v>430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3">
        <f t="shared" si="263"/>
        <v>97</v>
      </c>
      <c r="BK866" s="133" t="str">
        <f t="shared" si="265"/>
        <v>Sapin pectiné_F1_Cas général_GS Arc Jurassien_97_</v>
      </c>
      <c r="BL866" s="317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5" t="str">
        <f>+VLOOKUP(G866,Liste!$A$7:$H$69,8,FALSE)</f>
        <v>Résineux</v>
      </c>
      <c r="BU866" s="295">
        <f t="shared" si="266"/>
        <v>0</v>
      </c>
      <c r="BV866" s="297">
        <f t="shared" si="267"/>
        <v>1</v>
      </c>
      <c r="BW866" s="316">
        <v>0</v>
      </c>
      <c r="BX866" s="295">
        <f t="shared" si="268"/>
        <v>0.43</v>
      </c>
      <c r="BY866">
        <f t="shared" si="269"/>
        <v>0</v>
      </c>
      <c r="BZ866" s="301">
        <f t="shared" si="270"/>
        <v>0</v>
      </c>
      <c r="CB866" s="296">
        <v>0.6</v>
      </c>
      <c r="CC866" s="296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3">
      <c r="A867" s="4">
        <v>2013</v>
      </c>
      <c r="B867" s="313">
        <v>44265</v>
      </c>
      <c r="C867" s="4" t="s">
        <v>428</v>
      </c>
      <c r="D867" s="4" t="s">
        <v>429</v>
      </c>
      <c r="E867" s="4"/>
      <c r="F867" s="4" t="s">
        <v>1488</v>
      </c>
      <c r="G867" s="5" t="s">
        <v>430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3">
        <f t="shared" si="263"/>
        <v>98</v>
      </c>
      <c r="BK867" s="133" t="str">
        <f t="shared" si="265"/>
        <v>Sapin pectiné_F1_Cas général_GS Arc Jurassien_98_</v>
      </c>
      <c r="BL867" s="317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5" t="str">
        <f>+VLOOKUP(G867,Liste!$A$7:$H$69,8,FALSE)</f>
        <v>Résineux</v>
      </c>
      <c r="BU867" s="295">
        <f t="shared" si="266"/>
        <v>0</v>
      </c>
      <c r="BV867" s="297">
        <f t="shared" si="267"/>
        <v>1</v>
      </c>
      <c r="BW867" s="316">
        <v>0</v>
      </c>
      <c r="BX867" s="295">
        <f t="shared" si="268"/>
        <v>0.43</v>
      </c>
      <c r="BY867">
        <f t="shared" si="269"/>
        <v>0</v>
      </c>
      <c r="BZ867" s="301">
        <f t="shared" si="270"/>
        <v>0</v>
      </c>
      <c r="CB867" s="296">
        <v>0.6</v>
      </c>
      <c r="CC867" s="296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3">
      <c r="A868" s="4">
        <v>2013</v>
      </c>
      <c r="B868" s="313">
        <v>44265</v>
      </c>
      <c r="C868" s="4" t="s">
        <v>428</v>
      </c>
      <c r="D868" s="4" t="s">
        <v>429</v>
      </c>
      <c r="E868" s="4"/>
      <c r="F868" s="4" t="s">
        <v>1488</v>
      </c>
      <c r="G868" s="5" t="s">
        <v>430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3">
        <f t="shared" si="263"/>
        <v>99</v>
      </c>
      <c r="BK868" s="133" t="str">
        <f t="shared" si="265"/>
        <v>Sapin pectiné_F1_Cas général_GS Arc Jurassien_99_</v>
      </c>
      <c r="BL868" s="317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5" t="str">
        <f>+VLOOKUP(G868,Liste!$A$7:$H$69,8,FALSE)</f>
        <v>Résineux</v>
      </c>
      <c r="BU868" s="295">
        <f t="shared" si="266"/>
        <v>0</v>
      </c>
      <c r="BV868" s="297">
        <f t="shared" si="267"/>
        <v>1</v>
      </c>
      <c r="BW868" s="316">
        <v>0</v>
      </c>
      <c r="BX868" s="295">
        <f t="shared" si="268"/>
        <v>0.43</v>
      </c>
      <c r="BY868">
        <f t="shared" si="269"/>
        <v>0</v>
      </c>
      <c r="BZ868" s="301">
        <f t="shared" si="270"/>
        <v>0</v>
      </c>
      <c r="CB868" s="296">
        <v>0.6</v>
      </c>
      <c r="CC868" s="296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3">
      <c r="A869" s="4">
        <v>2013</v>
      </c>
      <c r="B869" s="313">
        <v>44265</v>
      </c>
      <c r="C869" s="4" t="s">
        <v>428</v>
      </c>
      <c r="D869" s="4" t="s">
        <v>429</v>
      </c>
      <c r="E869" s="4"/>
      <c r="F869" s="4" t="s">
        <v>1488</v>
      </c>
      <c r="G869" s="5" t="s">
        <v>430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3">
        <f t="shared" si="263"/>
        <v>99</v>
      </c>
      <c r="BK869" s="133" t="str">
        <f t="shared" si="265"/>
        <v>Sapin pectiné_F1_Cas général_GS Arc Jurassien_99_</v>
      </c>
      <c r="BL869" s="317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5" t="str">
        <f>+VLOOKUP(G869,Liste!$A$7:$H$69,8,FALSE)</f>
        <v>Résineux</v>
      </c>
      <c r="BU869" s="295">
        <f t="shared" si="266"/>
        <v>0</v>
      </c>
      <c r="BV869" s="297">
        <f t="shared" si="267"/>
        <v>1</v>
      </c>
      <c r="BW869" s="316">
        <v>0</v>
      </c>
      <c r="BX869" s="295">
        <f t="shared" si="268"/>
        <v>0.43</v>
      </c>
      <c r="BY869">
        <f t="shared" si="269"/>
        <v>0</v>
      </c>
      <c r="BZ869" s="301">
        <f t="shared" si="270"/>
        <v>0</v>
      </c>
      <c r="CB869" s="296">
        <v>0.6</v>
      </c>
      <c r="CC869" s="296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3">
      <c r="A870" s="4">
        <v>2013</v>
      </c>
      <c r="B870" s="313">
        <v>44265</v>
      </c>
      <c r="C870" s="4" t="s">
        <v>428</v>
      </c>
      <c r="D870" s="4" t="s">
        <v>429</v>
      </c>
      <c r="E870" s="4"/>
      <c r="F870" s="4" t="s">
        <v>1488</v>
      </c>
      <c r="G870" s="5" t="s">
        <v>430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3">
        <f t="shared" si="263"/>
        <v>100</v>
      </c>
      <c r="BK870" s="133" t="str">
        <f t="shared" si="265"/>
        <v>Sapin pectiné_F1_Cas général_GS Arc Jurassien_100_</v>
      </c>
      <c r="BL870" s="317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5" t="str">
        <f>+VLOOKUP(G870,Liste!$A$7:$H$69,8,FALSE)</f>
        <v>Résineux</v>
      </c>
      <c r="BU870" s="295">
        <f t="shared" si="266"/>
        <v>0</v>
      </c>
      <c r="BV870" s="297">
        <f t="shared" si="267"/>
        <v>1</v>
      </c>
      <c r="BW870" s="316">
        <v>0</v>
      </c>
      <c r="BX870" s="295">
        <f t="shared" si="268"/>
        <v>0.43</v>
      </c>
      <c r="BY870">
        <f t="shared" si="269"/>
        <v>0</v>
      </c>
      <c r="BZ870" s="301">
        <f t="shared" si="270"/>
        <v>0</v>
      </c>
      <c r="CB870" s="296">
        <v>0.6</v>
      </c>
      <c r="CC870" s="296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3">
      <c r="A871" s="4">
        <v>2013</v>
      </c>
      <c r="B871" s="313">
        <v>44265</v>
      </c>
      <c r="C871" s="4" t="s">
        <v>428</v>
      </c>
      <c r="D871" s="4" t="s">
        <v>429</v>
      </c>
      <c r="E871" s="4"/>
      <c r="F871" s="4" t="s">
        <v>1488</v>
      </c>
      <c r="G871" s="5" t="s">
        <v>430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3">
        <f t="shared" si="263"/>
        <v>101</v>
      </c>
      <c r="BK871" s="133" t="str">
        <f t="shared" si="265"/>
        <v>Sapin pectiné_F1_Cas général_GS Arc Jurassien_101_</v>
      </c>
      <c r="BL871" s="317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5" t="str">
        <f>+VLOOKUP(G871,Liste!$A$7:$H$69,8,FALSE)</f>
        <v>Résineux</v>
      </c>
      <c r="BU871" s="295">
        <f t="shared" si="266"/>
        <v>0</v>
      </c>
      <c r="BV871" s="297">
        <f t="shared" si="267"/>
        <v>1</v>
      </c>
      <c r="BW871" s="316">
        <v>0</v>
      </c>
      <c r="BX871" s="295">
        <f t="shared" si="268"/>
        <v>0.43</v>
      </c>
      <c r="BY871">
        <f t="shared" si="269"/>
        <v>0</v>
      </c>
      <c r="BZ871" s="301">
        <f t="shared" si="270"/>
        <v>0</v>
      </c>
      <c r="CB871" s="296">
        <v>0.6</v>
      </c>
      <c r="CC871" s="296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3">
      <c r="A872" s="4">
        <v>2013</v>
      </c>
      <c r="B872" s="313">
        <v>44265</v>
      </c>
      <c r="C872" s="4" t="s">
        <v>428</v>
      </c>
      <c r="D872" s="4" t="s">
        <v>429</v>
      </c>
      <c r="E872" s="4"/>
      <c r="F872" s="4" t="s">
        <v>1488</v>
      </c>
      <c r="G872" s="5" t="s">
        <v>430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3">
        <f t="shared" si="263"/>
        <v>102</v>
      </c>
      <c r="BK872" s="133" t="str">
        <f t="shared" si="265"/>
        <v>Sapin pectiné_F1_Cas général_GS Arc Jurassien_102_</v>
      </c>
      <c r="BL872" s="317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5" t="str">
        <f>+VLOOKUP(G872,Liste!$A$7:$H$69,8,FALSE)</f>
        <v>Résineux</v>
      </c>
      <c r="BU872" s="295">
        <f t="shared" si="266"/>
        <v>0</v>
      </c>
      <c r="BV872" s="297">
        <f t="shared" si="267"/>
        <v>1</v>
      </c>
      <c r="BW872" s="316">
        <v>0</v>
      </c>
      <c r="BX872" s="295">
        <f t="shared" si="268"/>
        <v>0.43</v>
      </c>
      <c r="BY872">
        <f t="shared" si="269"/>
        <v>0</v>
      </c>
      <c r="BZ872" s="301">
        <f t="shared" si="270"/>
        <v>0</v>
      </c>
      <c r="CB872" s="296">
        <v>0.6</v>
      </c>
      <c r="CC872" s="296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3">
      <c r="A873" s="4">
        <v>2013</v>
      </c>
      <c r="B873" s="313">
        <v>44265</v>
      </c>
      <c r="C873" s="4" t="s">
        <v>428</v>
      </c>
      <c r="D873" s="4" t="s">
        <v>429</v>
      </c>
      <c r="E873" s="4"/>
      <c r="F873" s="4" t="s">
        <v>1488</v>
      </c>
      <c r="G873" s="5" t="s">
        <v>430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3">
        <f t="shared" si="263"/>
        <v>103</v>
      </c>
      <c r="BK873" s="133" t="str">
        <f t="shared" si="265"/>
        <v>Sapin pectiné_F1_Cas général_GS Arc Jurassien_103_</v>
      </c>
      <c r="BL873" s="317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5" t="str">
        <f>+VLOOKUP(G873,Liste!$A$7:$H$69,8,FALSE)</f>
        <v>Résineux</v>
      </c>
      <c r="BU873" s="295">
        <f t="shared" si="266"/>
        <v>0</v>
      </c>
      <c r="BV873" s="297">
        <f t="shared" si="267"/>
        <v>1</v>
      </c>
      <c r="BW873" s="316">
        <v>0</v>
      </c>
      <c r="BX873" s="295">
        <f t="shared" si="268"/>
        <v>0.43</v>
      </c>
      <c r="BY873">
        <f t="shared" si="269"/>
        <v>0</v>
      </c>
      <c r="BZ873" s="301">
        <f t="shared" si="270"/>
        <v>0</v>
      </c>
      <c r="CB873" s="296">
        <v>0.6</v>
      </c>
      <c r="CC873" s="296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3">
      <c r="A874" s="4">
        <v>2013</v>
      </c>
      <c r="B874" s="313">
        <v>44265</v>
      </c>
      <c r="C874" s="4" t="s">
        <v>428</v>
      </c>
      <c r="D874" s="4" t="s">
        <v>429</v>
      </c>
      <c r="E874" s="4"/>
      <c r="F874" s="4" t="s">
        <v>1488</v>
      </c>
      <c r="G874" s="5" t="s">
        <v>430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3">
        <f t="shared" si="263"/>
        <v>104</v>
      </c>
      <c r="BK874" s="133" t="str">
        <f t="shared" si="265"/>
        <v>Sapin pectiné_F1_Cas général_GS Arc Jurassien_104_</v>
      </c>
      <c r="BL874" s="317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5" t="str">
        <f>+VLOOKUP(G874,Liste!$A$7:$H$69,8,FALSE)</f>
        <v>Résineux</v>
      </c>
      <c r="BU874" s="295">
        <f t="shared" si="266"/>
        <v>0</v>
      </c>
      <c r="BV874" s="297">
        <f t="shared" si="267"/>
        <v>1</v>
      </c>
      <c r="BW874" s="316">
        <v>0</v>
      </c>
      <c r="BX874" s="295">
        <f t="shared" si="268"/>
        <v>0.43</v>
      </c>
      <c r="BY874">
        <f t="shared" si="269"/>
        <v>0</v>
      </c>
      <c r="BZ874" s="301">
        <f t="shared" si="270"/>
        <v>0</v>
      </c>
      <c r="CB874" s="296">
        <v>0.6</v>
      </c>
      <c r="CC874" s="296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3">
      <c r="A875" s="4">
        <v>2013</v>
      </c>
      <c r="B875" s="313">
        <v>44265</v>
      </c>
      <c r="C875" s="4" t="s">
        <v>428</v>
      </c>
      <c r="D875" s="4" t="s">
        <v>429</v>
      </c>
      <c r="E875" s="4"/>
      <c r="F875" s="4" t="s">
        <v>1488</v>
      </c>
      <c r="G875" s="5" t="s">
        <v>430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3">
        <f t="shared" si="263"/>
        <v>105</v>
      </c>
      <c r="BK875" s="133" t="str">
        <f t="shared" si="265"/>
        <v>Sapin pectiné_F1_Cas général_GS Arc Jurassien_105_</v>
      </c>
      <c r="BL875" s="317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5" t="str">
        <f>+VLOOKUP(G875,Liste!$A$7:$H$69,8,FALSE)</f>
        <v>Résineux</v>
      </c>
      <c r="BU875" s="295">
        <f t="shared" si="266"/>
        <v>0</v>
      </c>
      <c r="BV875" s="297">
        <f t="shared" si="267"/>
        <v>1</v>
      </c>
      <c r="BW875" s="316">
        <v>0</v>
      </c>
      <c r="BX875" s="295">
        <f t="shared" si="268"/>
        <v>0.43</v>
      </c>
      <c r="BY875">
        <f t="shared" si="269"/>
        <v>0</v>
      </c>
      <c r="BZ875" s="301">
        <f t="shared" si="270"/>
        <v>0</v>
      </c>
      <c r="CB875" s="296">
        <v>0.6</v>
      </c>
      <c r="CC875" s="296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3">
      <c r="A876" s="4">
        <v>2013</v>
      </c>
      <c r="B876" s="313">
        <v>44265</v>
      </c>
      <c r="C876" s="4" t="s">
        <v>428</v>
      </c>
      <c r="D876" s="4" t="s">
        <v>429</v>
      </c>
      <c r="E876" s="4"/>
      <c r="F876" s="4" t="s">
        <v>1488</v>
      </c>
      <c r="G876" s="5" t="s">
        <v>430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3">
        <f t="shared" si="263"/>
        <v>106</v>
      </c>
      <c r="BK876" s="133" t="str">
        <f t="shared" si="265"/>
        <v>Sapin pectiné_F1_Cas général_GS Arc Jurassien_106_</v>
      </c>
      <c r="BL876" s="317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5" t="str">
        <f>+VLOOKUP(G876,Liste!$A$7:$H$69,8,FALSE)</f>
        <v>Résineux</v>
      </c>
      <c r="BU876" s="295">
        <f t="shared" si="266"/>
        <v>0</v>
      </c>
      <c r="BV876" s="297">
        <f t="shared" si="267"/>
        <v>1</v>
      </c>
      <c r="BW876" s="316">
        <v>0</v>
      </c>
      <c r="BX876" s="295">
        <f t="shared" si="268"/>
        <v>0.43</v>
      </c>
      <c r="BY876">
        <f t="shared" si="269"/>
        <v>0</v>
      </c>
      <c r="BZ876" s="301">
        <f t="shared" si="270"/>
        <v>0</v>
      </c>
      <c r="CB876" s="296">
        <v>0.6</v>
      </c>
      <c r="CC876" s="296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3">
      <c r="A877" s="4">
        <v>2013</v>
      </c>
      <c r="B877" s="313">
        <v>44265</v>
      </c>
      <c r="C877" s="4" t="s">
        <v>428</v>
      </c>
      <c r="D877" s="4" t="s">
        <v>429</v>
      </c>
      <c r="E877" s="4"/>
      <c r="F877" s="4" t="s">
        <v>1488</v>
      </c>
      <c r="G877" s="5" t="s">
        <v>430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3">
        <f t="shared" si="263"/>
        <v>107</v>
      </c>
      <c r="BK877" s="133" t="str">
        <f t="shared" si="265"/>
        <v>Sapin pectiné_F1_Cas général_GS Arc Jurassien_107_</v>
      </c>
      <c r="BL877" s="317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5" t="str">
        <f>+VLOOKUP(G877,Liste!$A$7:$H$69,8,FALSE)</f>
        <v>Résineux</v>
      </c>
      <c r="BU877" s="295">
        <f t="shared" si="266"/>
        <v>0</v>
      </c>
      <c r="BV877" s="297">
        <f t="shared" si="267"/>
        <v>1</v>
      </c>
      <c r="BW877" s="316">
        <v>0</v>
      </c>
      <c r="BX877" s="295">
        <f t="shared" si="268"/>
        <v>0.43</v>
      </c>
      <c r="BY877">
        <f t="shared" si="269"/>
        <v>0</v>
      </c>
      <c r="BZ877" s="301">
        <f t="shared" si="270"/>
        <v>0</v>
      </c>
      <c r="CB877" s="296">
        <v>0.6</v>
      </c>
      <c r="CC877" s="296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3">
      <c r="A878" s="4">
        <v>2013</v>
      </c>
      <c r="B878" s="313">
        <v>44265</v>
      </c>
      <c r="C878" s="4" t="s">
        <v>428</v>
      </c>
      <c r="D878" s="4" t="s">
        <v>429</v>
      </c>
      <c r="E878" s="4"/>
      <c r="F878" s="4" t="s">
        <v>1488</v>
      </c>
      <c r="G878" s="5" t="s">
        <v>430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3">
        <f t="shared" si="263"/>
        <v>107</v>
      </c>
      <c r="BK878" s="133" t="str">
        <f t="shared" si="265"/>
        <v>Sapin pectiné_F1_Cas général_GS Arc Jurassien_107_</v>
      </c>
      <c r="BL878" s="317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5" t="str">
        <f>+VLOOKUP(G878,Liste!$A$7:$H$69,8,FALSE)</f>
        <v>Résineux</v>
      </c>
      <c r="BU878" s="295">
        <f t="shared" si="266"/>
        <v>0</v>
      </c>
      <c r="BV878" s="297">
        <f t="shared" si="267"/>
        <v>1</v>
      </c>
      <c r="BW878" s="316">
        <v>0</v>
      </c>
      <c r="BX878" s="295">
        <f t="shared" si="268"/>
        <v>0.43</v>
      </c>
      <c r="BY878">
        <f t="shared" si="269"/>
        <v>0</v>
      </c>
      <c r="BZ878" s="301">
        <f t="shared" si="270"/>
        <v>0</v>
      </c>
      <c r="CB878" s="296">
        <v>0.6</v>
      </c>
      <c r="CC878" s="296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3">
      <c r="A879" s="4">
        <v>2013</v>
      </c>
      <c r="B879" s="313">
        <v>44265</v>
      </c>
      <c r="C879" s="4" t="s">
        <v>428</v>
      </c>
      <c r="D879" s="4" t="s">
        <v>429</v>
      </c>
      <c r="E879" s="4"/>
      <c r="F879" s="4" t="s">
        <v>1488</v>
      </c>
      <c r="G879" s="5" t="s">
        <v>430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3">
        <f t="shared" si="263"/>
        <v>108</v>
      </c>
      <c r="BK879" s="133" t="str">
        <f t="shared" si="265"/>
        <v>Sapin pectiné_F1_Cas général_GS Arc Jurassien_108_</v>
      </c>
      <c r="BL879" s="317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5" t="str">
        <f>+VLOOKUP(G879,Liste!$A$7:$H$69,8,FALSE)</f>
        <v>Résineux</v>
      </c>
      <c r="BU879" s="295">
        <f t="shared" si="266"/>
        <v>0</v>
      </c>
      <c r="BV879" s="297">
        <f t="shared" si="267"/>
        <v>1</v>
      </c>
      <c r="BW879" s="316">
        <v>0</v>
      </c>
      <c r="BX879" s="295">
        <f t="shared" si="268"/>
        <v>0.43</v>
      </c>
      <c r="BY879">
        <f t="shared" si="269"/>
        <v>0</v>
      </c>
      <c r="BZ879" s="301">
        <f t="shared" si="270"/>
        <v>0</v>
      </c>
      <c r="CB879" s="296">
        <v>0.6</v>
      </c>
      <c r="CC879" s="296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3">
      <c r="A880" s="4">
        <v>2013</v>
      </c>
      <c r="B880" s="313">
        <v>44265</v>
      </c>
      <c r="C880" s="4" t="s">
        <v>428</v>
      </c>
      <c r="D880" s="4" t="s">
        <v>429</v>
      </c>
      <c r="E880" s="4"/>
      <c r="F880" s="4" t="s">
        <v>1488</v>
      </c>
      <c r="G880" s="5" t="s">
        <v>430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3">
        <f t="shared" si="263"/>
        <v>109</v>
      </c>
      <c r="BK880" s="133" t="str">
        <f t="shared" si="265"/>
        <v>Sapin pectiné_F1_Cas général_GS Arc Jurassien_109_</v>
      </c>
      <c r="BL880" s="317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5" t="str">
        <f>+VLOOKUP(G880,Liste!$A$7:$H$69,8,FALSE)</f>
        <v>Résineux</v>
      </c>
      <c r="BU880" s="295">
        <f t="shared" si="266"/>
        <v>0</v>
      </c>
      <c r="BV880" s="297">
        <f t="shared" si="267"/>
        <v>1</v>
      </c>
      <c r="BW880" s="316">
        <v>0</v>
      </c>
      <c r="BX880" s="295">
        <f t="shared" si="268"/>
        <v>0.43</v>
      </c>
      <c r="BY880">
        <f t="shared" si="269"/>
        <v>0</v>
      </c>
      <c r="BZ880" s="301">
        <f t="shared" si="270"/>
        <v>0</v>
      </c>
      <c r="CB880" s="296">
        <v>0.6</v>
      </c>
      <c r="CC880" s="296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3">
      <c r="A881" s="4">
        <v>2013</v>
      </c>
      <c r="B881" s="313">
        <v>44265</v>
      </c>
      <c r="C881" s="4" t="s">
        <v>428</v>
      </c>
      <c r="D881" s="4" t="s">
        <v>429</v>
      </c>
      <c r="E881" s="4"/>
      <c r="F881" s="4" t="s">
        <v>1488</v>
      </c>
      <c r="G881" s="5" t="s">
        <v>430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3">
        <f t="shared" si="263"/>
        <v>110</v>
      </c>
      <c r="BK881" s="133" t="str">
        <f t="shared" si="265"/>
        <v>Sapin pectiné_F1_Cas général_GS Arc Jurassien_110_</v>
      </c>
      <c r="BL881" s="317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5" t="str">
        <f>+VLOOKUP(G881,Liste!$A$7:$H$69,8,FALSE)</f>
        <v>Résineux</v>
      </c>
      <c r="BU881" s="295">
        <f t="shared" si="266"/>
        <v>0</v>
      </c>
      <c r="BV881" s="297">
        <f t="shared" si="267"/>
        <v>1</v>
      </c>
      <c r="BW881" s="316">
        <v>0</v>
      </c>
      <c r="BX881" s="295">
        <f t="shared" si="268"/>
        <v>0.43</v>
      </c>
      <c r="BY881">
        <f t="shared" si="269"/>
        <v>0</v>
      </c>
      <c r="BZ881" s="301">
        <f t="shared" si="270"/>
        <v>0</v>
      </c>
      <c r="CB881" s="296">
        <v>0.6</v>
      </c>
      <c r="CC881" s="296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3">
      <c r="A882" s="4">
        <v>2013</v>
      </c>
      <c r="B882" s="313">
        <v>44265</v>
      </c>
      <c r="C882" s="4" t="s">
        <v>428</v>
      </c>
      <c r="D882" s="4" t="s">
        <v>429</v>
      </c>
      <c r="E882" s="4"/>
      <c r="F882" s="4" t="s">
        <v>1488</v>
      </c>
      <c r="G882" s="5" t="s">
        <v>430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3">
        <f t="shared" si="263"/>
        <v>111</v>
      </c>
      <c r="BK882" s="133" t="str">
        <f t="shared" si="265"/>
        <v>Sapin pectiné_F1_Cas général_GS Arc Jurassien_111_</v>
      </c>
      <c r="BL882" s="317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5" t="str">
        <f>+VLOOKUP(G882,Liste!$A$7:$H$69,8,FALSE)</f>
        <v>Résineux</v>
      </c>
      <c r="BU882" s="295">
        <f t="shared" si="266"/>
        <v>0</v>
      </c>
      <c r="BV882" s="297">
        <f t="shared" si="267"/>
        <v>1</v>
      </c>
      <c r="BW882" s="316">
        <v>0</v>
      </c>
      <c r="BX882" s="295">
        <f t="shared" si="268"/>
        <v>0.43</v>
      </c>
      <c r="BY882">
        <f t="shared" si="269"/>
        <v>0</v>
      </c>
      <c r="BZ882" s="301">
        <f t="shared" si="270"/>
        <v>0</v>
      </c>
      <c r="CB882" s="296">
        <v>0.6</v>
      </c>
      <c r="CC882" s="296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3">
      <c r="A883" s="4">
        <v>2013</v>
      </c>
      <c r="B883" s="313">
        <v>44265</v>
      </c>
      <c r="C883" s="4" t="s">
        <v>428</v>
      </c>
      <c r="D883" s="4" t="s">
        <v>429</v>
      </c>
      <c r="E883" s="4"/>
      <c r="F883" s="4" t="s">
        <v>1488</v>
      </c>
      <c r="G883" s="5" t="s">
        <v>430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3">
        <f t="shared" si="263"/>
        <v>112</v>
      </c>
      <c r="BK883" s="133" t="str">
        <f t="shared" si="265"/>
        <v>Sapin pectiné_F1_Cas général_GS Arc Jurassien_112_</v>
      </c>
      <c r="BL883" s="317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5" t="str">
        <f>+VLOOKUP(G883,Liste!$A$7:$H$69,8,FALSE)</f>
        <v>Résineux</v>
      </c>
      <c r="BU883" s="295">
        <f t="shared" si="266"/>
        <v>0</v>
      </c>
      <c r="BV883" s="297">
        <f t="shared" si="267"/>
        <v>1</v>
      </c>
      <c r="BW883" s="316">
        <v>0</v>
      </c>
      <c r="BX883" s="295">
        <f t="shared" si="268"/>
        <v>0.43</v>
      </c>
      <c r="BY883">
        <f t="shared" si="269"/>
        <v>0</v>
      </c>
      <c r="BZ883" s="301">
        <f t="shared" si="270"/>
        <v>0</v>
      </c>
      <c r="CB883" s="296">
        <v>0.6</v>
      </c>
      <c r="CC883" s="296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3">
      <c r="A884" s="4">
        <v>2013</v>
      </c>
      <c r="B884" s="313">
        <v>44265</v>
      </c>
      <c r="C884" s="4" t="s">
        <v>428</v>
      </c>
      <c r="D884" s="4" t="s">
        <v>429</v>
      </c>
      <c r="E884" s="4"/>
      <c r="F884" s="4" t="s">
        <v>1488</v>
      </c>
      <c r="G884" s="5" t="s">
        <v>430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3">
        <f t="shared" si="263"/>
        <v>113</v>
      </c>
      <c r="BK884" s="133" t="str">
        <f t="shared" si="265"/>
        <v>Sapin pectiné_F1_Cas général_GS Arc Jurassien_113_</v>
      </c>
      <c r="BL884" s="317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5" t="str">
        <f>+VLOOKUP(G884,Liste!$A$7:$H$69,8,FALSE)</f>
        <v>Résineux</v>
      </c>
      <c r="BU884" s="295">
        <f t="shared" si="266"/>
        <v>0</v>
      </c>
      <c r="BV884" s="297">
        <f t="shared" si="267"/>
        <v>1</v>
      </c>
      <c r="BW884" s="316">
        <v>0</v>
      </c>
      <c r="BX884" s="295">
        <f t="shared" si="268"/>
        <v>0.43</v>
      </c>
      <c r="BY884">
        <f t="shared" si="269"/>
        <v>0</v>
      </c>
      <c r="BZ884" s="301">
        <f t="shared" si="270"/>
        <v>0</v>
      </c>
      <c r="CB884" s="296">
        <v>0.6</v>
      </c>
      <c r="CC884" s="296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3">
      <c r="A885" s="4">
        <v>2013</v>
      </c>
      <c r="B885" s="313">
        <v>44265</v>
      </c>
      <c r="C885" s="4" t="s">
        <v>428</v>
      </c>
      <c r="D885" s="4" t="s">
        <v>429</v>
      </c>
      <c r="E885" s="4"/>
      <c r="F885" s="4" t="s">
        <v>1488</v>
      </c>
      <c r="G885" s="5" t="s">
        <v>430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3">
        <f t="shared" si="263"/>
        <v>114</v>
      </c>
      <c r="BK885" s="133" t="str">
        <f t="shared" si="265"/>
        <v>Sapin pectiné_F1_Cas général_GS Arc Jurassien_114_</v>
      </c>
      <c r="BL885" s="317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5" t="str">
        <f>+VLOOKUP(G885,Liste!$A$7:$H$69,8,FALSE)</f>
        <v>Résineux</v>
      </c>
      <c r="BU885" s="295">
        <f t="shared" si="266"/>
        <v>0</v>
      </c>
      <c r="BV885" s="297">
        <f t="shared" si="267"/>
        <v>1</v>
      </c>
      <c r="BW885" s="316">
        <v>0</v>
      </c>
      <c r="BX885" s="295">
        <f t="shared" si="268"/>
        <v>0.43</v>
      </c>
      <c r="BY885">
        <f t="shared" si="269"/>
        <v>0</v>
      </c>
      <c r="BZ885" s="301">
        <f t="shared" si="270"/>
        <v>0</v>
      </c>
      <c r="CB885" s="296">
        <v>0.6</v>
      </c>
      <c r="CC885" s="296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3">
      <c r="A886" s="4">
        <v>2013</v>
      </c>
      <c r="B886" s="313">
        <v>44265</v>
      </c>
      <c r="C886" s="4" t="s">
        <v>428</v>
      </c>
      <c r="D886" s="4" t="s">
        <v>429</v>
      </c>
      <c r="E886" s="4"/>
      <c r="F886" s="4" t="s">
        <v>1488</v>
      </c>
      <c r="G886" s="5" t="s">
        <v>430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3">
        <f t="shared" si="263"/>
        <v>115</v>
      </c>
      <c r="BK886" s="133" t="str">
        <f t="shared" si="265"/>
        <v>Sapin pectiné_F1_Cas général_GS Arc Jurassien_115_</v>
      </c>
      <c r="BL886" s="317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5" t="str">
        <f>+VLOOKUP(G886,Liste!$A$7:$H$69,8,FALSE)</f>
        <v>Résineux</v>
      </c>
      <c r="BU886" s="295">
        <f t="shared" si="266"/>
        <v>0</v>
      </c>
      <c r="BV886" s="297">
        <f t="shared" si="267"/>
        <v>1</v>
      </c>
      <c r="BW886" s="316">
        <v>0</v>
      </c>
      <c r="BX886" s="295">
        <f t="shared" si="268"/>
        <v>0.43</v>
      </c>
      <c r="BY886">
        <f t="shared" si="269"/>
        <v>0</v>
      </c>
      <c r="BZ886" s="301">
        <f t="shared" si="270"/>
        <v>0</v>
      </c>
      <c r="CB886" s="296">
        <v>0.6</v>
      </c>
      <c r="CC886" s="296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3">
      <c r="A887" s="4">
        <v>2013</v>
      </c>
      <c r="B887" s="313">
        <v>44265</v>
      </c>
      <c r="C887" s="4" t="s">
        <v>428</v>
      </c>
      <c r="D887" s="4" t="s">
        <v>429</v>
      </c>
      <c r="E887" s="4"/>
      <c r="F887" s="4" t="s">
        <v>1488</v>
      </c>
      <c r="G887" s="5" t="s">
        <v>430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3">
        <f t="shared" si="263"/>
        <v>116</v>
      </c>
      <c r="BK887" s="133" t="str">
        <f t="shared" si="265"/>
        <v>Sapin pectiné_F1_Cas général_GS Arc Jurassien_116_</v>
      </c>
      <c r="BL887" s="317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5" t="str">
        <f>+VLOOKUP(G887,Liste!$A$7:$H$69,8,FALSE)</f>
        <v>Résineux</v>
      </c>
      <c r="BU887" s="295">
        <f t="shared" si="266"/>
        <v>0</v>
      </c>
      <c r="BV887" s="297">
        <f t="shared" si="267"/>
        <v>1</v>
      </c>
      <c r="BW887" s="316">
        <v>0</v>
      </c>
      <c r="BX887" s="295">
        <f t="shared" si="268"/>
        <v>0.43</v>
      </c>
      <c r="BY887">
        <f t="shared" si="269"/>
        <v>0</v>
      </c>
      <c r="BZ887" s="301">
        <f t="shared" si="270"/>
        <v>0</v>
      </c>
      <c r="CB887" s="296">
        <v>0.6</v>
      </c>
      <c r="CC887" s="296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3">
      <c r="A888" s="4">
        <v>2013</v>
      </c>
      <c r="B888" s="313">
        <v>44265</v>
      </c>
      <c r="C888" s="4" t="s">
        <v>428</v>
      </c>
      <c r="D888" s="4" t="s">
        <v>429</v>
      </c>
      <c r="E888" s="4"/>
      <c r="F888" s="4" t="s">
        <v>1488</v>
      </c>
      <c r="G888" s="5" t="s">
        <v>430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3">
        <f t="shared" si="263"/>
        <v>116</v>
      </c>
      <c r="BK888" s="133" t="str">
        <f t="shared" si="265"/>
        <v>Sapin pectiné_F1_Cas général_GS Arc Jurassien_116_</v>
      </c>
      <c r="BL888" s="317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5" t="str">
        <f>+VLOOKUP(G888,Liste!$A$7:$H$69,8,FALSE)</f>
        <v>Résineux</v>
      </c>
      <c r="BU888" s="295">
        <f t="shared" si="266"/>
        <v>0</v>
      </c>
      <c r="BV888" s="297">
        <f t="shared" si="267"/>
        <v>1</v>
      </c>
      <c r="BW888" s="316">
        <v>0</v>
      </c>
      <c r="BX888" s="295">
        <f t="shared" si="268"/>
        <v>0.43</v>
      </c>
      <c r="BY888">
        <f t="shared" si="269"/>
        <v>0</v>
      </c>
      <c r="BZ888" s="301">
        <f t="shared" si="270"/>
        <v>0</v>
      </c>
      <c r="CB888" s="296">
        <v>0.6</v>
      </c>
      <c r="CC888" s="296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3">
      <c r="A889" s="4">
        <v>2013</v>
      </c>
      <c r="B889" s="313">
        <v>44265</v>
      </c>
      <c r="C889" s="4" t="s">
        <v>428</v>
      </c>
      <c r="D889" s="4" t="s">
        <v>429</v>
      </c>
      <c r="E889" s="4"/>
      <c r="F889" s="4" t="s">
        <v>1488</v>
      </c>
      <c r="G889" s="5" t="s">
        <v>430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3">
        <f t="shared" si="263"/>
        <v>117</v>
      </c>
      <c r="BK889" s="133" t="str">
        <f t="shared" si="265"/>
        <v>Sapin pectiné_F1_Cas général_GS Arc Jurassien_117_</v>
      </c>
      <c r="BL889" s="317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5" t="str">
        <f>+VLOOKUP(G889,Liste!$A$7:$H$69,8,FALSE)</f>
        <v>Résineux</v>
      </c>
      <c r="BU889" s="295">
        <f t="shared" si="266"/>
        <v>0</v>
      </c>
      <c r="BV889" s="297">
        <f t="shared" si="267"/>
        <v>1</v>
      </c>
      <c r="BW889" s="316">
        <v>0</v>
      </c>
      <c r="BX889" s="295">
        <f t="shared" si="268"/>
        <v>0.43</v>
      </c>
      <c r="BY889">
        <f t="shared" si="269"/>
        <v>0</v>
      </c>
      <c r="BZ889" s="301">
        <f t="shared" si="270"/>
        <v>0</v>
      </c>
      <c r="CB889" s="296">
        <v>0.6</v>
      </c>
      <c r="CC889" s="296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3">
      <c r="A890" s="4">
        <v>2013</v>
      </c>
      <c r="B890" s="313">
        <v>44265</v>
      </c>
      <c r="C890" s="4" t="s">
        <v>428</v>
      </c>
      <c r="D890" s="4" t="s">
        <v>429</v>
      </c>
      <c r="E890" s="4"/>
      <c r="F890" s="4" t="s">
        <v>1488</v>
      </c>
      <c r="G890" s="5" t="s">
        <v>430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3">
        <f t="shared" si="263"/>
        <v>118</v>
      </c>
      <c r="BK890" s="133" t="str">
        <f t="shared" si="265"/>
        <v>Sapin pectiné_F1_Cas général_GS Arc Jurassien_118_</v>
      </c>
      <c r="BL890" s="317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5" t="str">
        <f>+VLOOKUP(G890,Liste!$A$7:$H$69,8,FALSE)</f>
        <v>Résineux</v>
      </c>
      <c r="BU890" s="295">
        <f t="shared" si="266"/>
        <v>0</v>
      </c>
      <c r="BV890" s="297">
        <f t="shared" si="267"/>
        <v>1</v>
      </c>
      <c r="BW890" s="316">
        <v>0</v>
      </c>
      <c r="BX890" s="295">
        <f t="shared" si="268"/>
        <v>0.43</v>
      </c>
      <c r="BY890">
        <f t="shared" si="269"/>
        <v>0</v>
      </c>
      <c r="BZ890" s="301">
        <f t="shared" si="270"/>
        <v>0</v>
      </c>
      <c r="CB890" s="296">
        <v>0.6</v>
      </c>
      <c r="CC890" s="296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3">
      <c r="A891" s="4">
        <v>2013</v>
      </c>
      <c r="B891" s="313">
        <v>44265</v>
      </c>
      <c r="C891" s="4" t="s">
        <v>428</v>
      </c>
      <c r="D891" s="4" t="s">
        <v>429</v>
      </c>
      <c r="E891" s="4"/>
      <c r="F891" s="4" t="s">
        <v>1488</v>
      </c>
      <c r="G891" s="5" t="s">
        <v>430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3">
        <f t="shared" si="263"/>
        <v>119</v>
      </c>
      <c r="BK891" s="133" t="str">
        <f t="shared" si="265"/>
        <v>Sapin pectiné_F1_Cas général_GS Arc Jurassien_119_</v>
      </c>
      <c r="BL891" s="317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5" t="str">
        <f>+VLOOKUP(G891,Liste!$A$7:$H$69,8,FALSE)</f>
        <v>Résineux</v>
      </c>
      <c r="BU891" s="295">
        <f t="shared" si="266"/>
        <v>0</v>
      </c>
      <c r="BV891" s="297">
        <f t="shared" si="267"/>
        <v>1</v>
      </c>
      <c r="BW891" s="316">
        <v>0</v>
      </c>
      <c r="BX891" s="295">
        <f t="shared" si="268"/>
        <v>0.43</v>
      </c>
      <c r="BY891">
        <f t="shared" si="269"/>
        <v>0</v>
      </c>
      <c r="BZ891" s="301">
        <f t="shared" si="270"/>
        <v>0</v>
      </c>
      <c r="CB891" s="296">
        <v>0.6</v>
      </c>
      <c r="CC891" s="296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3">
      <c r="A892" s="4">
        <v>2013</v>
      </c>
      <c r="B892" s="313">
        <v>44265</v>
      </c>
      <c r="C892" s="4" t="s">
        <v>428</v>
      </c>
      <c r="D892" s="4" t="s">
        <v>429</v>
      </c>
      <c r="E892" s="4"/>
      <c r="F892" s="4" t="s">
        <v>1488</v>
      </c>
      <c r="G892" s="5" t="s">
        <v>430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3">
        <f t="shared" si="263"/>
        <v>120</v>
      </c>
      <c r="BK892" s="133" t="str">
        <f t="shared" si="265"/>
        <v>Sapin pectiné_F1_Cas général_GS Arc Jurassien_120_</v>
      </c>
      <c r="BL892" s="317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5" t="str">
        <f>+VLOOKUP(G892,Liste!$A$7:$H$69,8,FALSE)</f>
        <v>Résineux</v>
      </c>
      <c r="BU892" s="295">
        <f t="shared" si="266"/>
        <v>0</v>
      </c>
      <c r="BV892" s="297">
        <f t="shared" si="267"/>
        <v>1</v>
      </c>
      <c r="BW892" s="316">
        <v>0</v>
      </c>
      <c r="BX892" s="295">
        <f t="shared" si="268"/>
        <v>0.43</v>
      </c>
      <c r="BY892">
        <f t="shared" si="269"/>
        <v>0</v>
      </c>
      <c r="BZ892" s="301">
        <f t="shared" si="270"/>
        <v>0</v>
      </c>
      <c r="CB892" s="296">
        <v>0.6</v>
      </c>
      <c r="CC892" s="296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3">
      <c r="A893" s="4">
        <v>2013</v>
      </c>
      <c r="B893" s="313">
        <v>44265</v>
      </c>
      <c r="C893" s="4" t="s">
        <v>428</v>
      </c>
      <c r="D893" s="4" t="s">
        <v>429</v>
      </c>
      <c r="E893" s="4"/>
      <c r="F893" s="4" t="s">
        <v>1488</v>
      </c>
      <c r="G893" s="5" t="s">
        <v>430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3">
        <f t="shared" si="263"/>
        <v>121</v>
      </c>
      <c r="BK893" s="133" t="str">
        <f t="shared" si="265"/>
        <v>Sapin pectiné_F1_Cas général_GS Arc Jurassien_121_</v>
      </c>
      <c r="BL893" s="317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5" t="str">
        <f>+VLOOKUP(G893,Liste!$A$7:$H$69,8,FALSE)</f>
        <v>Résineux</v>
      </c>
      <c r="BU893" s="295">
        <f t="shared" si="266"/>
        <v>0</v>
      </c>
      <c r="BV893" s="297">
        <f t="shared" si="267"/>
        <v>1</v>
      </c>
      <c r="BW893" s="316">
        <v>0</v>
      </c>
      <c r="BX893" s="295">
        <f t="shared" si="268"/>
        <v>0.43</v>
      </c>
      <c r="BY893">
        <f t="shared" si="269"/>
        <v>0</v>
      </c>
      <c r="BZ893" s="301">
        <f t="shared" si="270"/>
        <v>0</v>
      </c>
      <c r="CB893" s="296">
        <v>0.6</v>
      </c>
      <c r="CC893" s="296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3">
      <c r="A894" s="4">
        <v>2013</v>
      </c>
      <c r="B894" s="313">
        <v>44265</v>
      </c>
      <c r="C894" s="4" t="s">
        <v>428</v>
      </c>
      <c r="D894" s="4" t="s">
        <v>429</v>
      </c>
      <c r="E894" s="4"/>
      <c r="F894" s="4" t="s">
        <v>1488</v>
      </c>
      <c r="G894" s="5" t="s">
        <v>430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3">
        <f t="shared" si="263"/>
        <v>122</v>
      </c>
      <c r="BK894" s="133" t="str">
        <f t="shared" si="265"/>
        <v>Sapin pectiné_F1_Cas général_GS Arc Jurassien_122_</v>
      </c>
      <c r="BL894" s="317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5" t="str">
        <f>+VLOOKUP(G894,Liste!$A$7:$H$69,8,FALSE)</f>
        <v>Résineux</v>
      </c>
      <c r="BU894" s="295">
        <f t="shared" si="266"/>
        <v>0</v>
      </c>
      <c r="BV894" s="297">
        <f t="shared" si="267"/>
        <v>1</v>
      </c>
      <c r="BW894" s="316">
        <v>0</v>
      </c>
      <c r="BX894" s="295">
        <f t="shared" si="268"/>
        <v>0.43</v>
      </c>
      <c r="BY894">
        <f t="shared" si="269"/>
        <v>0</v>
      </c>
      <c r="BZ894" s="301">
        <f t="shared" si="270"/>
        <v>0</v>
      </c>
      <c r="CB894" s="296">
        <v>0.6</v>
      </c>
      <c r="CC894" s="296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3">
      <c r="A895" s="4">
        <v>2013</v>
      </c>
      <c r="B895" s="313">
        <v>44265</v>
      </c>
      <c r="C895" s="4" t="s">
        <v>428</v>
      </c>
      <c r="D895" s="4" t="s">
        <v>429</v>
      </c>
      <c r="E895" s="4"/>
      <c r="F895" s="4" t="s">
        <v>1488</v>
      </c>
      <c r="G895" s="5" t="s">
        <v>430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3">
        <f t="shared" si="263"/>
        <v>123</v>
      </c>
      <c r="BK895" s="133" t="str">
        <f t="shared" si="265"/>
        <v>Sapin pectiné_F1_Cas général_GS Arc Jurassien_123_</v>
      </c>
      <c r="BL895" s="317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5" t="str">
        <f>+VLOOKUP(G895,Liste!$A$7:$H$69,8,FALSE)</f>
        <v>Résineux</v>
      </c>
      <c r="BU895" s="295">
        <f t="shared" si="266"/>
        <v>0</v>
      </c>
      <c r="BV895" s="297">
        <f t="shared" si="267"/>
        <v>1</v>
      </c>
      <c r="BW895" s="316">
        <v>0</v>
      </c>
      <c r="BX895" s="295">
        <f t="shared" si="268"/>
        <v>0.43</v>
      </c>
      <c r="BY895">
        <f t="shared" si="269"/>
        <v>0</v>
      </c>
      <c r="BZ895" s="301">
        <f t="shared" si="270"/>
        <v>0</v>
      </c>
      <c r="CB895" s="296">
        <v>0.6</v>
      </c>
      <c r="CC895" s="296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3">
      <c r="A896" s="4">
        <v>2013</v>
      </c>
      <c r="B896" s="313">
        <v>44265</v>
      </c>
      <c r="C896" s="4" t="s">
        <v>428</v>
      </c>
      <c r="D896" s="4" t="s">
        <v>429</v>
      </c>
      <c r="E896" s="4"/>
      <c r="F896" s="4" t="s">
        <v>1488</v>
      </c>
      <c r="G896" s="5" t="s">
        <v>430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3">
        <f t="shared" si="263"/>
        <v>124</v>
      </c>
      <c r="BK896" s="133" t="str">
        <f t="shared" si="265"/>
        <v>Sapin pectiné_F1_Cas général_GS Arc Jurassien_124_</v>
      </c>
      <c r="BL896" s="317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5" t="str">
        <f>+VLOOKUP(G896,Liste!$A$7:$H$69,8,FALSE)</f>
        <v>Résineux</v>
      </c>
      <c r="BU896" s="295">
        <f t="shared" si="266"/>
        <v>0</v>
      </c>
      <c r="BV896" s="297">
        <f t="shared" si="267"/>
        <v>1</v>
      </c>
      <c r="BW896" s="316">
        <v>0</v>
      </c>
      <c r="BX896" s="295">
        <f t="shared" si="268"/>
        <v>0.43</v>
      </c>
      <c r="BY896">
        <f t="shared" si="269"/>
        <v>0</v>
      </c>
      <c r="BZ896" s="301">
        <f t="shared" si="270"/>
        <v>0</v>
      </c>
      <c r="CB896" s="296">
        <v>0.6</v>
      </c>
      <c r="CC896" s="296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3">
      <c r="A897" s="4">
        <v>2013</v>
      </c>
      <c r="B897" s="313">
        <v>44265</v>
      </c>
      <c r="C897" s="4" t="s">
        <v>428</v>
      </c>
      <c r="D897" s="4" t="s">
        <v>429</v>
      </c>
      <c r="E897" s="4"/>
      <c r="F897" s="4" t="s">
        <v>1488</v>
      </c>
      <c r="G897" s="5" t="s">
        <v>430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3">
        <f t="shared" si="263"/>
        <v>125</v>
      </c>
      <c r="BK897" s="133" t="str">
        <f t="shared" si="265"/>
        <v>Sapin pectiné_F1_Cas général_GS Arc Jurassien_125_</v>
      </c>
      <c r="BL897" s="317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5" t="str">
        <f>+VLOOKUP(G897,Liste!$A$7:$H$69,8,FALSE)</f>
        <v>Résineux</v>
      </c>
      <c r="BU897" s="295">
        <f t="shared" si="266"/>
        <v>0</v>
      </c>
      <c r="BV897" s="297">
        <f t="shared" si="267"/>
        <v>1</v>
      </c>
      <c r="BW897" s="316">
        <v>0</v>
      </c>
      <c r="BX897" s="295">
        <f t="shared" si="268"/>
        <v>0.43</v>
      </c>
      <c r="BY897">
        <f t="shared" si="269"/>
        <v>0</v>
      </c>
      <c r="BZ897" s="301">
        <f t="shared" si="270"/>
        <v>0</v>
      </c>
      <c r="CB897" s="296">
        <v>0.6</v>
      </c>
      <c r="CC897" s="296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3">
      <c r="A898" s="4">
        <v>2013</v>
      </c>
      <c r="B898" s="313">
        <v>44265</v>
      </c>
      <c r="C898" s="4" t="s">
        <v>428</v>
      </c>
      <c r="D898" s="4" t="s">
        <v>429</v>
      </c>
      <c r="E898" s="4"/>
      <c r="F898" s="4" t="s">
        <v>1488</v>
      </c>
      <c r="G898" s="5" t="s">
        <v>430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3">
        <f t="shared" si="263"/>
        <v>125</v>
      </c>
      <c r="BK898" s="133" t="str">
        <f t="shared" si="265"/>
        <v>Sapin pectiné_F1_Cas général_GS Arc Jurassien_125_</v>
      </c>
      <c r="BL898" s="317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5" t="str">
        <f>+VLOOKUP(G898,Liste!$A$7:$H$69,8,FALSE)</f>
        <v>Résineux</v>
      </c>
      <c r="BU898" s="295">
        <f t="shared" si="266"/>
        <v>0</v>
      </c>
      <c r="BV898" s="297">
        <f t="shared" si="267"/>
        <v>1</v>
      </c>
      <c r="BW898" s="316">
        <v>0</v>
      </c>
      <c r="BX898" s="295">
        <f t="shared" si="268"/>
        <v>0.43</v>
      </c>
      <c r="BY898">
        <f t="shared" si="269"/>
        <v>0</v>
      </c>
      <c r="BZ898" s="301">
        <f t="shared" si="270"/>
        <v>0</v>
      </c>
      <c r="CB898" s="296">
        <v>0.6</v>
      </c>
      <c r="CC898" s="296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3">
      <c r="A899" s="4">
        <v>2013</v>
      </c>
      <c r="B899" s="313">
        <v>44265</v>
      </c>
      <c r="C899" s="4" t="s">
        <v>428</v>
      </c>
      <c r="D899" s="4" t="s">
        <v>429</v>
      </c>
      <c r="E899" s="4"/>
      <c r="F899" s="4" t="s">
        <v>1488</v>
      </c>
      <c r="G899" s="5" t="s">
        <v>430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3">
        <f t="shared" ref="BJ899:BJ962" si="282">+AC899</f>
        <v>126</v>
      </c>
      <c r="BK899" s="133" t="str">
        <f t="shared" si="265"/>
        <v>Sapin pectiné_F1_Cas général_GS Arc Jurassien_126_</v>
      </c>
      <c r="BL899" s="317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5" t="str">
        <f>+VLOOKUP(G899,Liste!$A$7:$H$69,8,FALSE)</f>
        <v>Résineux</v>
      </c>
      <c r="BU899" s="295">
        <f t="shared" si="266"/>
        <v>0</v>
      </c>
      <c r="BV899" s="297">
        <f t="shared" si="267"/>
        <v>1</v>
      </c>
      <c r="BW899" s="316">
        <v>0</v>
      </c>
      <c r="BX899" s="295">
        <f t="shared" si="268"/>
        <v>0.43</v>
      </c>
      <c r="BY899">
        <f t="shared" si="269"/>
        <v>0</v>
      </c>
      <c r="BZ899" s="301">
        <f t="shared" si="270"/>
        <v>0</v>
      </c>
      <c r="CB899" s="296">
        <v>0.6</v>
      </c>
      <c r="CC899" s="296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3">
      <c r="A900" s="4">
        <v>2013</v>
      </c>
      <c r="B900" s="313">
        <v>44265</v>
      </c>
      <c r="C900" s="4" t="s">
        <v>428</v>
      </c>
      <c r="D900" s="4" t="s">
        <v>429</v>
      </c>
      <c r="E900" s="4"/>
      <c r="F900" s="4" t="s">
        <v>1488</v>
      </c>
      <c r="G900" s="5" t="s">
        <v>430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3">
        <f t="shared" si="282"/>
        <v>127</v>
      </c>
      <c r="BK900" s="133" t="str">
        <f t="shared" ref="BK900:BK963" si="284">+_xlfn.CONCAT(BH900,"_",J900,"_",I900,"_",BI900,"_",BJ900,"_")</f>
        <v>Sapin pectiné_F1_Cas général_GS Arc Jurassien_127_</v>
      </c>
      <c r="BL900" s="317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5" t="str">
        <f>+VLOOKUP(G900,Liste!$A$7:$H$69,8,FALSE)</f>
        <v>Résineux</v>
      </c>
      <c r="BU900" s="295">
        <f t="shared" ref="BU900:BU963" si="285">IF(BT900="Résineux",0%,100%)</f>
        <v>0</v>
      </c>
      <c r="BV900" s="297">
        <f t="shared" ref="BV900:BV963" si="286">+IF(BT900="Résineux",100%,0%)</f>
        <v>1</v>
      </c>
      <c r="BW900" s="316">
        <v>0</v>
      </c>
      <c r="BX900" s="295">
        <f t="shared" ref="BX900:BX963" si="287">+IF(BV900&lt;&gt;0,0.43,0.25)</f>
        <v>0.43</v>
      </c>
      <c r="BY900">
        <f t="shared" ref="BY900:BY963" si="288">+IF(BJ900&lt;=30,AV900*BX900,0)</f>
        <v>0</v>
      </c>
      <c r="BZ900" s="301">
        <f t="shared" ref="BZ900:BZ963" si="289">+IF(BJ900&gt;=31,0,BY900+BZ899)</f>
        <v>0</v>
      </c>
      <c r="CB900" s="296">
        <v>0.6</v>
      </c>
      <c r="CC900" s="296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3">
      <c r="A901" s="4">
        <v>2013</v>
      </c>
      <c r="B901" s="313">
        <v>44265</v>
      </c>
      <c r="C901" s="4" t="s">
        <v>428</v>
      </c>
      <c r="D901" s="4" t="s">
        <v>429</v>
      </c>
      <c r="E901" s="4"/>
      <c r="F901" s="4" t="s">
        <v>1488</v>
      </c>
      <c r="G901" s="5" t="s">
        <v>430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3">
        <f t="shared" si="282"/>
        <v>128</v>
      </c>
      <c r="BK901" s="133" t="str">
        <f t="shared" si="284"/>
        <v>Sapin pectiné_F1_Cas général_GS Arc Jurassien_128_</v>
      </c>
      <c r="BL901" s="317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5" t="str">
        <f>+VLOOKUP(G901,Liste!$A$7:$H$69,8,FALSE)</f>
        <v>Résineux</v>
      </c>
      <c r="BU901" s="295">
        <f t="shared" si="285"/>
        <v>0</v>
      </c>
      <c r="BV901" s="297">
        <f t="shared" si="286"/>
        <v>1</v>
      </c>
      <c r="BW901" s="316">
        <v>0</v>
      </c>
      <c r="BX901" s="295">
        <f t="shared" si="287"/>
        <v>0.43</v>
      </c>
      <c r="BY901">
        <f t="shared" si="288"/>
        <v>0</v>
      </c>
      <c r="BZ901" s="301">
        <f t="shared" si="289"/>
        <v>0</v>
      </c>
      <c r="CB901" s="296">
        <v>0.6</v>
      </c>
      <c r="CC901" s="296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3">
      <c r="A902" s="4">
        <v>2013</v>
      </c>
      <c r="B902" s="313">
        <v>44265</v>
      </c>
      <c r="C902" s="4" t="s">
        <v>428</v>
      </c>
      <c r="D902" s="4" t="s">
        <v>429</v>
      </c>
      <c r="E902" s="4"/>
      <c r="F902" s="4" t="s">
        <v>1488</v>
      </c>
      <c r="G902" s="5" t="s">
        <v>430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3">
        <f t="shared" si="282"/>
        <v>129</v>
      </c>
      <c r="BK902" s="133" t="str">
        <f t="shared" si="284"/>
        <v>Sapin pectiné_F1_Cas général_GS Arc Jurassien_129_</v>
      </c>
      <c r="BL902" s="317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5" t="str">
        <f>+VLOOKUP(G902,Liste!$A$7:$H$69,8,FALSE)</f>
        <v>Résineux</v>
      </c>
      <c r="BU902" s="295">
        <f t="shared" si="285"/>
        <v>0</v>
      </c>
      <c r="BV902" s="297">
        <f t="shared" si="286"/>
        <v>1</v>
      </c>
      <c r="BW902" s="316">
        <v>0</v>
      </c>
      <c r="BX902" s="295">
        <f t="shared" si="287"/>
        <v>0.43</v>
      </c>
      <c r="BY902">
        <f t="shared" si="288"/>
        <v>0</v>
      </c>
      <c r="BZ902" s="301">
        <f t="shared" si="289"/>
        <v>0</v>
      </c>
      <c r="CB902" s="296">
        <v>0.6</v>
      </c>
      <c r="CC902" s="296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3">
      <c r="A903" s="4">
        <v>2013</v>
      </c>
      <c r="B903" s="313">
        <v>44265</v>
      </c>
      <c r="C903" s="4" t="s">
        <v>428</v>
      </c>
      <c r="D903" s="4" t="s">
        <v>429</v>
      </c>
      <c r="E903" s="4"/>
      <c r="F903" s="4" t="s">
        <v>1488</v>
      </c>
      <c r="G903" s="5" t="s">
        <v>430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3">
        <f t="shared" si="282"/>
        <v>130</v>
      </c>
      <c r="BK903" s="133" t="str">
        <f t="shared" si="284"/>
        <v>Sapin pectiné_F1_Cas général_GS Arc Jurassien_130_</v>
      </c>
      <c r="BL903" s="317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5" t="str">
        <f>+VLOOKUP(G903,Liste!$A$7:$H$69,8,FALSE)</f>
        <v>Résineux</v>
      </c>
      <c r="BU903" s="295">
        <f t="shared" si="285"/>
        <v>0</v>
      </c>
      <c r="BV903" s="297">
        <f t="shared" si="286"/>
        <v>1</v>
      </c>
      <c r="BW903" s="316">
        <v>0</v>
      </c>
      <c r="BX903" s="295">
        <f t="shared" si="287"/>
        <v>0.43</v>
      </c>
      <c r="BY903">
        <f t="shared" si="288"/>
        <v>0</v>
      </c>
      <c r="BZ903" s="301">
        <f t="shared" si="289"/>
        <v>0</v>
      </c>
      <c r="CB903" s="296">
        <v>0.6</v>
      </c>
      <c r="CC903" s="296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3">
      <c r="A904" s="4">
        <v>2013</v>
      </c>
      <c r="B904" s="313">
        <v>44265</v>
      </c>
      <c r="C904" s="4" t="s">
        <v>428</v>
      </c>
      <c r="D904" s="4" t="s">
        <v>429</v>
      </c>
      <c r="E904" s="4"/>
      <c r="F904" s="4" t="s">
        <v>1488</v>
      </c>
      <c r="G904" s="5" t="s">
        <v>430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3">
        <f t="shared" si="282"/>
        <v>131</v>
      </c>
      <c r="BK904" s="133" t="str">
        <f t="shared" si="284"/>
        <v>Sapin pectiné_F1_Cas général_GS Arc Jurassien_131_</v>
      </c>
      <c r="BL904" s="317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5" t="str">
        <f>+VLOOKUP(G904,Liste!$A$7:$H$69,8,FALSE)</f>
        <v>Résineux</v>
      </c>
      <c r="BU904" s="295">
        <f t="shared" si="285"/>
        <v>0</v>
      </c>
      <c r="BV904" s="297">
        <f t="shared" si="286"/>
        <v>1</v>
      </c>
      <c r="BW904" s="316">
        <v>0</v>
      </c>
      <c r="BX904" s="295">
        <f t="shared" si="287"/>
        <v>0.43</v>
      </c>
      <c r="BY904">
        <f t="shared" si="288"/>
        <v>0</v>
      </c>
      <c r="BZ904" s="301">
        <f t="shared" si="289"/>
        <v>0</v>
      </c>
      <c r="CB904" s="296">
        <v>0.6</v>
      </c>
      <c r="CC904" s="296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3">
      <c r="A905" s="4">
        <v>2013</v>
      </c>
      <c r="B905" s="313">
        <v>44265</v>
      </c>
      <c r="C905" s="4" t="s">
        <v>428</v>
      </c>
      <c r="D905" s="4" t="s">
        <v>429</v>
      </c>
      <c r="E905" s="4"/>
      <c r="F905" s="4" t="s">
        <v>1488</v>
      </c>
      <c r="G905" s="5" t="s">
        <v>430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3">
        <f t="shared" si="282"/>
        <v>132</v>
      </c>
      <c r="BK905" s="133" t="str">
        <f t="shared" si="284"/>
        <v>Sapin pectiné_F1_Cas général_GS Arc Jurassien_132_</v>
      </c>
      <c r="BL905" s="317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5" t="str">
        <f>+VLOOKUP(G905,Liste!$A$7:$H$69,8,FALSE)</f>
        <v>Résineux</v>
      </c>
      <c r="BU905" s="295">
        <f t="shared" si="285"/>
        <v>0</v>
      </c>
      <c r="BV905" s="297">
        <f t="shared" si="286"/>
        <v>1</v>
      </c>
      <c r="BW905" s="316">
        <v>0</v>
      </c>
      <c r="BX905" s="295">
        <f t="shared" si="287"/>
        <v>0.43</v>
      </c>
      <c r="BY905">
        <f t="shared" si="288"/>
        <v>0</v>
      </c>
      <c r="BZ905" s="301">
        <f t="shared" si="289"/>
        <v>0</v>
      </c>
      <c r="CB905" s="296">
        <v>0.6</v>
      </c>
      <c r="CC905" s="296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3">
      <c r="A906" s="4">
        <v>2013</v>
      </c>
      <c r="B906" s="313">
        <v>44265</v>
      </c>
      <c r="C906" s="4" t="s">
        <v>428</v>
      </c>
      <c r="D906" s="4" t="s">
        <v>429</v>
      </c>
      <c r="E906" s="4"/>
      <c r="F906" s="4" t="s">
        <v>1488</v>
      </c>
      <c r="G906" s="5" t="s">
        <v>430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3">
        <f t="shared" si="282"/>
        <v>133</v>
      </c>
      <c r="BK906" s="133" t="str">
        <f t="shared" si="284"/>
        <v>Sapin pectiné_F1_Cas général_GS Arc Jurassien_133_</v>
      </c>
      <c r="BL906" s="317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5" t="str">
        <f>+VLOOKUP(G906,Liste!$A$7:$H$69,8,FALSE)</f>
        <v>Résineux</v>
      </c>
      <c r="BU906" s="295">
        <f t="shared" si="285"/>
        <v>0</v>
      </c>
      <c r="BV906" s="297">
        <f t="shared" si="286"/>
        <v>1</v>
      </c>
      <c r="BW906" s="316">
        <v>0</v>
      </c>
      <c r="BX906" s="295">
        <f t="shared" si="287"/>
        <v>0.43</v>
      </c>
      <c r="BY906">
        <f t="shared" si="288"/>
        <v>0</v>
      </c>
      <c r="BZ906" s="301">
        <f t="shared" si="289"/>
        <v>0</v>
      </c>
      <c r="CB906" s="296">
        <v>0.6</v>
      </c>
      <c r="CC906" s="296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3">
      <c r="A907" s="4">
        <v>2013</v>
      </c>
      <c r="B907" s="313">
        <v>44265</v>
      </c>
      <c r="C907" s="4" t="s">
        <v>428</v>
      </c>
      <c r="D907" s="4" t="s">
        <v>429</v>
      </c>
      <c r="E907" s="4"/>
      <c r="F907" s="4" t="s">
        <v>1488</v>
      </c>
      <c r="G907" s="5" t="s">
        <v>430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3">
        <f t="shared" si="282"/>
        <v>134</v>
      </c>
      <c r="BK907" s="133" t="str">
        <f t="shared" si="284"/>
        <v>Sapin pectiné_F1_Cas général_GS Arc Jurassien_134_</v>
      </c>
      <c r="BL907" s="317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5" t="str">
        <f>+VLOOKUP(G907,Liste!$A$7:$H$69,8,FALSE)</f>
        <v>Résineux</v>
      </c>
      <c r="BU907" s="295">
        <f t="shared" si="285"/>
        <v>0</v>
      </c>
      <c r="BV907" s="297">
        <f t="shared" si="286"/>
        <v>1</v>
      </c>
      <c r="BW907" s="316">
        <v>0</v>
      </c>
      <c r="BX907" s="295">
        <f t="shared" si="287"/>
        <v>0.43</v>
      </c>
      <c r="BY907">
        <f t="shared" si="288"/>
        <v>0</v>
      </c>
      <c r="BZ907" s="301">
        <f t="shared" si="289"/>
        <v>0</v>
      </c>
      <c r="CB907" s="296">
        <v>0.6</v>
      </c>
      <c r="CC907" s="296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3">
      <c r="A908" s="4">
        <v>2013</v>
      </c>
      <c r="B908" s="313">
        <v>44265</v>
      </c>
      <c r="C908" s="4" t="s">
        <v>428</v>
      </c>
      <c r="D908" s="4" t="s">
        <v>429</v>
      </c>
      <c r="E908" s="4"/>
      <c r="F908" s="4" t="s">
        <v>1488</v>
      </c>
      <c r="G908" s="5" t="s">
        <v>430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3">
        <f t="shared" si="282"/>
        <v>134</v>
      </c>
      <c r="BK908" s="133" t="str">
        <f t="shared" si="284"/>
        <v>Sapin pectiné_F1_Cas général_GS Arc Jurassien_134_</v>
      </c>
      <c r="BL908" s="317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5" t="str">
        <f>+VLOOKUP(G908,Liste!$A$7:$H$69,8,FALSE)</f>
        <v>Résineux</v>
      </c>
      <c r="BU908" s="295">
        <f t="shared" si="285"/>
        <v>0</v>
      </c>
      <c r="BV908" s="297">
        <f t="shared" si="286"/>
        <v>1</v>
      </c>
      <c r="BW908" s="316">
        <v>0</v>
      </c>
      <c r="BX908" s="295">
        <f t="shared" si="287"/>
        <v>0.43</v>
      </c>
      <c r="BY908">
        <f t="shared" si="288"/>
        <v>0</v>
      </c>
      <c r="BZ908" s="301">
        <f t="shared" si="289"/>
        <v>0</v>
      </c>
      <c r="CB908" s="296">
        <v>0.6</v>
      </c>
      <c r="CC908" s="296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3">
      <c r="A909" s="4">
        <v>2013</v>
      </c>
      <c r="B909" s="313">
        <v>44265</v>
      </c>
      <c r="C909" s="4" t="s">
        <v>428</v>
      </c>
      <c r="D909" s="4" t="s">
        <v>429</v>
      </c>
      <c r="E909" s="4"/>
      <c r="F909" s="4" t="s">
        <v>1488</v>
      </c>
      <c r="G909" s="5" t="s">
        <v>430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3">
        <f t="shared" si="282"/>
        <v>30</v>
      </c>
      <c r="BK909" s="133" t="str">
        <f t="shared" si="284"/>
        <v>Sapin pectiné_F1_Cas général_GS Arc Jurassien_30_</v>
      </c>
      <c r="BL909" s="317"/>
      <c r="BM909" s="13">
        <v>52.3681168382832</v>
      </c>
      <c r="BN909" s="13">
        <v>249.40724115835701</v>
      </c>
      <c r="BP909" s="13">
        <v>307.55958661145604</v>
      </c>
      <c r="BT909" s="295" t="str">
        <f>+VLOOKUP(G909,Liste!$A$7:$H$69,8,FALSE)</f>
        <v>Résineux</v>
      </c>
      <c r="BU909" s="295">
        <f t="shared" si="285"/>
        <v>0</v>
      </c>
      <c r="BV909" s="297">
        <f t="shared" si="286"/>
        <v>1</v>
      </c>
      <c r="BW909" s="316">
        <v>0</v>
      </c>
      <c r="BX909" s="295">
        <f t="shared" si="287"/>
        <v>0.43</v>
      </c>
      <c r="BY909">
        <f t="shared" si="288"/>
        <v>0</v>
      </c>
      <c r="BZ909" s="301">
        <f t="shared" si="289"/>
        <v>0</v>
      </c>
      <c r="CB909" s="296">
        <v>0.6</v>
      </c>
      <c r="CC909" s="296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3">
      <c r="A910" s="4">
        <v>2013</v>
      </c>
      <c r="B910" s="313">
        <v>44265</v>
      </c>
      <c r="C910" s="4" t="s">
        <v>428</v>
      </c>
      <c r="D910" s="4" t="s">
        <v>429</v>
      </c>
      <c r="E910" s="4"/>
      <c r="F910" s="4" t="s">
        <v>1488</v>
      </c>
      <c r="G910" s="5" t="s">
        <v>430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3">
        <f t="shared" si="282"/>
        <v>45</v>
      </c>
      <c r="BK910" s="133" t="str">
        <f t="shared" si="284"/>
        <v>Sapin pectiné_F1_Cas général_GS Arc Jurassien_45_</v>
      </c>
      <c r="BL910" s="317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5" t="str">
        <f>+VLOOKUP(G910,Liste!$A$7:$H$69,8,FALSE)</f>
        <v>Résineux</v>
      </c>
      <c r="BU910" s="295">
        <f t="shared" si="285"/>
        <v>0</v>
      </c>
      <c r="BV910" s="297">
        <f t="shared" si="286"/>
        <v>1</v>
      </c>
      <c r="BW910" s="316">
        <v>0</v>
      </c>
      <c r="BX910" s="295">
        <f t="shared" si="287"/>
        <v>0.43</v>
      </c>
      <c r="BY910">
        <f t="shared" si="288"/>
        <v>0</v>
      </c>
      <c r="BZ910" s="301">
        <f t="shared" si="289"/>
        <v>0</v>
      </c>
      <c r="CB910" s="296">
        <v>0.6</v>
      </c>
      <c r="CC910" s="296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3">
      <c r="A911" s="4">
        <v>2013</v>
      </c>
      <c r="B911" s="313">
        <v>44265</v>
      </c>
      <c r="C911" s="4" t="s">
        <v>428</v>
      </c>
      <c r="D911" s="4" t="s">
        <v>429</v>
      </c>
      <c r="E911" s="4"/>
      <c r="F911" s="4" t="s">
        <v>1488</v>
      </c>
      <c r="G911" s="5" t="s">
        <v>430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3">
        <f t="shared" si="282"/>
        <v>45</v>
      </c>
      <c r="BK911" s="133" t="str">
        <f t="shared" si="284"/>
        <v>Sapin pectiné_F1_Cas général_GS Arc Jurassien_45_</v>
      </c>
      <c r="BL911" s="317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5" t="str">
        <f>+VLOOKUP(G911,Liste!$A$7:$H$69,8,FALSE)</f>
        <v>Résineux</v>
      </c>
      <c r="BU911" s="295">
        <f t="shared" si="285"/>
        <v>0</v>
      </c>
      <c r="BV911" s="297">
        <f t="shared" si="286"/>
        <v>1</v>
      </c>
      <c r="BW911" s="316">
        <v>0</v>
      </c>
      <c r="BX911" s="295">
        <f t="shared" si="287"/>
        <v>0.43</v>
      </c>
      <c r="BY911">
        <f t="shared" si="288"/>
        <v>0</v>
      </c>
      <c r="BZ911" s="301">
        <f t="shared" si="289"/>
        <v>0</v>
      </c>
      <c r="CB911" s="296">
        <v>0.6</v>
      </c>
      <c r="CC911" s="296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3">
      <c r="A912" s="4">
        <v>2013</v>
      </c>
      <c r="B912" s="313">
        <v>44265</v>
      </c>
      <c r="C912" s="4" t="s">
        <v>428</v>
      </c>
      <c r="D912" s="4" t="s">
        <v>429</v>
      </c>
      <c r="E912" s="4"/>
      <c r="F912" s="4" t="s">
        <v>1488</v>
      </c>
      <c r="G912" s="5" t="s">
        <v>430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3">
        <f t="shared" si="282"/>
        <v>46</v>
      </c>
      <c r="BK912" s="133" t="str">
        <f t="shared" si="284"/>
        <v>Sapin pectiné_F1_Cas général_GS Arc Jurassien_46_</v>
      </c>
      <c r="BL912" s="317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5" t="str">
        <f>+VLOOKUP(G912,Liste!$A$7:$H$69,8,FALSE)</f>
        <v>Résineux</v>
      </c>
      <c r="BU912" s="295">
        <f t="shared" si="285"/>
        <v>0</v>
      </c>
      <c r="BV912" s="297">
        <f t="shared" si="286"/>
        <v>1</v>
      </c>
      <c r="BW912" s="316">
        <v>0</v>
      </c>
      <c r="BX912" s="295">
        <f t="shared" si="287"/>
        <v>0.43</v>
      </c>
      <c r="BY912">
        <f t="shared" si="288"/>
        <v>0</v>
      </c>
      <c r="BZ912" s="301">
        <f t="shared" si="289"/>
        <v>0</v>
      </c>
      <c r="CB912" s="296">
        <v>0.6</v>
      </c>
      <c r="CC912" s="296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3">
      <c r="A913" s="4">
        <v>2013</v>
      </c>
      <c r="B913" s="313">
        <v>44265</v>
      </c>
      <c r="C913" s="4" t="s">
        <v>428</v>
      </c>
      <c r="D913" s="4" t="s">
        <v>429</v>
      </c>
      <c r="E913" s="4"/>
      <c r="F913" s="4" t="s">
        <v>1488</v>
      </c>
      <c r="G913" s="5" t="s">
        <v>430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3">
        <f t="shared" si="282"/>
        <v>47</v>
      </c>
      <c r="BK913" s="133" t="str">
        <f t="shared" si="284"/>
        <v>Sapin pectiné_F1_Cas général_GS Arc Jurassien_47_</v>
      </c>
      <c r="BL913" s="317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5" t="str">
        <f>+VLOOKUP(G913,Liste!$A$7:$H$69,8,FALSE)</f>
        <v>Résineux</v>
      </c>
      <c r="BU913" s="295">
        <f t="shared" si="285"/>
        <v>0</v>
      </c>
      <c r="BV913" s="297">
        <f t="shared" si="286"/>
        <v>1</v>
      </c>
      <c r="BW913" s="316">
        <v>0</v>
      </c>
      <c r="BX913" s="295">
        <f t="shared" si="287"/>
        <v>0.43</v>
      </c>
      <c r="BY913">
        <f t="shared" si="288"/>
        <v>0</v>
      </c>
      <c r="BZ913" s="301">
        <f t="shared" si="289"/>
        <v>0</v>
      </c>
      <c r="CB913" s="296">
        <v>0.6</v>
      </c>
      <c r="CC913" s="296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3">
      <c r="A914" s="4">
        <v>2013</v>
      </c>
      <c r="B914" s="313">
        <v>44265</v>
      </c>
      <c r="C914" s="4" t="s">
        <v>428</v>
      </c>
      <c r="D914" s="4" t="s">
        <v>429</v>
      </c>
      <c r="E914" s="4"/>
      <c r="F914" s="4" t="s">
        <v>1488</v>
      </c>
      <c r="G914" s="5" t="s">
        <v>430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3">
        <f t="shared" si="282"/>
        <v>48</v>
      </c>
      <c r="BK914" s="133" t="str">
        <f t="shared" si="284"/>
        <v>Sapin pectiné_F1_Cas général_GS Arc Jurassien_48_</v>
      </c>
      <c r="BL914" s="317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5" t="str">
        <f>+VLOOKUP(G914,Liste!$A$7:$H$69,8,FALSE)</f>
        <v>Résineux</v>
      </c>
      <c r="BU914" s="295">
        <f t="shared" si="285"/>
        <v>0</v>
      </c>
      <c r="BV914" s="297">
        <f t="shared" si="286"/>
        <v>1</v>
      </c>
      <c r="BW914" s="316">
        <v>0</v>
      </c>
      <c r="BX914" s="295">
        <f t="shared" si="287"/>
        <v>0.43</v>
      </c>
      <c r="BY914">
        <f t="shared" si="288"/>
        <v>0</v>
      </c>
      <c r="BZ914" s="301">
        <f t="shared" si="289"/>
        <v>0</v>
      </c>
      <c r="CB914" s="296">
        <v>0.6</v>
      </c>
      <c r="CC914" s="296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3">
      <c r="A915" s="4">
        <v>2013</v>
      </c>
      <c r="B915" s="313">
        <v>44265</v>
      </c>
      <c r="C915" s="4" t="s">
        <v>428</v>
      </c>
      <c r="D915" s="4" t="s">
        <v>429</v>
      </c>
      <c r="E915" s="4"/>
      <c r="F915" s="4" t="s">
        <v>1488</v>
      </c>
      <c r="G915" s="5" t="s">
        <v>430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3">
        <f t="shared" si="282"/>
        <v>49</v>
      </c>
      <c r="BK915" s="133" t="str">
        <f t="shared" si="284"/>
        <v>Sapin pectiné_F1_Cas général_GS Arc Jurassien_49_</v>
      </c>
      <c r="BL915" s="317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5" t="str">
        <f>+VLOOKUP(G915,Liste!$A$7:$H$69,8,FALSE)</f>
        <v>Résineux</v>
      </c>
      <c r="BU915" s="295">
        <f t="shared" si="285"/>
        <v>0</v>
      </c>
      <c r="BV915" s="297">
        <f t="shared" si="286"/>
        <v>1</v>
      </c>
      <c r="BW915" s="316">
        <v>0</v>
      </c>
      <c r="BX915" s="295">
        <f t="shared" si="287"/>
        <v>0.43</v>
      </c>
      <c r="BY915">
        <f t="shared" si="288"/>
        <v>0</v>
      </c>
      <c r="BZ915" s="301">
        <f t="shared" si="289"/>
        <v>0</v>
      </c>
      <c r="CB915" s="296">
        <v>0.6</v>
      </c>
      <c r="CC915" s="296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3">
      <c r="A916" s="4">
        <v>2013</v>
      </c>
      <c r="B916" s="313">
        <v>44265</v>
      </c>
      <c r="C916" s="4" t="s">
        <v>428</v>
      </c>
      <c r="D916" s="4" t="s">
        <v>429</v>
      </c>
      <c r="E916" s="4"/>
      <c r="F916" s="4" t="s">
        <v>1488</v>
      </c>
      <c r="G916" s="5" t="s">
        <v>430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3">
        <f t="shared" si="282"/>
        <v>50</v>
      </c>
      <c r="BK916" s="133" t="str">
        <f t="shared" si="284"/>
        <v>Sapin pectiné_F1_Cas général_GS Arc Jurassien_50_</v>
      </c>
      <c r="BL916" s="317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5" t="str">
        <f>+VLOOKUP(G916,Liste!$A$7:$H$69,8,FALSE)</f>
        <v>Résineux</v>
      </c>
      <c r="BU916" s="295">
        <f t="shared" si="285"/>
        <v>0</v>
      </c>
      <c r="BV916" s="297">
        <f t="shared" si="286"/>
        <v>1</v>
      </c>
      <c r="BW916" s="316">
        <v>0</v>
      </c>
      <c r="BX916" s="295">
        <f t="shared" si="287"/>
        <v>0.43</v>
      </c>
      <c r="BY916">
        <f t="shared" si="288"/>
        <v>0</v>
      </c>
      <c r="BZ916" s="301">
        <f t="shared" si="289"/>
        <v>0</v>
      </c>
      <c r="CB916" s="296">
        <v>0.6</v>
      </c>
      <c r="CC916" s="296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3">
      <c r="A917" s="4">
        <v>2013</v>
      </c>
      <c r="B917" s="313">
        <v>44265</v>
      </c>
      <c r="C917" s="4" t="s">
        <v>428</v>
      </c>
      <c r="D917" s="4" t="s">
        <v>429</v>
      </c>
      <c r="E917" s="4"/>
      <c r="F917" s="4" t="s">
        <v>1488</v>
      </c>
      <c r="G917" s="5" t="s">
        <v>430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3">
        <f t="shared" si="282"/>
        <v>51</v>
      </c>
      <c r="BK917" s="133" t="str">
        <f t="shared" si="284"/>
        <v>Sapin pectiné_F1_Cas général_GS Arc Jurassien_51_</v>
      </c>
      <c r="BL917" s="317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5" t="str">
        <f>+VLOOKUP(G917,Liste!$A$7:$H$69,8,FALSE)</f>
        <v>Résineux</v>
      </c>
      <c r="BU917" s="295">
        <f t="shared" si="285"/>
        <v>0</v>
      </c>
      <c r="BV917" s="297">
        <f t="shared" si="286"/>
        <v>1</v>
      </c>
      <c r="BW917" s="316">
        <v>0</v>
      </c>
      <c r="BX917" s="295">
        <f t="shared" si="287"/>
        <v>0.43</v>
      </c>
      <c r="BY917">
        <f t="shared" si="288"/>
        <v>0</v>
      </c>
      <c r="BZ917" s="301">
        <f t="shared" si="289"/>
        <v>0</v>
      </c>
      <c r="CB917" s="296">
        <v>0.6</v>
      </c>
      <c r="CC917" s="296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3">
      <c r="A918" s="4">
        <v>2013</v>
      </c>
      <c r="B918" s="313">
        <v>44265</v>
      </c>
      <c r="C918" s="4" t="s">
        <v>428</v>
      </c>
      <c r="D918" s="4" t="s">
        <v>429</v>
      </c>
      <c r="E918" s="4"/>
      <c r="F918" s="4" t="s">
        <v>1488</v>
      </c>
      <c r="G918" s="5" t="s">
        <v>430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3">
        <f t="shared" si="282"/>
        <v>52</v>
      </c>
      <c r="BK918" s="133" t="str">
        <f t="shared" si="284"/>
        <v>Sapin pectiné_F1_Cas général_GS Arc Jurassien_52_</v>
      </c>
      <c r="BL918" s="317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5" t="str">
        <f>+VLOOKUP(G918,Liste!$A$7:$H$69,8,FALSE)</f>
        <v>Résineux</v>
      </c>
      <c r="BU918" s="295">
        <f t="shared" si="285"/>
        <v>0</v>
      </c>
      <c r="BV918" s="297">
        <f t="shared" si="286"/>
        <v>1</v>
      </c>
      <c r="BW918" s="316">
        <v>0</v>
      </c>
      <c r="BX918" s="295">
        <f t="shared" si="287"/>
        <v>0.43</v>
      </c>
      <c r="BY918">
        <f t="shared" si="288"/>
        <v>0</v>
      </c>
      <c r="BZ918" s="301">
        <f t="shared" si="289"/>
        <v>0</v>
      </c>
      <c r="CB918" s="296">
        <v>0.6</v>
      </c>
      <c r="CC918" s="296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3">
      <c r="A919" s="4">
        <v>2013</v>
      </c>
      <c r="B919" s="313">
        <v>44265</v>
      </c>
      <c r="C919" s="4" t="s">
        <v>428</v>
      </c>
      <c r="D919" s="4" t="s">
        <v>429</v>
      </c>
      <c r="E919" s="4"/>
      <c r="F919" s="4" t="s">
        <v>1488</v>
      </c>
      <c r="G919" s="5" t="s">
        <v>430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3">
        <f t="shared" si="282"/>
        <v>52</v>
      </c>
      <c r="BK919" s="133" t="str">
        <f t="shared" si="284"/>
        <v>Sapin pectiné_F1_Cas général_GS Arc Jurassien_52_</v>
      </c>
      <c r="BL919" s="317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5" t="str">
        <f>+VLOOKUP(G919,Liste!$A$7:$H$69,8,FALSE)</f>
        <v>Résineux</v>
      </c>
      <c r="BU919" s="295">
        <f t="shared" si="285"/>
        <v>0</v>
      </c>
      <c r="BV919" s="297">
        <f t="shared" si="286"/>
        <v>1</v>
      </c>
      <c r="BW919" s="316">
        <v>0</v>
      </c>
      <c r="BX919" s="295">
        <f t="shared" si="287"/>
        <v>0.43</v>
      </c>
      <c r="BY919">
        <f t="shared" si="288"/>
        <v>0</v>
      </c>
      <c r="BZ919" s="301">
        <f t="shared" si="289"/>
        <v>0</v>
      </c>
      <c r="CB919" s="296">
        <v>0.6</v>
      </c>
      <c r="CC919" s="296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3">
      <c r="A920" s="4">
        <v>2013</v>
      </c>
      <c r="B920" s="313">
        <v>44265</v>
      </c>
      <c r="C920" s="4" t="s">
        <v>428</v>
      </c>
      <c r="D920" s="4" t="s">
        <v>429</v>
      </c>
      <c r="E920" s="4"/>
      <c r="F920" s="4" t="s">
        <v>1488</v>
      </c>
      <c r="G920" s="5" t="s">
        <v>430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3">
        <f t="shared" si="282"/>
        <v>53</v>
      </c>
      <c r="BK920" s="133" t="str">
        <f t="shared" si="284"/>
        <v>Sapin pectiné_F1_Cas général_GS Arc Jurassien_53_</v>
      </c>
      <c r="BL920" s="317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5" t="str">
        <f>+VLOOKUP(G920,Liste!$A$7:$H$69,8,FALSE)</f>
        <v>Résineux</v>
      </c>
      <c r="BU920" s="295">
        <f t="shared" si="285"/>
        <v>0</v>
      </c>
      <c r="BV920" s="297">
        <f t="shared" si="286"/>
        <v>1</v>
      </c>
      <c r="BW920" s="316">
        <v>0</v>
      </c>
      <c r="BX920" s="295">
        <f t="shared" si="287"/>
        <v>0.43</v>
      </c>
      <c r="BY920">
        <f t="shared" si="288"/>
        <v>0</v>
      </c>
      <c r="BZ920" s="301">
        <f t="shared" si="289"/>
        <v>0</v>
      </c>
      <c r="CB920" s="296">
        <v>0.6</v>
      </c>
      <c r="CC920" s="296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3">
      <c r="A921" s="4">
        <v>2013</v>
      </c>
      <c r="B921" s="313">
        <v>44265</v>
      </c>
      <c r="C921" s="4" t="s">
        <v>428</v>
      </c>
      <c r="D921" s="4" t="s">
        <v>429</v>
      </c>
      <c r="E921" s="4"/>
      <c r="F921" s="4" t="s">
        <v>1488</v>
      </c>
      <c r="G921" s="5" t="s">
        <v>430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3">
        <f t="shared" si="282"/>
        <v>54</v>
      </c>
      <c r="BK921" s="133" t="str">
        <f t="shared" si="284"/>
        <v>Sapin pectiné_F1_Cas général_GS Arc Jurassien_54_</v>
      </c>
      <c r="BL921" s="317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5" t="str">
        <f>+VLOOKUP(G921,Liste!$A$7:$H$69,8,FALSE)</f>
        <v>Résineux</v>
      </c>
      <c r="BU921" s="295">
        <f t="shared" si="285"/>
        <v>0</v>
      </c>
      <c r="BV921" s="297">
        <f t="shared" si="286"/>
        <v>1</v>
      </c>
      <c r="BW921" s="316">
        <v>0</v>
      </c>
      <c r="BX921" s="295">
        <f t="shared" si="287"/>
        <v>0.43</v>
      </c>
      <c r="BY921">
        <f t="shared" si="288"/>
        <v>0</v>
      </c>
      <c r="BZ921" s="301">
        <f t="shared" si="289"/>
        <v>0</v>
      </c>
      <c r="CB921" s="296">
        <v>0.6</v>
      </c>
      <c r="CC921" s="296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3">
      <c r="A922" s="4">
        <v>2013</v>
      </c>
      <c r="B922" s="313">
        <v>44265</v>
      </c>
      <c r="C922" s="4" t="s">
        <v>428</v>
      </c>
      <c r="D922" s="4" t="s">
        <v>429</v>
      </c>
      <c r="E922" s="4"/>
      <c r="F922" s="4" t="s">
        <v>1488</v>
      </c>
      <c r="G922" s="5" t="s">
        <v>430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3">
        <f t="shared" si="282"/>
        <v>55</v>
      </c>
      <c r="BK922" s="133" t="str">
        <f t="shared" si="284"/>
        <v>Sapin pectiné_F1_Cas général_GS Arc Jurassien_55_</v>
      </c>
      <c r="BL922" s="317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5" t="str">
        <f>+VLOOKUP(G922,Liste!$A$7:$H$69,8,FALSE)</f>
        <v>Résineux</v>
      </c>
      <c r="BU922" s="295">
        <f t="shared" si="285"/>
        <v>0</v>
      </c>
      <c r="BV922" s="297">
        <f t="shared" si="286"/>
        <v>1</v>
      </c>
      <c r="BW922" s="316">
        <v>0</v>
      </c>
      <c r="BX922" s="295">
        <f t="shared" si="287"/>
        <v>0.43</v>
      </c>
      <c r="BY922">
        <f t="shared" si="288"/>
        <v>0</v>
      </c>
      <c r="BZ922" s="301">
        <f t="shared" si="289"/>
        <v>0</v>
      </c>
      <c r="CB922" s="296">
        <v>0.6</v>
      </c>
      <c r="CC922" s="296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3">
      <c r="A923" s="4">
        <v>2013</v>
      </c>
      <c r="B923" s="313">
        <v>44265</v>
      </c>
      <c r="C923" s="4" t="s">
        <v>428</v>
      </c>
      <c r="D923" s="4" t="s">
        <v>429</v>
      </c>
      <c r="E923" s="4"/>
      <c r="F923" s="4" t="s">
        <v>1488</v>
      </c>
      <c r="G923" s="5" t="s">
        <v>430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3">
        <f t="shared" si="282"/>
        <v>56</v>
      </c>
      <c r="BK923" s="133" t="str">
        <f t="shared" si="284"/>
        <v>Sapin pectiné_F1_Cas général_GS Arc Jurassien_56_</v>
      </c>
      <c r="BL923" s="317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5" t="str">
        <f>+VLOOKUP(G923,Liste!$A$7:$H$69,8,FALSE)</f>
        <v>Résineux</v>
      </c>
      <c r="BU923" s="295">
        <f t="shared" si="285"/>
        <v>0</v>
      </c>
      <c r="BV923" s="297">
        <f t="shared" si="286"/>
        <v>1</v>
      </c>
      <c r="BW923" s="316">
        <v>0</v>
      </c>
      <c r="BX923" s="295">
        <f t="shared" si="287"/>
        <v>0.43</v>
      </c>
      <c r="BY923">
        <f t="shared" si="288"/>
        <v>0</v>
      </c>
      <c r="BZ923" s="301">
        <f t="shared" si="289"/>
        <v>0</v>
      </c>
      <c r="CB923" s="296">
        <v>0.6</v>
      </c>
      <c r="CC923" s="296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3">
      <c r="A924" s="4">
        <v>2013</v>
      </c>
      <c r="B924" s="313">
        <v>44265</v>
      </c>
      <c r="C924" s="4" t="s">
        <v>428</v>
      </c>
      <c r="D924" s="4" t="s">
        <v>429</v>
      </c>
      <c r="E924" s="4"/>
      <c r="F924" s="4" t="s">
        <v>1488</v>
      </c>
      <c r="G924" s="5" t="s">
        <v>430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3">
        <f t="shared" si="282"/>
        <v>57</v>
      </c>
      <c r="BK924" s="133" t="str">
        <f t="shared" si="284"/>
        <v>Sapin pectiné_F1_Cas général_GS Arc Jurassien_57_</v>
      </c>
      <c r="BL924" s="317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5" t="str">
        <f>+VLOOKUP(G924,Liste!$A$7:$H$69,8,FALSE)</f>
        <v>Résineux</v>
      </c>
      <c r="BU924" s="295">
        <f t="shared" si="285"/>
        <v>0</v>
      </c>
      <c r="BV924" s="297">
        <f t="shared" si="286"/>
        <v>1</v>
      </c>
      <c r="BW924" s="316">
        <v>0</v>
      </c>
      <c r="BX924" s="295">
        <f t="shared" si="287"/>
        <v>0.43</v>
      </c>
      <c r="BY924">
        <f t="shared" si="288"/>
        <v>0</v>
      </c>
      <c r="BZ924" s="301">
        <f t="shared" si="289"/>
        <v>0</v>
      </c>
      <c r="CB924" s="296">
        <v>0.6</v>
      </c>
      <c r="CC924" s="296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3">
      <c r="A925" s="4">
        <v>2013</v>
      </c>
      <c r="B925" s="313">
        <v>44265</v>
      </c>
      <c r="C925" s="4" t="s">
        <v>428</v>
      </c>
      <c r="D925" s="4" t="s">
        <v>429</v>
      </c>
      <c r="E925" s="4"/>
      <c r="F925" s="4" t="s">
        <v>1488</v>
      </c>
      <c r="G925" s="5" t="s">
        <v>430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3">
        <f t="shared" si="282"/>
        <v>58</v>
      </c>
      <c r="BK925" s="133" t="str">
        <f t="shared" si="284"/>
        <v>Sapin pectiné_F1_Cas général_GS Arc Jurassien_58_</v>
      </c>
      <c r="BL925" s="317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5" t="str">
        <f>+VLOOKUP(G925,Liste!$A$7:$H$69,8,FALSE)</f>
        <v>Résineux</v>
      </c>
      <c r="BU925" s="295">
        <f t="shared" si="285"/>
        <v>0</v>
      </c>
      <c r="BV925" s="297">
        <f t="shared" si="286"/>
        <v>1</v>
      </c>
      <c r="BW925" s="316">
        <v>0</v>
      </c>
      <c r="BX925" s="295">
        <f t="shared" si="287"/>
        <v>0.43</v>
      </c>
      <c r="BY925">
        <f t="shared" si="288"/>
        <v>0</v>
      </c>
      <c r="BZ925" s="301">
        <f t="shared" si="289"/>
        <v>0</v>
      </c>
      <c r="CB925" s="296">
        <v>0.6</v>
      </c>
      <c r="CC925" s="296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3">
      <c r="A926" s="4">
        <v>2013</v>
      </c>
      <c r="B926" s="313">
        <v>44265</v>
      </c>
      <c r="C926" s="4" t="s">
        <v>428</v>
      </c>
      <c r="D926" s="4" t="s">
        <v>429</v>
      </c>
      <c r="E926" s="4"/>
      <c r="F926" s="4" t="s">
        <v>1488</v>
      </c>
      <c r="G926" s="5" t="s">
        <v>430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3">
        <f t="shared" si="282"/>
        <v>59</v>
      </c>
      <c r="BK926" s="133" t="str">
        <f t="shared" si="284"/>
        <v>Sapin pectiné_F1_Cas général_GS Arc Jurassien_59_</v>
      </c>
      <c r="BL926" s="317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5" t="str">
        <f>+VLOOKUP(G926,Liste!$A$7:$H$69,8,FALSE)</f>
        <v>Résineux</v>
      </c>
      <c r="BU926" s="295">
        <f t="shared" si="285"/>
        <v>0</v>
      </c>
      <c r="BV926" s="297">
        <f t="shared" si="286"/>
        <v>1</v>
      </c>
      <c r="BW926" s="316">
        <v>0</v>
      </c>
      <c r="BX926" s="295">
        <f t="shared" si="287"/>
        <v>0.43</v>
      </c>
      <c r="BY926">
        <f t="shared" si="288"/>
        <v>0</v>
      </c>
      <c r="BZ926" s="301">
        <f t="shared" si="289"/>
        <v>0</v>
      </c>
      <c r="CB926" s="296">
        <v>0.6</v>
      </c>
      <c r="CC926" s="296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3">
      <c r="A927" s="4">
        <v>2013</v>
      </c>
      <c r="B927" s="313">
        <v>44265</v>
      </c>
      <c r="C927" s="4" t="s">
        <v>428</v>
      </c>
      <c r="D927" s="4" t="s">
        <v>429</v>
      </c>
      <c r="E927" s="4"/>
      <c r="F927" s="4" t="s">
        <v>1488</v>
      </c>
      <c r="G927" s="5" t="s">
        <v>430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3">
        <f t="shared" si="282"/>
        <v>59</v>
      </c>
      <c r="BK927" s="133" t="str">
        <f t="shared" si="284"/>
        <v>Sapin pectiné_F1_Cas général_GS Arc Jurassien_59_</v>
      </c>
      <c r="BL927" s="317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5" t="str">
        <f>+VLOOKUP(G927,Liste!$A$7:$H$69,8,FALSE)</f>
        <v>Résineux</v>
      </c>
      <c r="BU927" s="295">
        <f t="shared" si="285"/>
        <v>0</v>
      </c>
      <c r="BV927" s="297">
        <f t="shared" si="286"/>
        <v>1</v>
      </c>
      <c r="BW927" s="316">
        <v>0</v>
      </c>
      <c r="BX927" s="295">
        <f t="shared" si="287"/>
        <v>0.43</v>
      </c>
      <c r="BY927">
        <f t="shared" si="288"/>
        <v>0</v>
      </c>
      <c r="BZ927" s="301">
        <f t="shared" si="289"/>
        <v>0</v>
      </c>
      <c r="CB927" s="296">
        <v>0.6</v>
      </c>
      <c r="CC927" s="296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3">
      <c r="A928" s="4">
        <v>2013</v>
      </c>
      <c r="B928" s="313">
        <v>44265</v>
      </c>
      <c r="C928" s="4" t="s">
        <v>428</v>
      </c>
      <c r="D928" s="4" t="s">
        <v>429</v>
      </c>
      <c r="E928" s="4"/>
      <c r="F928" s="4" t="s">
        <v>1488</v>
      </c>
      <c r="G928" s="5" t="s">
        <v>430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3">
        <f t="shared" si="282"/>
        <v>60</v>
      </c>
      <c r="BK928" s="133" t="str">
        <f t="shared" si="284"/>
        <v>Sapin pectiné_F1_Cas général_GS Arc Jurassien_60_</v>
      </c>
      <c r="BL928" s="317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5" t="str">
        <f>+VLOOKUP(G928,Liste!$A$7:$H$69,8,FALSE)</f>
        <v>Résineux</v>
      </c>
      <c r="BU928" s="295">
        <f t="shared" si="285"/>
        <v>0</v>
      </c>
      <c r="BV928" s="297">
        <f t="shared" si="286"/>
        <v>1</v>
      </c>
      <c r="BW928" s="316">
        <v>0</v>
      </c>
      <c r="BX928" s="295">
        <f t="shared" si="287"/>
        <v>0.43</v>
      </c>
      <c r="BY928">
        <f t="shared" si="288"/>
        <v>0</v>
      </c>
      <c r="BZ928" s="301">
        <f t="shared" si="289"/>
        <v>0</v>
      </c>
      <c r="CB928" s="296">
        <v>0.6</v>
      </c>
      <c r="CC928" s="296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3">
      <c r="A929" s="4">
        <v>2013</v>
      </c>
      <c r="B929" s="313">
        <v>44265</v>
      </c>
      <c r="C929" s="4" t="s">
        <v>428</v>
      </c>
      <c r="D929" s="4" t="s">
        <v>429</v>
      </c>
      <c r="E929" s="4"/>
      <c r="F929" s="4" t="s">
        <v>1488</v>
      </c>
      <c r="G929" s="5" t="s">
        <v>430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3">
        <f t="shared" si="282"/>
        <v>61</v>
      </c>
      <c r="BK929" s="133" t="str">
        <f t="shared" si="284"/>
        <v>Sapin pectiné_F1_Cas général_GS Arc Jurassien_61_</v>
      </c>
      <c r="BL929" s="317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5" t="str">
        <f>+VLOOKUP(G929,Liste!$A$7:$H$69,8,FALSE)</f>
        <v>Résineux</v>
      </c>
      <c r="BU929" s="295">
        <f t="shared" si="285"/>
        <v>0</v>
      </c>
      <c r="BV929" s="297">
        <f t="shared" si="286"/>
        <v>1</v>
      </c>
      <c r="BW929" s="316">
        <v>0</v>
      </c>
      <c r="BX929" s="295">
        <f t="shared" si="287"/>
        <v>0.43</v>
      </c>
      <c r="BY929">
        <f t="shared" si="288"/>
        <v>0</v>
      </c>
      <c r="BZ929" s="301">
        <f t="shared" si="289"/>
        <v>0</v>
      </c>
      <c r="CB929" s="296">
        <v>0.6</v>
      </c>
      <c r="CC929" s="296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3">
      <c r="A930" s="4">
        <v>2013</v>
      </c>
      <c r="B930" s="313">
        <v>44265</v>
      </c>
      <c r="C930" s="4" t="s">
        <v>428</v>
      </c>
      <c r="D930" s="4" t="s">
        <v>429</v>
      </c>
      <c r="E930" s="4"/>
      <c r="F930" s="4" t="s">
        <v>1488</v>
      </c>
      <c r="G930" s="5" t="s">
        <v>430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3">
        <f t="shared" si="282"/>
        <v>62</v>
      </c>
      <c r="BK930" s="133" t="str">
        <f t="shared" si="284"/>
        <v>Sapin pectiné_F1_Cas général_GS Arc Jurassien_62_</v>
      </c>
      <c r="BL930" s="317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5" t="str">
        <f>+VLOOKUP(G930,Liste!$A$7:$H$69,8,FALSE)</f>
        <v>Résineux</v>
      </c>
      <c r="BU930" s="295">
        <f t="shared" si="285"/>
        <v>0</v>
      </c>
      <c r="BV930" s="297">
        <f t="shared" si="286"/>
        <v>1</v>
      </c>
      <c r="BW930" s="316">
        <v>0</v>
      </c>
      <c r="BX930" s="295">
        <f t="shared" si="287"/>
        <v>0.43</v>
      </c>
      <c r="BY930">
        <f t="shared" si="288"/>
        <v>0</v>
      </c>
      <c r="BZ930" s="301">
        <f t="shared" si="289"/>
        <v>0</v>
      </c>
      <c r="CB930" s="296">
        <v>0.6</v>
      </c>
      <c r="CC930" s="296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3">
      <c r="A931" s="4">
        <v>2013</v>
      </c>
      <c r="B931" s="313">
        <v>44265</v>
      </c>
      <c r="C931" s="4" t="s">
        <v>428</v>
      </c>
      <c r="D931" s="4" t="s">
        <v>429</v>
      </c>
      <c r="E931" s="4"/>
      <c r="F931" s="4" t="s">
        <v>1488</v>
      </c>
      <c r="G931" s="5" t="s">
        <v>430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3">
        <f t="shared" si="282"/>
        <v>63</v>
      </c>
      <c r="BK931" s="133" t="str">
        <f t="shared" si="284"/>
        <v>Sapin pectiné_F1_Cas général_GS Arc Jurassien_63_</v>
      </c>
      <c r="BL931" s="317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5" t="str">
        <f>+VLOOKUP(G931,Liste!$A$7:$H$69,8,FALSE)</f>
        <v>Résineux</v>
      </c>
      <c r="BU931" s="295">
        <f t="shared" si="285"/>
        <v>0</v>
      </c>
      <c r="BV931" s="297">
        <f t="shared" si="286"/>
        <v>1</v>
      </c>
      <c r="BW931" s="316">
        <v>0</v>
      </c>
      <c r="BX931" s="295">
        <f t="shared" si="287"/>
        <v>0.43</v>
      </c>
      <c r="BY931">
        <f t="shared" si="288"/>
        <v>0</v>
      </c>
      <c r="BZ931" s="301">
        <f t="shared" si="289"/>
        <v>0</v>
      </c>
      <c r="CB931" s="296">
        <v>0.6</v>
      </c>
      <c r="CC931" s="296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3">
      <c r="A932" s="4">
        <v>2013</v>
      </c>
      <c r="B932" s="313">
        <v>44265</v>
      </c>
      <c r="C932" s="4" t="s">
        <v>428</v>
      </c>
      <c r="D932" s="4" t="s">
        <v>429</v>
      </c>
      <c r="E932" s="4"/>
      <c r="F932" s="4" t="s">
        <v>1488</v>
      </c>
      <c r="G932" s="5" t="s">
        <v>430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3">
        <f t="shared" si="282"/>
        <v>64</v>
      </c>
      <c r="BK932" s="133" t="str">
        <f t="shared" si="284"/>
        <v>Sapin pectiné_F1_Cas général_GS Arc Jurassien_64_</v>
      </c>
      <c r="BL932" s="317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5" t="str">
        <f>+VLOOKUP(G932,Liste!$A$7:$H$69,8,FALSE)</f>
        <v>Résineux</v>
      </c>
      <c r="BU932" s="295">
        <f t="shared" si="285"/>
        <v>0</v>
      </c>
      <c r="BV932" s="297">
        <f t="shared" si="286"/>
        <v>1</v>
      </c>
      <c r="BW932" s="316">
        <v>0</v>
      </c>
      <c r="BX932" s="295">
        <f t="shared" si="287"/>
        <v>0.43</v>
      </c>
      <c r="BY932">
        <f t="shared" si="288"/>
        <v>0</v>
      </c>
      <c r="BZ932" s="301">
        <f t="shared" si="289"/>
        <v>0</v>
      </c>
      <c r="CB932" s="296">
        <v>0.6</v>
      </c>
      <c r="CC932" s="296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3">
      <c r="A933" s="4">
        <v>2013</v>
      </c>
      <c r="B933" s="313">
        <v>44265</v>
      </c>
      <c r="C933" s="4" t="s">
        <v>428</v>
      </c>
      <c r="D933" s="4" t="s">
        <v>429</v>
      </c>
      <c r="E933" s="4"/>
      <c r="F933" s="4" t="s">
        <v>1488</v>
      </c>
      <c r="G933" s="5" t="s">
        <v>430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3">
        <f t="shared" si="282"/>
        <v>65</v>
      </c>
      <c r="BK933" s="133" t="str">
        <f t="shared" si="284"/>
        <v>Sapin pectiné_F1_Cas général_GS Arc Jurassien_65_</v>
      </c>
      <c r="BL933" s="317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5" t="str">
        <f>+VLOOKUP(G933,Liste!$A$7:$H$69,8,FALSE)</f>
        <v>Résineux</v>
      </c>
      <c r="BU933" s="295">
        <f t="shared" si="285"/>
        <v>0</v>
      </c>
      <c r="BV933" s="297">
        <f t="shared" si="286"/>
        <v>1</v>
      </c>
      <c r="BW933" s="316">
        <v>0</v>
      </c>
      <c r="BX933" s="295">
        <f t="shared" si="287"/>
        <v>0.43</v>
      </c>
      <c r="BY933">
        <f t="shared" si="288"/>
        <v>0</v>
      </c>
      <c r="BZ933" s="301">
        <f t="shared" si="289"/>
        <v>0</v>
      </c>
      <c r="CB933" s="296">
        <v>0.6</v>
      </c>
      <c r="CC933" s="296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3">
      <c r="A934" s="4">
        <v>2013</v>
      </c>
      <c r="B934" s="313">
        <v>44265</v>
      </c>
      <c r="C934" s="4" t="s">
        <v>428</v>
      </c>
      <c r="D934" s="4" t="s">
        <v>429</v>
      </c>
      <c r="E934" s="4"/>
      <c r="F934" s="4" t="s">
        <v>1488</v>
      </c>
      <c r="G934" s="5" t="s">
        <v>430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3">
        <f t="shared" si="282"/>
        <v>66</v>
      </c>
      <c r="BK934" s="133" t="str">
        <f t="shared" si="284"/>
        <v>Sapin pectiné_F1_Cas général_GS Arc Jurassien_66_</v>
      </c>
      <c r="BL934" s="317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5" t="str">
        <f>+VLOOKUP(G934,Liste!$A$7:$H$69,8,FALSE)</f>
        <v>Résineux</v>
      </c>
      <c r="BU934" s="295">
        <f t="shared" si="285"/>
        <v>0</v>
      </c>
      <c r="BV934" s="297">
        <f t="shared" si="286"/>
        <v>1</v>
      </c>
      <c r="BW934" s="316">
        <v>0</v>
      </c>
      <c r="BX934" s="295">
        <f t="shared" si="287"/>
        <v>0.43</v>
      </c>
      <c r="BY934">
        <f t="shared" si="288"/>
        <v>0</v>
      </c>
      <c r="BZ934" s="301">
        <f t="shared" si="289"/>
        <v>0</v>
      </c>
      <c r="CB934" s="296">
        <v>0.6</v>
      </c>
      <c r="CC934" s="296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3">
      <c r="A935" s="4">
        <v>2013</v>
      </c>
      <c r="B935" s="313">
        <v>44265</v>
      </c>
      <c r="C935" s="4" t="s">
        <v>428</v>
      </c>
      <c r="D935" s="4" t="s">
        <v>429</v>
      </c>
      <c r="E935" s="4"/>
      <c r="F935" s="4" t="s">
        <v>1488</v>
      </c>
      <c r="G935" s="5" t="s">
        <v>430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3">
        <f t="shared" si="282"/>
        <v>67</v>
      </c>
      <c r="BK935" s="133" t="str">
        <f t="shared" si="284"/>
        <v>Sapin pectiné_F1_Cas général_GS Arc Jurassien_67_</v>
      </c>
      <c r="BL935" s="317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5" t="str">
        <f>+VLOOKUP(G935,Liste!$A$7:$H$69,8,FALSE)</f>
        <v>Résineux</v>
      </c>
      <c r="BU935" s="295">
        <f t="shared" si="285"/>
        <v>0</v>
      </c>
      <c r="BV935" s="297">
        <f t="shared" si="286"/>
        <v>1</v>
      </c>
      <c r="BW935" s="316">
        <v>0</v>
      </c>
      <c r="BX935" s="295">
        <f t="shared" si="287"/>
        <v>0.43</v>
      </c>
      <c r="BY935">
        <f t="shared" si="288"/>
        <v>0</v>
      </c>
      <c r="BZ935" s="301">
        <f t="shared" si="289"/>
        <v>0</v>
      </c>
      <c r="CB935" s="296">
        <v>0.6</v>
      </c>
      <c r="CC935" s="296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3">
      <c r="A936" s="4">
        <v>2013</v>
      </c>
      <c r="B936" s="313">
        <v>44265</v>
      </c>
      <c r="C936" s="4" t="s">
        <v>428</v>
      </c>
      <c r="D936" s="4" t="s">
        <v>429</v>
      </c>
      <c r="E936" s="4"/>
      <c r="F936" s="4" t="s">
        <v>1488</v>
      </c>
      <c r="G936" s="5" t="s">
        <v>430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3">
        <f t="shared" si="282"/>
        <v>67</v>
      </c>
      <c r="BK936" s="133" t="str">
        <f t="shared" si="284"/>
        <v>Sapin pectiné_F1_Cas général_GS Arc Jurassien_67_</v>
      </c>
      <c r="BL936" s="317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5" t="str">
        <f>+VLOOKUP(G936,Liste!$A$7:$H$69,8,FALSE)</f>
        <v>Résineux</v>
      </c>
      <c r="BU936" s="295">
        <f t="shared" si="285"/>
        <v>0</v>
      </c>
      <c r="BV936" s="297">
        <f t="shared" si="286"/>
        <v>1</v>
      </c>
      <c r="BW936" s="316">
        <v>0</v>
      </c>
      <c r="BX936" s="295">
        <f t="shared" si="287"/>
        <v>0.43</v>
      </c>
      <c r="BY936">
        <f t="shared" si="288"/>
        <v>0</v>
      </c>
      <c r="BZ936" s="301">
        <f t="shared" si="289"/>
        <v>0</v>
      </c>
      <c r="CB936" s="296">
        <v>0.6</v>
      </c>
      <c r="CC936" s="296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3">
      <c r="A937" s="4">
        <v>2013</v>
      </c>
      <c r="B937" s="313">
        <v>44265</v>
      </c>
      <c r="C937" s="4" t="s">
        <v>428</v>
      </c>
      <c r="D937" s="4" t="s">
        <v>429</v>
      </c>
      <c r="E937" s="4"/>
      <c r="F937" s="4" t="s">
        <v>1488</v>
      </c>
      <c r="G937" s="5" t="s">
        <v>430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3">
        <f t="shared" si="282"/>
        <v>68</v>
      </c>
      <c r="BK937" s="133" t="str">
        <f t="shared" si="284"/>
        <v>Sapin pectiné_F1_Cas général_GS Arc Jurassien_68_</v>
      </c>
      <c r="BL937" s="317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5" t="str">
        <f>+VLOOKUP(G937,Liste!$A$7:$H$69,8,FALSE)</f>
        <v>Résineux</v>
      </c>
      <c r="BU937" s="295">
        <f t="shared" si="285"/>
        <v>0</v>
      </c>
      <c r="BV937" s="297">
        <f t="shared" si="286"/>
        <v>1</v>
      </c>
      <c r="BW937" s="316">
        <v>0</v>
      </c>
      <c r="BX937" s="295">
        <f t="shared" si="287"/>
        <v>0.43</v>
      </c>
      <c r="BY937">
        <f t="shared" si="288"/>
        <v>0</v>
      </c>
      <c r="BZ937" s="301">
        <f t="shared" si="289"/>
        <v>0</v>
      </c>
      <c r="CB937" s="296">
        <v>0.6</v>
      </c>
      <c r="CC937" s="296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3">
      <c r="A938" s="4">
        <v>2013</v>
      </c>
      <c r="B938" s="313">
        <v>44265</v>
      </c>
      <c r="C938" s="4" t="s">
        <v>428</v>
      </c>
      <c r="D938" s="4" t="s">
        <v>429</v>
      </c>
      <c r="E938" s="4"/>
      <c r="F938" s="4" t="s">
        <v>1488</v>
      </c>
      <c r="G938" s="5" t="s">
        <v>430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3">
        <f t="shared" si="282"/>
        <v>69</v>
      </c>
      <c r="BK938" s="133" t="str">
        <f t="shared" si="284"/>
        <v>Sapin pectiné_F1_Cas général_GS Arc Jurassien_69_</v>
      </c>
      <c r="BL938" s="317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5" t="str">
        <f>+VLOOKUP(G938,Liste!$A$7:$H$69,8,FALSE)</f>
        <v>Résineux</v>
      </c>
      <c r="BU938" s="295">
        <f t="shared" si="285"/>
        <v>0</v>
      </c>
      <c r="BV938" s="297">
        <f t="shared" si="286"/>
        <v>1</v>
      </c>
      <c r="BW938" s="316">
        <v>0</v>
      </c>
      <c r="BX938" s="295">
        <f t="shared" si="287"/>
        <v>0.43</v>
      </c>
      <c r="BY938">
        <f t="shared" si="288"/>
        <v>0</v>
      </c>
      <c r="BZ938" s="301">
        <f t="shared" si="289"/>
        <v>0</v>
      </c>
      <c r="CB938" s="296">
        <v>0.6</v>
      </c>
      <c r="CC938" s="296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3">
      <c r="A939" s="4">
        <v>2013</v>
      </c>
      <c r="B939" s="313">
        <v>44265</v>
      </c>
      <c r="C939" s="4" t="s">
        <v>428</v>
      </c>
      <c r="D939" s="4" t="s">
        <v>429</v>
      </c>
      <c r="E939" s="4"/>
      <c r="F939" s="4" t="s">
        <v>1488</v>
      </c>
      <c r="G939" s="5" t="s">
        <v>430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3">
        <f t="shared" si="282"/>
        <v>70</v>
      </c>
      <c r="BK939" s="133" t="str">
        <f t="shared" si="284"/>
        <v>Sapin pectiné_F1_Cas général_GS Arc Jurassien_70_</v>
      </c>
      <c r="BL939" s="317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5" t="str">
        <f>+VLOOKUP(G939,Liste!$A$7:$H$69,8,FALSE)</f>
        <v>Résineux</v>
      </c>
      <c r="BU939" s="295">
        <f t="shared" si="285"/>
        <v>0</v>
      </c>
      <c r="BV939" s="297">
        <f t="shared" si="286"/>
        <v>1</v>
      </c>
      <c r="BW939" s="316">
        <v>0</v>
      </c>
      <c r="BX939" s="295">
        <f t="shared" si="287"/>
        <v>0.43</v>
      </c>
      <c r="BY939">
        <f t="shared" si="288"/>
        <v>0</v>
      </c>
      <c r="BZ939" s="301">
        <f t="shared" si="289"/>
        <v>0</v>
      </c>
      <c r="CB939" s="296">
        <v>0.6</v>
      </c>
      <c r="CC939" s="296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3">
      <c r="A940" s="4">
        <v>2013</v>
      </c>
      <c r="B940" s="313">
        <v>44265</v>
      </c>
      <c r="C940" s="4" t="s">
        <v>428</v>
      </c>
      <c r="D940" s="4" t="s">
        <v>429</v>
      </c>
      <c r="E940" s="4"/>
      <c r="F940" s="4" t="s">
        <v>1488</v>
      </c>
      <c r="G940" s="5" t="s">
        <v>430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3">
        <f t="shared" si="282"/>
        <v>71</v>
      </c>
      <c r="BK940" s="133" t="str">
        <f t="shared" si="284"/>
        <v>Sapin pectiné_F1_Cas général_GS Arc Jurassien_71_</v>
      </c>
      <c r="BL940" s="317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5" t="str">
        <f>+VLOOKUP(G940,Liste!$A$7:$H$69,8,FALSE)</f>
        <v>Résineux</v>
      </c>
      <c r="BU940" s="295">
        <f t="shared" si="285"/>
        <v>0</v>
      </c>
      <c r="BV940" s="297">
        <f t="shared" si="286"/>
        <v>1</v>
      </c>
      <c r="BW940" s="316">
        <v>0</v>
      </c>
      <c r="BX940" s="295">
        <f t="shared" si="287"/>
        <v>0.43</v>
      </c>
      <c r="BY940">
        <f t="shared" si="288"/>
        <v>0</v>
      </c>
      <c r="BZ940" s="301">
        <f t="shared" si="289"/>
        <v>0</v>
      </c>
      <c r="CB940" s="296">
        <v>0.6</v>
      </c>
      <c r="CC940" s="296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3">
      <c r="A941" s="4">
        <v>2013</v>
      </c>
      <c r="B941" s="313">
        <v>44265</v>
      </c>
      <c r="C941" s="4" t="s">
        <v>428</v>
      </c>
      <c r="D941" s="4" t="s">
        <v>429</v>
      </c>
      <c r="E941" s="4"/>
      <c r="F941" s="4" t="s">
        <v>1488</v>
      </c>
      <c r="G941" s="5" t="s">
        <v>430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3">
        <f t="shared" si="282"/>
        <v>72</v>
      </c>
      <c r="BK941" s="133" t="str">
        <f t="shared" si="284"/>
        <v>Sapin pectiné_F1_Cas général_GS Arc Jurassien_72_</v>
      </c>
      <c r="BL941" s="317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5" t="str">
        <f>+VLOOKUP(G941,Liste!$A$7:$H$69,8,FALSE)</f>
        <v>Résineux</v>
      </c>
      <c r="BU941" s="295">
        <f t="shared" si="285"/>
        <v>0</v>
      </c>
      <c r="BV941" s="297">
        <f t="shared" si="286"/>
        <v>1</v>
      </c>
      <c r="BW941" s="316">
        <v>0</v>
      </c>
      <c r="BX941" s="295">
        <f t="shared" si="287"/>
        <v>0.43</v>
      </c>
      <c r="BY941">
        <f t="shared" si="288"/>
        <v>0</v>
      </c>
      <c r="BZ941" s="301">
        <f t="shared" si="289"/>
        <v>0</v>
      </c>
      <c r="CB941" s="296">
        <v>0.6</v>
      </c>
      <c r="CC941" s="296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3">
      <c r="A942" s="4">
        <v>2013</v>
      </c>
      <c r="B942" s="313">
        <v>44265</v>
      </c>
      <c r="C942" s="4" t="s">
        <v>428</v>
      </c>
      <c r="D942" s="4" t="s">
        <v>429</v>
      </c>
      <c r="E942" s="4"/>
      <c r="F942" s="4" t="s">
        <v>1488</v>
      </c>
      <c r="G942" s="5" t="s">
        <v>430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3">
        <f t="shared" si="282"/>
        <v>73</v>
      </c>
      <c r="BK942" s="133" t="str">
        <f t="shared" si="284"/>
        <v>Sapin pectiné_F1_Cas général_GS Arc Jurassien_73_</v>
      </c>
      <c r="BL942" s="317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5" t="str">
        <f>+VLOOKUP(G942,Liste!$A$7:$H$69,8,FALSE)</f>
        <v>Résineux</v>
      </c>
      <c r="BU942" s="295">
        <f t="shared" si="285"/>
        <v>0</v>
      </c>
      <c r="BV942" s="297">
        <f t="shared" si="286"/>
        <v>1</v>
      </c>
      <c r="BW942" s="316">
        <v>0</v>
      </c>
      <c r="BX942" s="295">
        <f t="shared" si="287"/>
        <v>0.43</v>
      </c>
      <c r="BY942">
        <f t="shared" si="288"/>
        <v>0</v>
      </c>
      <c r="BZ942" s="301">
        <f t="shared" si="289"/>
        <v>0</v>
      </c>
      <c r="CB942" s="296">
        <v>0.6</v>
      </c>
      <c r="CC942" s="296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3">
      <c r="A943" s="4">
        <v>2013</v>
      </c>
      <c r="B943" s="313">
        <v>44265</v>
      </c>
      <c r="C943" s="4" t="s">
        <v>428</v>
      </c>
      <c r="D943" s="4" t="s">
        <v>429</v>
      </c>
      <c r="E943" s="4"/>
      <c r="F943" s="4" t="s">
        <v>1488</v>
      </c>
      <c r="G943" s="5" t="s">
        <v>430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3">
        <f t="shared" si="282"/>
        <v>74</v>
      </c>
      <c r="BK943" s="133" t="str">
        <f t="shared" si="284"/>
        <v>Sapin pectiné_F1_Cas général_GS Arc Jurassien_74_</v>
      </c>
      <c r="BL943" s="317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5" t="str">
        <f>+VLOOKUP(G943,Liste!$A$7:$H$69,8,FALSE)</f>
        <v>Résineux</v>
      </c>
      <c r="BU943" s="295">
        <f t="shared" si="285"/>
        <v>0</v>
      </c>
      <c r="BV943" s="297">
        <f t="shared" si="286"/>
        <v>1</v>
      </c>
      <c r="BW943" s="316">
        <v>0</v>
      </c>
      <c r="BX943" s="295">
        <f t="shared" si="287"/>
        <v>0.43</v>
      </c>
      <c r="BY943">
        <f t="shared" si="288"/>
        <v>0</v>
      </c>
      <c r="BZ943" s="301">
        <f t="shared" si="289"/>
        <v>0</v>
      </c>
      <c r="CB943" s="296">
        <v>0.6</v>
      </c>
      <c r="CC943" s="296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3">
      <c r="A944" s="4">
        <v>2013</v>
      </c>
      <c r="B944" s="313">
        <v>44265</v>
      </c>
      <c r="C944" s="4" t="s">
        <v>428</v>
      </c>
      <c r="D944" s="4" t="s">
        <v>429</v>
      </c>
      <c r="E944" s="4"/>
      <c r="F944" s="4" t="s">
        <v>1488</v>
      </c>
      <c r="G944" s="5" t="s">
        <v>430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3">
        <f t="shared" si="282"/>
        <v>75</v>
      </c>
      <c r="BK944" s="133" t="str">
        <f t="shared" si="284"/>
        <v>Sapin pectiné_F1_Cas général_GS Arc Jurassien_75_</v>
      </c>
      <c r="BL944" s="317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5" t="str">
        <f>+VLOOKUP(G944,Liste!$A$7:$H$69,8,FALSE)</f>
        <v>Résineux</v>
      </c>
      <c r="BU944" s="295">
        <f t="shared" si="285"/>
        <v>0</v>
      </c>
      <c r="BV944" s="297">
        <f t="shared" si="286"/>
        <v>1</v>
      </c>
      <c r="BW944" s="316">
        <v>0</v>
      </c>
      <c r="BX944" s="295">
        <f t="shared" si="287"/>
        <v>0.43</v>
      </c>
      <c r="BY944">
        <f t="shared" si="288"/>
        <v>0</v>
      </c>
      <c r="BZ944" s="301">
        <f t="shared" si="289"/>
        <v>0</v>
      </c>
      <c r="CB944" s="296">
        <v>0.6</v>
      </c>
      <c r="CC944" s="296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3">
      <c r="A945" s="4">
        <v>2013</v>
      </c>
      <c r="B945" s="313">
        <v>44265</v>
      </c>
      <c r="C945" s="4" t="s">
        <v>428</v>
      </c>
      <c r="D945" s="4" t="s">
        <v>429</v>
      </c>
      <c r="E945" s="4"/>
      <c r="F945" s="4" t="s">
        <v>1488</v>
      </c>
      <c r="G945" s="5" t="s">
        <v>430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3">
        <f t="shared" si="282"/>
        <v>75</v>
      </c>
      <c r="BK945" s="133" t="str">
        <f t="shared" si="284"/>
        <v>Sapin pectiné_F1_Cas général_GS Arc Jurassien_75_</v>
      </c>
      <c r="BL945" s="317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5" t="str">
        <f>+VLOOKUP(G945,Liste!$A$7:$H$69,8,FALSE)</f>
        <v>Résineux</v>
      </c>
      <c r="BU945" s="295">
        <f t="shared" si="285"/>
        <v>0</v>
      </c>
      <c r="BV945" s="297">
        <f t="shared" si="286"/>
        <v>1</v>
      </c>
      <c r="BW945" s="316">
        <v>0</v>
      </c>
      <c r="BX945" s="295">
        <f t="shared" si="287"/>
        <v>0.43</v>
      </c>
      <c r="BY945">
        <f t="shared" si="288"/>
        <v>0</v>
      </c>
      <c r="BZ945" s="301">
        <f t="shared" si="289"/>
        <v>0</v>
      </c>
      <c r="CB945" s="296">
        <v>0.6</v>
      </c>
      <c r="CC945" s="296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3">
      <c r="A946" s="4">
        <v>2013</v>
      </c>
      <c r="B946" s="313">
        <v>44265</v>
      </c>
      <c r="C946" s="4" t="s">
        <v>428</v>
      </c>
      <c r="D946" s="4" t="s">
        <v>429</v>
      </c>
      <c r="E946" s="4"/>
      <c r="F946" s="4" t="s">
        <v>1488</v>
      </c>
      <c r="G946" s="5" t="s">
        <v>430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3">
        <f t="shared" si="282"/>
        <v>76</v>
      </c>
      <c r="BK946" s="133" t="str">
        <f t="shared" si="284"/>
        <v>Sapin pectiné_F1_Cas général_GS Arc Jurassien_76_</v>
      </c>
      <c r="BL946" s="317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5" t="str">
        <f>+VLOOKUP(G946,Liste!$A$7:$H$69,8,FALSE)</f>
        <v>Résineux</v>
      </c>
      <c r="BU946" s="295">
        <f t="shared" si="285"/>
        <v>0</v>
      </c>
      <c r="BV946" s="297">
        <f t="shared" si="286"/>
        <v>1</v>
      </c>
      <c r="BW946" s="316">
        <v>0</v>
      </c>
      <c r="BX946" s="295">
        <f t="shared" si="287"/>
        <v>0.43</v>
      </c>
      <c r="BY946">
        <f t="shared" si="288"/>
        <v>0</v>
      </c>
      <c r="BZ946" s="301">
        <f t="shared" si="289"/>
        <v>0</v>
      </c>
      <c r="CB946" s="296">
        <v>0.6</v>
      </c>
      <c r="CC946" s="296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3">
      <c r="A947" s="4">
        <v>2013</v>
      </c>
      <c r="B947" s="313">
        <v>44265</v>
      </c>
      <c r="C947" s="4" t="s">
        <v>428</v>
      </c>
      <c r="D947" s="4" t="s">
        <v>429</v>
      </c>
      <c r="E947" s="4"/>
      <c r="F947" s="4" t="s">
        <v>1488</v>
      </c>
      <c r="G947" s="5" t="s">
        <v>430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3">
        <f t="shared" si="282"/>
        <v>77</v>
      </c>
      <c r="BK947" s="133" t="str">
        <f t="shared" si="284"/>
        <v>Sapin pectiné_F1_Cas général_GS Arc Jurassien_77_</v>
      </c>
      <c r="BL947" s="317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5" t="str">
        <f>+VLOOKUP(G947,Liste!$A$7:$H$69,8,FALSE)</f>
        <v>Résineux</v>
      </c>
      <c r="BU947" s="295">
        <f t="shared" si="285"/>
        <v>0</v>
      </c>
      <c r="BV947" s="297">
        <f t="shared" si="286"/>
        <v>1</v>
      </c>
      <c r="BW947" s="316">
        <v>0</v>
      </c>
      <c r="BX947" s="295">
        <f t="shared" si="287"/>
        <v>0.43</v>
      </c>
      <c r="BY947">
        <f t="shared" si="288"/>
        <v>0</v>
      </c>
      <c r="BZ947" s="301">
        <f t="shared" si="289"/>
        <v>0</v>
      </c>
      <c r="CB947" s="296">
        <v>0.6</v>
      </c>
      <c r="CC947" s="296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3">
      <c r="A948" s="4">
        <v>2013</v>
      </c>
      <c r="B948" s="313">
        <v>44265</v>
      </c>
      <c r="C948" s="4" t="s">
        <v>428</v>
      </c>
      <c r="D948" s="4" t="s">
        <v>429</v>
      </c>
      <c r="E948" s="4"/>
      <c r="F948" s="4" t="s">
        <v>1488</v>
      </c>
      <c r="G948" s="5" t="s">
        <v>430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3">
        <f t="shared" si="282"/>
        <v>78</v>
      </c>
      <c r="BK948" s="133" t="str">
        <f t="shared" si="284"/>
        <v>Sapin pectiné_F1_Cas général_GS Arc Jurassien_78_</v>
      </c>
      <c r="BL948" s="317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5" t="str">
        <f>+VLOOKUP(G948,Liste!$A$7:$H$69,8,FALSE)</f>
        <v>Résineux</v>
      </c>
      <c r="BU948" s="295">
        <f t="shared" si="285"/>
        <v>0</v>
      </c>
      <c r="BV948" s="297">
        <f t="shared" si="286"/>
        <v>1</v>
      </c>
      <c r="BW948" s="316">
        <v>0</v>
      </c>
      <c r="BX948" s="295">
        <f t="shared" si="287"/>
        <v>0.43</v>
      </c>
      <c r="BY948">
        <f t="shared" si="288"/>
        <v>0</v>
      </c>
      <c r="BZ948" s="301">
        <f t="shared" si="289"/>
        <v>0</v>
      </c>
      <c r="CB948" s="296">
        <v>0.6</v>
      </c>
      <c r="CC948" s="296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3">
      <c r="A949" s="4">
        <v>2013</v>
      </c>
      <c r="B949" s="313">
        <v>44265</v>
      </c>
      <c r="C949" s="4" t="s">
        <v>428</v>
      </c>
      <c r="D949" s="4" t="s">
        <v>429</v>
      </c>
      <c r="E949" s="4"/>
      <c r="F949" s="4" t="s">
        <v>1488</v>
      </c>
      <c r="G949" s="5" t="s">
        <v>430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3">
        <f t="shared" si="282"/>
        <v>79</v>
      </c>
      <c r="BK949" s="133" t="str">
        <f t="shared" si="284"/>
        <v>Sapin pectiné_F1_Cas général_GS Arc Jurassien_79_</v>
      </c>
      <c r="BL949" s="317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5" t="str">
        <f>+VLOOKUP(G949,Liste!$A$7:$H$69,8,FALSE)</f>
        <v>Résineux</v>
      </c>
      <c r="BU949" s="295">
        <f t="shared" si="285"/>
        <v>0</v>
      </c>
      <c r="BV949" s="297">
        <f t="shared" si="286"/>
        <v>1</v>
      </c>
      <c r="BW949" s="316">
        <v>0</v>
      </c>
      <c r="BX949" s="295">
        <f t="shared" si="287"/>
        <v>0.43</v>
      </c>
      <c r="BY949">
        <f t="shared" si="288"/>
        <v>0</v>
      </c>
      <c r="BZ949" s="301">
        <f t="shared" si="289"/>
        <v>0</v>
      </c>
      <c r="CB949" s="296">
        <v>0.6</v>
      </c>
      <c r="CC949" s="296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3">
      <c r="A950" s="4">
        <v>2013</v>
      </c>
      <c r="B950" s="313">
        <v>44265</v>
      </c>
      <c r="C950" s="4" t="s">
        <v>428</v>
      </c>
      <c r="D950" s="4" t="s">
        <v>429</v>
      </c>
      <c r="E950" s="4"/>
      <c r="F950" s="4" t="s">
        <v>1488</v>
      </c>
      <c r="G950" s="5" t="s">
        <v>430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3">
        <f t="shared" si="282"/>
        <v>80</v>
      </c>
      <c r="BK950" s="133" t="str">
        <f t="shared" si="284"/>
        <v>Sapin pectiné_F1_Cas général_GS Arc Jurassien_80_</v>
      </c>
      <c r="BL950" s="317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5" t="str">
        <f>+VLOOKUP(G950,Liste!$A$7:$H$69,8,FALSE)</f>
        <v>Résineux</v>
      </c>
      <c r="BU950" s="295">
        <f t="shared" si="285"/>
        <v>0</v>
      </c>
      <c r="BV950" s="297">
        <f t="shared" si="286"/>
        <v>1</v>
      </c>
      <c r="BW950" s="316">
        <v>0</v>
      </c>
      <c r="BX950" s="295">
        <f t="shared" si="287"/>
        <v>0.43</v>
      </c>
      <c r="BY950">
        <f t="shared" si="288"/>
        <v>0</v>
      </c>
      <c r="BZ950" s="301">
        <f t="shared" si="289"/>
        <v>0</v>
      </c>
      <c r="CB950" s="296">
        <v>0.6</v>
      </c>
      <c r="CC950" s="296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3">
      <c r="A951" s="4">
        <v>2013</v>
      </c>
      <c r="B951" s="313">
        <v>44265</v>
      </c>
      <c r="C951" s="4" t="s">
        <v>428</v>
      </c>
      <c r="D951" s="4" t="s">
        <v>429</v>
      </c>
      <c r="E951" s="4"/>
      <c r="F951" s="4" t="s">
        <v>1488</v>
      </c>
      <c r="G951" s="5" t="s">
        <v>430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3">
        <f t="shared" si="282"/>
        <v>81</v>
      </c>
      <c r="BK951" s="133" t="str">
        <f t="shared" si="284"/>
        <v>Sapin pectiné_F1_Cas général_GS Arc Jurassien_81_</v>
      </c>
      <c r="BL951" s="317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5" t="str">
        <f>+VLOOKUP(G951,Liste!$A$7:$H$69,8,FALSE)</f>
        <v>Résineux</v>
      </c>
      <c r="BU951" s="295">
        <f t="shared" si="285"/>
        <v>0</v>
      </c>
      <c r="BV951" s="297">
        <f t="shared" si="286"/>
        <v>1</v>
      </c>
      <c r="BW951" s="316">
        <v>0</v>
      </c>
      <c r="BX951" s="295">
        <f t="shared" si="287"/>
        <v>0.43</v>
      </c>
      <c r="BY951">
        <f t="shared" si="288"/>
        <v>0</v>
      </c>
      <c r="BZ951" s="301">
        <f t="shared" si="289"/>
        <v>0</v>
      </c>
      <c r="CB951" s="296">
        <v>0.6</v>
      </c>
      <c r="CC951" s="296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3">
      <c r="A952" s="4">
        <v>2013</v>
      </c>
      <c r="B952" s="313">
        <v>44265</v>
      </c>
      <c r="C952" s="4" t="s">
        <v>428</v>
      </c>
      <c r="D952" s="4" t="s">
        <v>429</v>
      </c>
      <c r="E952" s="4"/>
      <c r="F952" s="4" t="s">
        <v>1488</v>
      </c>
      <c r="G952" s="5" t="s">
        <v>430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3">
        <f t="shared" si="282"/>
        <v>82</v>
      </c>
      <c r="BK952" s="133" t="str">
        <f t="shared" si="284"/>
        <v>Sapin pectiné_F1_Cas général_GS Arc Jurassien_82_</v>
      </c>
      <c r="BL952" s="317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5" t="str">
        <f>+VLOOKUP(G952,Liste!$A$7:$H$69,8,FALSE)</f>
        <v>Résineux</v>
      </c>
      <c r="BU952" s="295">
        <f t="shared" si="285"/>
        <v>0</v>
      </c>
      <c r="BV952" s="297">
        <f t="shared" si="286"/>
        <v>1</v>
      </c>
      <c r="BW952" s="316">
        <v>0</v>
      </c>
      <c r="BX952" s="295">
        <f t="shared" si="287"/>
        <v>0.43</v>
      </c>
      <c r="BY952">
        <f t="shared" si="288"/>
        <v>0</v>
      </c>
      <c r="BZ952" s="301">
        <f t="shared" si="289"/>
        <v>0</v>
      </c>
      <c r="CB952" s="296">
        <v>0.6</v>
      </c>
      <c r="CC952" s="296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3">
      <c r="A953" s="4">
        <v>2013</v>
      </c>
      <c r="B953" s="313">
        <v>44265</v>
      </c>
      <c r="C953" s="4" t="s">
        <v>428</v>
      </c>
      <c r="D953" s="4" t="s">
        <v>429</v>
      </c>
      <c r="E953" s="4"/>
      <c r="F953" s="4" t="s">
        <v>1488</v>
      </c>
      <c r="G953" s="5" t="s">
        <v>430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3">
        <f t="shared" si="282"/>
        <v>83</v>
      </c>
      <c r="BK953" s="133" t="str">
        <f t="shared" si="284"/>
        <v>Sapin pectiné_F1_Cas général_GS Arc Jurassien_83_</v>
      </c>
      <c r="BL953" s="317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5" t="str">
        <f>+VLOOKUP(G953,Liste!$A$7:$H$69,8,FALSE)</f>
        <v>Résineux</v>
      </c>
      <c r="BU953" s="295">
        <f t="shared" si="285"/>
        <v>0</v>
      </c>
      <c r="BV953" s="297">
        <f t="shared" si="286"/>
        <v>1</v>
      </c>
      <c r="BW953" s="316">
        <v>0</v>
      </c>
      <c r="BX953" s="295">
        <f t="shared" si="287"/>
        <v>0.43</v>
      </c>
      <c r="BY953">
        <f t="shared" si="288"/>
        <v>0</v>
      </c>
      <c r="BZ953" s="301">
        <f t="shared" si="289"/>
        <v>0</v>
      </c>
      <c r="CB953" s="296">
        <v>0.6</v>
      </c>
      <c r="CC953" s="296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3">
      <c r="A954" s="4">
        <v>2013</v>
      </c>
      <c r="B954" s="313">
        <v>44265</v>
      </c>
      <c r="C954" s="4" t="s">
        <v>428</v>
      </c>
      <c r="D954" s="4" t="s">
        <v>429</v>
      </c>
      <c r="E954" s="4"/>
      <c r="F954" s="4" t="s">
        <v>1488</v>
      </c>
      <c r="G954" s="5" t="s">
        <v>430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3">
        <f t="shared" si="282"/>
        <v>83</v>
      </c>
      <c r="BK954" s="133" t="str">
        <f t="shared" si="284"/>
        <v>Sapin pectiné_F1_Cas général_GS Arc Jurassien_83_</v>
      </c>
      <c r="BL954" s="317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5" t="str">
        <f>+VLOOKUP(G954,Liste!$A$7:$H$69,8,FALSE)</f>
        <v>Résineux</v>
      </c>
      <c r="BU954" s="295">
        <f t="shared" si="285"/>
        <v>0</v>
      </c>
      <c r="BV954" s="297">
        <f t="shared" si="286"/>
        <v>1</v>
      </c>
      <c r="BW954" s="316">
        <v>0</v>
      </c>
      <c r="BX954" s="295">
        <f t="shared" si="287"/>
        <v>0.43</v>
      </c>
      <c r="BY954">
        <f t="shared" si="288"/>
        <v>0</v>
      </c>
      <c r="BZ954" s="301">
        <f t="shared" si="289"/>
        <v>0</v>
      </c>
      <c r="CB954" s="296">
        <v>0.6</v>
      </c>
      <c r="CC954" s="296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3">
      <c r="A955" s="4">
        <v>2013</v>
      </c>
      <c r="B955" s="313">
        <v>44265</v>
      </c>
      <c r="C955" s="4" t="s">
        <v>428</v>
      </c>
      <c r="D955" s="4" t="s">
        <v>429</v>
      </c>
      <c r="E955" s="4"/>
      <c r="F955" s="4" t="s">
        <v>1488</v>
      </c>
      <c r="G955" s="5" t="s">
        <v>430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3">
        <f t="shared" si="282"/>
        <v>84</v>
      </c>
      <c r="BK955" s="133" t="str">
        <f t="shared" si="284"/>
        <v>Sapin pectiné_F1_Cas général_GS Arc Jurassien_84_</v>
      </c>
      <c r="BL955" s="317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5" t="str">
        <f>+VLOOKUP(G955,Liste!$A$7:$H$69,8,FALSE)</f>
        <v>Résineux</v>
      </c>
      <c r="BU955" s="295">
        <f t="shared" si="285"/>
        <v>0</v>
      </c>
      <c r="BV955" s="297">
        <f t="shared" si="286"/>
        <v>1</v>
      </c>
      <c r="BW955" s="316">
        <v>0</v>
      </c>
      <c r="BX955" s="295">
        <f t="shared" si="287"/>
        <v>0.43</v>
      </c>
      <c r="BY955">
        <f t="shared" si="288"/>
        <v>0</v>
      </c>
      <c r="BZ955" s="301">
        <f t="shared" si="289"/>
        <v>0</v>
      </c>
      <c r="CB955" s="296">
        <v>0.6</v>
      </c>
      <c r="CC955" s="296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3">
      <c r="A956" s="4">
        <v>2013</v>
      </c>
      <c r="B956" s="313">
        <v>44265</v>
      </c>
      <c r="C956" s="4" t="s">
        <v>428</v>
      </c>
      <c r="D956" s="4" t="s">
        <v>429</v>
      </c>
      <c r="E956" s="4"/>
      <c r="F956" s="4" t="s">
        <v>1488</v>
      </c>
      <c r="G956" s="5" t="s">
        <v>430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3">
        <f t="shared" si="282"/>
        <v>85</v>
      </c>
      <c r="BK956" s="133" t="str">
        <f t="shared" si="284"/>
        <v>Sapin pectiné_F1_Cas général_GS Arc Jurassien_85_</v>
      </c>
      <c r="BL956" s="317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5" t="str">
        <f>+VLOOKUP(G956,Liste!$A$7:$H$69,8,FALSE)</f>
        <v>Résineux</v>
      </c>
      <c r="BU956" s="295">
        <f t="shared" si="285"/>
        <v>0</v>
      </c>
      <c r="BV956" s="297">
        <f t="shared" si="286"/>
        <v>1</v>
      </c>
      <c r="BW956" s="316">
        <v>0</v>
      </c>
      <c r="BX956" s="295">
        <f t="shared" si="287"/>
        <v>0.43</v>
      </c>
      <c r="BY956">
        <f t="shared" si="288"/>
        <v>0</v>
      </c>
      <c r="BZ956" s="301">
        <f t="shared" si="289"/>
        <v>0</v>
      </c>
      <c r="CB956" s="296">
        <v>0.6</v>
      </c>
      <c r="CC956" s="296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3">
      <c r="A957" s="4">
        <v>2013</v>
      </c>
      <c r="B957" s="313">
        <v>44265</v>
      </c>
      <c r="C957" s="4" t="s">
        <v>428</v>
      </c>
      <c r="D957" s="4" t="s">
        <v>429</v>
      </c>
      <c r="E957" s="4"/>
      <c r="F957" s="4" t="s">
        <v>1488</v>
      </c>
      <c r="G957" s="5" t="s">
        <v>430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3">
        <f t="shared" si="282"/>
        <v>86</v>
      </c>
      <c r="BK957" s="133" t="str">
        <f t="shared" si="284"/>
        <v>Sapin pectiné_F1_Cas général_GS Arc Jurassien_86_</v>
      </c>
      <c r="BL957" s="317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5" t="str">
        <f>+VLOOKUP(G957,Liste!$A$7:$H$69,8,FALSE)</f>
        <v>Résineux</v>
      </c>
      <c r="BU957" s="295">
        <f t="shared" si="285"/>
        <v>0</v>
      </c>
      <c r="BV957" s="297">
        <f t="shared" si="286"/>
        <v>1</v>
      </c>
      <c r="BW957" s="316">
        <v>0</v>
      </c>
      <c r="BX957" s="295">
        <f t="shared" si="287"/>
        <v>0.43</v>
      </c>
      <c r="BY957">
        <f t="shared" si="288"/>
        <v>0</v>
      </c>
      <c r="BZ957" s="301">
        <f t="shared" si="289"/>
        <v>0</v>
      </c>
      <c r="CB957" s="296">
        <v>0.6</v>
      </c>
      <c r="CC957" s="296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3">
      <c r="A958" s="4">
        <v>2013</v>
      </c>
      <c r="B958" s="313">
        <v>44265</v>
      </c>
      <c r="C958" s="4" t="s">
        <v>428</v>
      </c>
      <c r="D958" s="4" t="s">
        <v>429</v>
      </c>
      <c r="E958" s="4"/>
      <c r="F958" s="4" t="s">
        <v>1488</v>
      </c>
      <c r="G958" s="5" t="s">
        <v>430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3">
        <f t="shared" si="282"/>
        <v>87</v>
      </c>
      <c r="BK958" s="133" t="str">
        <f t="shared" si="284"/>
        <v>Sapin pectiné_F1_Cas général_GS Arc Jurassien_87_</v>
      </c>
      <c r="BL958" s="317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5" t="str">
        <f>+VLOOKUP(G958,Liste!$A$7:$H$69,8,FALSE)</f>
        <v>Résineux</v>
      </c>
      <c r="BU958" s="295">
        <f t="shared" si="285"/>
        <v>0</v>
      </c>
      <c r="BV958" s="297">
        <f t="shared" si="286"/>
        <v>1</v>
      </c>
      <c r="BW958" s="316">
        <v>0</v>
      </c>
      <c r="BX958" s="295">
        <f t="shared" si="287"/>
        <v>0.43</v>
      </c>
      <c r="BY958">
        <f t="shared" si="288"/>
        <v>0</v>
      </c>
      <c r="BZ958" s="301">
        <f t="shared" si="289"/>
        <v>0</v>
      </c>
      <c r="CB958" s="296">
        <v>0.6</v>
      </c>
      <c r="CC958" s="296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3">
      <c r="A959" s="4">
        <v>2013</v>
      </c>
      <c r="B959" s="313">
        <v>44265</v>
      </c>
      <c r="C959" s="4" t="s">
        <v>428</v>
      </c>
      <c r="D959" s="4" t="s">
        <v>429</v>
      </c>
      <c r="E959" s="4"/>
      <c r="F959" s="4" t="s">
        <v>1488</v>
      </c>
      <c r="G959" s="5" t="s">
        <v>430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3">
        <f t="shared" si="282"/>
        <v>88</v>
      </c>
      <c r="BK959" s="133" t="str">
        <f t="shared" si="284"/>
        <v>Sapin pectiné_F1_Cas général_GS Arc Jurassien_88_</v>
      </c>
      <c r="BL959" s="317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5" t="str">
        <f>+VLOOKUP(G959,Liste!$A$7:$H$69,8,FALSE)</f>
        <v>Résineux</v>
      </c>
      <c r="BU959" s="295">
        <f t="shared" si="285"/>
        <v>0</v>
      </c>
      <c r="BV959" s="297">
        <f t="shared" si="286"/>
        <v>1</v>
      </c>
      <c r="BW959" s="316">
        <v>0</v>
      </c>
      <c r="BX959" s="295">
        <f t="shared" si="287"/>
        <v>0.43</v>
      </c>
      <c r="BY959">
        <f t="shared" si="288"/>
        <v>0</v>
      </c>
      <c r="BZ959" s="301">
        <f t="shared" si="289"/>
        <v>0</v>
      </c>
      <c r="CB959" s="296">
        <v>0.6</v>
      </c>
      <c r="CC959" s="296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3">
      <c r="A960" s="4">
        <v>2013</v>
      </c>
      <c r="B960" s="313">
        <v>44265</v>
      </c>
      <c r="C960" s="4" t="s">
        <v>428</v>
      </c>
      <c r="D960" s="4" t="s">
        <v>429</v>
      </c>
      <c r="E960" s="4"/>
      <c r="F960" s="4" t="s">
        <v>1488</v>
      </c>
      <c r="G960" s="5" t="s">
        <v>430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3">
        <f t="shared" si="282"/>
        <v>89</v>
      </c>
      <c r="BK960" s="133" t="str">
        <f t="shared" si="284"/>
        <v>Sapin pectiné_F1_Cas général_GS Arc Jurassien_89_</v>
      </c>
      <c r="BL960" s="317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5" t="str">
        <f>+VLOOKUP(G960,Liste!$A$7:$H$69,8,FALSE)</f>
        <v>Résineux</v>
      </c>
      <c r="BU960" s="295">
        <f t="shared" si="285"/>
        <v>0</v>
      </c>
      <c r="BV960" s="297">
        <f t="shared" si="286"/>
        <v>1</v>
      </c>
      <c r="BW960" s="316">
        <v>0</v>
      </c>
      <c r="BX960" s="295">
        <f t="shared" si="287"/>
        <v>0.43</v>
      </c>
      <c r="BY960">
        <f t="shared" si="288"/>
        <v>0</v>
      </c>
      <c r="BZ960" s="301">
        <f t="shared" si="289"/>
        <v>0</v>
      </c>
      <c r="CB960" s="296">
        <v>0.6</v>
      </c>
      <c r="CC960" s="296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3">
      <c r="A961" s="4">
        <v>2013</v>
      </c>
      <c r="B961" s="313">
        <v>44265</v>
      </c>
      <c r="C961" s="4" t="s">
        <v>428</v>
      </c>
      <c r="D961" s="4" t="s">
        <v>429</v>
      </c>
      <c r="E961" s="4"/>
      <c r="F961" s="4" t="s">
        <v>1488</v>
      </c>
      <c r="G961" s="5" t="s">
        <v>430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3">
        <f t="shared" si="282"/>
        <v>90</v>
      </c>
      <c r="BK961" s="133" t="str">
        <f t="shared" si="284"/>
        <v>Sapin pectiné_F1_Cas général_GS Arc Jurassien_90_</v>
      </c>
      <c r="BL961" s="317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5" t="str">
        <f>+VLOOKUP(G961,Liste!$A$7:$H$69,8,FALSE)</f>
        <v>Résineux</v>
      </c>
      <c r="BU961" s="295">
        <f t="shared" si="285"/>
        <v>0</v>
      </c>
      <c r="BV961" s="297">
        <f t="shared" si="286"/>
        <v>1</v>
      </c>
      <c r="BW961" s="316">
        <v>0</v>
      </c>
      <c r="BX961" s="295">
        <f t="shared" si="287"/>
        <v>0.43</v>
      </c>
      <c r="BY961">
        <f t="shared" si="288"/>
        <v>0</v>
      </c>
      <c r="BZ961" s="301">
        <f t="shared" si="289"/>
        <v>0</v>
      </c>
      <c r="CB961" s="296">
        <v>0.6</v>
      </c>
      <c r="CC961" s="296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3">
      <c r="A962" s="4">
        <v>2013</v>
      </c>
      <c r="B962" s="313">
        <v>44265</v>
      </c>
      <c r="C962" s="4" t="s">
        <v>428</v>
      </c>
      <c r="D962" s="4" t="s">
        <v>429</v>
      </c>
      <c r="E962" s="4"/>
      <c r="F962" s="4" t="s">
        <v>1488</v>
      </c>
      <c r="G962" s="5" t="s">
        <v>430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3">
        <f t="shared" si="282"/>
        <v>91</v>
      </c>
      <c r="BK962" s="133" t="str">
        <f t="shared" si="284"/>
        <v>Sapin pectiné_F1_Cas général_GS Arc Jurassien_91_</v>
      </c>
      <c r="BL962" s="317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5" t="str">
        <f>+VLOOKUP(G962,Liste!$A$7:$H$69,8,FALSE)</f>
        <v>Résineux</v>
      </c>
      <c r="BU962" s="295">
        <f t="shared" si="285"/>
        <v>0</v>
      </c>
      <c r="BV962" s="297">
        <f t="shared" si="286"/>
        <v>1</v>
      </c>
      <c r="BW962" s="316">
        <v>0</v>
      </c>
      <c r="BX962" s="295">
        <f t="shared" si="287"/>
        <v>0.43</v>
      </c>
      <c r="BY962">
        <f t="shared" si="288"/>
        <v>0</v>
      </c>
      <c r="BZ962" s="301">
        <f t="shared" si="289"/>
        <v>0</v>
      </c>
      <c r="CB962" s="296">
        <v>0.6</v>
      </c>
      <c r="CC962" s="296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3">
      <c r="A963" s="4">
        <v>2013</v>
      </c>
      <c r="B963" s="313">
        <v>44265</v>
      </c>
      <c r="C963" s="4" t="s">
        <v>428</v>
      </c>
      <c r="D963" s="4" t="s">
        <v>429</v>
      </c>
      <c r="E963" s="4"/>
      <c r="F963" s="4" t="s">
        <v>1488</v>
      </c>
      <c r="G963" s="5" t="s">
        <v>430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3">
        <f t="shared" ref="BJ963:BJ1026" si="301">+AC963</f>
        <v>91</v>
      </c>
      <c r="BK963" s="133" t="str">
        <f t="shared" si="284"/>
        <v>Sapin pectiné_F1_Cas général_GS Arc Jurassien_91_</v>
      </c>
      <c r="BL963" s="317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5" t="str">
        <f>+VLOOKUP(G963,Liste!$A$7:$H$69,8,FALSE)</f>
        <v>Résineux</v>
      </c>
      <c r="BU963" s="295">
        <f t="shared" si="285"/>
        <v>0</v>
      </c>
      <c r="BV963" s="297">
        <f t="shared" si="286"/>
        <v>1</v>
      </c>
      <c r="BW963" s="316">
        <v>0</v>
      </c>
      <c r="BX963" s="295">
        <f t="shared" si="287"/>
        <v>0.43</v>
      </c>
      <c r="BY963">
        <f t="shared" si="288"/>
        <v>0</v>
      </c>
      <c r="BZ963" s="301">
        <f t="shared" si="289"/>
        <v>0</v>
      </c>
      <c r="CB963" s="296">
        <v>0.6</v>
      </c>
      <c r="CC963" s="296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3">
      <c r="A964" s="4">
        <v>2013</v>
      </c>
      <c r="B964" s="313">
        <v>44265</v>
      </c>
      <c r="C964" s="4" t="s">
        <v>428</v>
      </c>
      <c r="D964" s="4" t="s">
        <v>429</v>
      </c>
      <c r="E964" s="4"/>
      <c r="F964" s="4" t="s">
        <v>1488</v>
      </c>
      <c r="G964" s="5" t="s">
        <v>430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3">
        <f t="shared" si="301"/>
        <v>92</v>
      </c>
      <c r="BK964" s="133" t="str">
        <f t="shared" ref="BK964:BK1027" si="303">+_xlfn.CONCAT(BH964,"_",J964,"_",I964,"_",BI964,"_",BJ964,"_")</f>
        <v>Sapin pectiné_F1_Cas général_GS Arc Jurassien_92_</v>
      </c>
      <c r="BL964" s="317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5" t="str">
        <f>+VLOOKUP(G964,Liste!$A$7:$H$69,8,FALSE)</f>
        <v>Résineux</v>
      </c>
      <c r="BU964" s="295">
        <f t="shared" ref="BU964:BU1027" si="304">IF(BT964="Résineux",0%,100%)</f>
        <v>0</v>
      </c>
      <c r="BV964" s="297">
        <f t="shared" ref="BV964:BV1027" si="305">+IF(BT964="Résineux",100%,0%)</f>
        <v>1</v>
      </c>
      <c r="BW964" s="316">
        <v>0</v>
      </c>
      <c r="BX964" s="295">
        <f t="shared" ref="BX964:BX1027" si="306">+IF(BV964&lt;&gt;0,0.43,0.25)</f>
        <v>0.43</v>
      </c>
      <c r="BY964">
        <f t="shared" ref="BY964:BY1027" si="307">+IF(BJ964&lt;=30,AV964*BX964,0)</f>
        <v>0</v>
      </c>
      <c r="BZ964" s="301">
        <f t="shared" ref="BZ964:BZ1027" si="308">+IF(BJ964&gt;=31,0,BY964+BZ963)</f>
        <v>0</v>
      </c>
      <c r="CB964" s="296">
        <v>0.6</v>
      </c>
      <c r="CC964" s="296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3">
      <c r="A965" s="4">
        <v>2013</v>
      </c>
      <c r="B965" s="313">
        <v>44265</v>
      </c>
      <c r="C965" s="4" t="s">
        <v>428</v>
      </c>
      <c r="D965" s="4" t="s">
        <v>429</v>
      </c>
      <c r="E965" s="4"/>
      <c r="F965" s="4" t="s">
        <v>1488</v>
      </c>
      <c r="G965" s="5" t="s">
        <v>430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3">
        <f t="shared" si="301"/>
        <v>93</v>
      </c>
      <c r="BK965" s="133" t="str">
        <f t="shared" si="303"/>
        <v>Sapin pectiné_F1_Cas général_GS Arc Jurassien_93_</v>
      </c>
      <c r="BL965" s="317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5" t="str">
        <f>+VLOOKUP(G965,Liste!$A$7:$H$69,8,FALSE)</f>
        <v>Résineux</v>
      </c>
      <c r="BU965" s="295">
        <f t="shared" si="304"/>
        <v>0</v>
      </c>
      <c r="BV965" s="297">
        <f t="shared" si="305"/>
        <v>1</v>
      </c>
      <c r="BW965" s="316">
        <v>0</v>
      </c>
      <c r="BX965" s="295">
        <f t="shared" si="306"/>
        <v>0.43</v>
      </c>
      <c r="BY965">
        <f t="shared" si="307"/>
        <v>0</v>
      </c>
      <c r="BZ965" s="301">
        <f t="shared" si="308"/>
        <v>0</v>
      </c>
      <c r="CB965" s="296">
        <v>0.6</v>
      </c>
      <c r="CC965" s="296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3">
      <c r="A966" s="4">
        <v>2013</v>
      </c>
      <c r="B966" s="313">
        <v>44265</v>
      </c>
      <c r="C966" s="4" t="s">
        <v>428</v>
      </c>
      <c r="D966" s="4" t="s">
        <v>429</v>
      </c>
      <c r="E966" s="4"/>
      <c r="F966" s="4" t="s">
        <v>1488</v>
      </c>
      <c r="G966" s="5" t="s">
        <v>430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3">
        <f t="shared" si="301"/>
        <v>94</v>
      </c>
      <c r="BK966" s="133" t="str">
        <f t="shared" si="303"/>
        <v>Sapin pectiné_F1_Cas général_GS Arc Jurassien_94_</v>
      </c>
      <c r="BL966" s="317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5" t="str">
        <f>+VLOOKUP(G966,Liste!$A$7:$H$69,8,FALSE)</f>
        <v>Résineux</v>
      </c>
      <c r="BU966" s="295">
        <f t="shared" si="304"/>
        <v>0</v>
      </c>
      <c r="BV966" s="297">
        <f t="shared" si="305"/>
        <v>1</v>
      </c>
      <c r="BW966" s="316">
        <v>0</v>
      </c>
      <c r="BX966" s="295">
        <f t="shared" si="306"/>
        <v>0.43</v>
      </c>
      <c r="BY966">
        <f t="shared" si="307"/>
        <v>0</v>
      </c>
      <c r="BZ966" s="301">
        <f t="shared" si="308"/>
        <v>0</v>
      </c>
      <c r="CB966" s="296">
        <v>0.6</v>
      </c>
      <c r="CC966" s="296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3">
      <c r="A967" s="4">
        <v>2013</v>
      </c>
      <c r="B967" s="313">
        <v>44265</v>
      </c>
      <c r="C967" s="4" t="s">
        <v>428</v>
      </c>
      <c r="D967" s="4" t="s">
        <v>429</v>
      </c>
      <c r="E967" s="4"/>
      <c r="F967" s="4" t="s">
        <v>1488</v>
      </c>
      <c r="G967" s="5" t="s">
        <v>430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3">
        <f t="shared" si="301"/>
        <v>95</v>
      </c>
      <c r="BK967" s="133" t="str">
        <f t="shared" si="303"/>
        <v>Sapin pectiné_F1_Cas général_GS Arc Jurassien_95_</v>
      </c>
      <c r="BL967" s="317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5" t="str">
        <f>+VLOOKUP(G967,Liste!$A$7:$H$69,8,FALSE)</f>
        <v>Résineux</v>
      </c>
      <c r="BU967" s="295">
        <f t="shared" si="304"/>
        <v>0</v>
      </c>
      <c r="BV967" s="297">
        <f t="shared" si="305"/>
        <v>1</v>
      </c>
      <c r="BW967" s="316">
        <v>0</v>
      </c>
      <c r="BX967" s="295">
        <f t="shared" si="306"/>
        <v>0.43</v>
      </c>
      <c r="BY967">
        <f t="shared" si="307"/>
        <v>0</v>
      </c>
      <c r="BZ967" s="301">
        <f t="shared" si="308"/>
        <v>0</v>
      </c>
      <c r="CB967" s="296">
        <v>0.6</v>
      </c>
      <c r="CC967" s="296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3">
      <c r="A968" s="4">
        <v>2013</v>
      </c>
      <c r="B968" s="313">
        <v>44265</v>
      </c>
      <c r="C968" s="4" t="s">
        <v>428</v>
      </c>
      <c r="D968" s="4" t="s">
        <v>429</v>
      </c>
      <c r="E968" s="4"/>
      <c r="F968" s="4" t="s">
        <v>1488</v>
      </c>
      <c r="G968" s="5" t="s">
        <v>430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3">
        <f t="shared" si="301"/>
        <v>96</v>
      </c>
      <c r="BK968" s="133" t="str">
        <f t="shared" si="303"/>
        <v>Sapin pectiné_F1_Cas général_GS Arc Jurassien_96_</v>
      </c>
      <c r="BL968" s="317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5" t="str">
        <f>+VLOOKUP(G968,Liste!$A$7:$H$69,8,FALSE)</f>
        <v>Résineux</v>
      </c>
      <c r="BU968" s="295">
        <f t="shared" si="304"/>
        <v>0</v>
      </c>
      <c r="BV968" s="297">
        <f t="shared" si="305"/>
        <v>1</v>
      </c>
      <c r="BW968" s="316">
        <v>0</v>
      </c>
      <c r="BX968" s="295">
        <f t="shared" si="306"/>
        <v>0.43</v>
      </c>
      <c r="BY968">
        <f t="shared" si="307"/>
        <v>0</v>
      </c>
      <c r="BZ968" s="301">
        <f t="shared" si="308"/>
        <v>0</v>
      </c>
      <c r="CB968" s="296">
        <v>0.6</v>
      </c>
      <c r="CC968" s="296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3">
      <c r="A969" s="4">
        <v>2013</v>
      </c>
      <c r="B969" s="313">
        <v>44265</v>
      </c>
      <c r="C969" s="4" t="s">
        <v>428</v>
      </c>
      <c r="D969" s="4" t="s">
        <v>429</v>
      </c>
      <c r="E969" s="4"/>
      <c r="F969" s="4" t="s">
        <v>1488</v>
      </c>
      <c r="G969" s="5" t="s">
        <v>430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3">
        <f t="shared" si="301"/>
        <v>97</v>
      </c>
      <c r="BK969" s="133" t="str">
        <f t="shared" si="303"/>
        <v>Sapin pectiné_F1_Cas général_GS Arc Jurassien_97_</v>
      </c>
      <c r="BL969" s="317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5" t="str">
        <f>+VLOOKUP(G969,Liste!$A$7:$H$69,8,FALSE)</f>
        <v>Résineux</v>
      </c>
      <c r="BU969" s="295">
        <f t="shared" si="304"/>
        <v>0</v>
      </c>
      <c r="BV969" s="297">
        <f t="shared" si="305"/>
        <v>1</v>
      </c>
      <c r="BW969" s="316">
        <v>0</v>
      </c>
      <c r="BX969" s="295">
        <f t="shared" si="306"/>
        <v>0.43</v>
      </c>
      <c r="BY969">
        <f t="shared" si="307"/>
        <v>0</v>
      </c>
      <c r="BZ969" s="301">
        <f t="shared" si="308"/>
        <v>0</v>
      </c>
      <c r="CB969" s="296">
        <v>0.6</v>
      </c>
      <c r="CC969" s="296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3">
      <c r="A970" s="4">
        <v>2013</v>
      </c>
      <c r="B970" s="313">
        <v>44265</v>
      </c>
      <c r="C970" s="4" t="s">
        <v>428</v>
      </c>
      <c r="D970" s="4" t="s">
        <v>429</v>
      </c>
      <c r="E970" s="4"/>
      <c r="F970" s="4" t="s">
        <v>1488</v>
      </c>
      <c r="G970" s="5" t="s">
        <v>430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3">
        <f t="shared" si="301"/>
        <v>98</v>
      </c>
      <c r="BK970" s="133" t="str">
        <f t="shared" si="303"/>
        <v>Sapin pectiné_F1_Cas général_GS Arc Jurassien_98_</v>
      </c>
      <c r="BL970" s="317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5" t="str">
        <f>+VLOOKUP(G970,Liste!$A$7:$H$69,8,FALSE)</f>
        <v>Résineux</v>
      </c>
      <c r="BU970" s="295">
        <f t="shared" si="304"/>
        <v>0</v>
      </c>
      <c r="BV970" s="297">
        <f t="shared" si="305"/>
        <v>1</v>
      </c>
      <c r="BW970" s="316">
        <v>0</v>
      </c>
      <c r="BX970" s="295">
        <f t="shared" si="306"/>
        <v>0.43</v>
      </c>
      <c r="BY970">
        <f t="shared" si="307"/>
        <v>0</v>
      </c>
      <c r="BZ970" s="301">
        <f t="shared" si="308"/>
        <v>0</v>
      </c>
      <c r="CB970" s="296">
        <v>0.6</v>
      </c>
      <c r="CC970" s="296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3">
      <c r="A971" s="4">
        <v>2013</v>
      </c>
      <c r="B971" s="313">
        <v>44265</v>
      </c>
      <c r="C971" s="4" t="s">
        <v>428</v>
      </c>
      <c r="D971" s="4" t="s">
        <v>429</v>
      </c>
      <c r="E971" s="4"/>
      <c r="F971" s="4" t="s">
        <v>1488</v>
      </c>
      <c r="G971" s="5" t="s">
        <v>430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3">
        <f t="shared" si="301"/>
        <v>99</v>
      </c>
      <c r="BK971" s="133" t="str">
        <f t="shared" si="303"/>
        <v>Sapin pectiné_F1_Cas général_GS Arc Jurassien_99_</v>
      </c>
      <c r="BL971" s="317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5" t="str">
        <f>+VLOOKUP(G971,Liste!$A$7:$H$69,8,FALSE)</f>
        <v>Résineux</v>
      </c>
      <c r="BU971" s="295">
        <f t="shared" si="304"/>
        <v>0</v>
      </c>
      <c r="BV971" s="297">
        <f t="shared" si="305"/>
        <v>1</v>
      </c>
      <c r="BW971" s="316">
        <v>0</v>
      </c>
      <c r="BX971" s="295">
        <f t="shared" si="306"/>
        <v>0.43</v>
      </c>
      <c r="BY971">
        <f t="shared" si="307"/>
        <v>0</v>
      </c>
      <c r="BZ971" s="301">
        <f t="shared" si="308"/>
        <v>0</v>
      </c>
      <c r="CB971" s="296">
        <v>0.6</v>
      </c>
      <c r="CC971" s="296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3">
      <c r="A972" s="4">
        <v>2013</v>
      </c>
      <c r="B972" s="313">
        <v>44265</v>
      </c>
      <c r="C972" s="4" t="s">
        <v>428</v>
      </c>
      <c r="D972" s="4" t="s">
        <v>429</v>
      </c>
      <c r="E972" s="4"/>
      <c r="F972" s="4" t="s">
        <v>1488</v>
      </c>
      <c r="G972" s="5" t="s">
        <v>430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3">
        <f t="shared" si="301"/>
        <v>99</v>
      </c>
      <c r="BK972" s="133" t="str">
        <f t="shared" si="303"/>
        <v>Sapin pectiné_F1_Cas général_GS Arc Jurassien_99_</v>
      </c>
      <c r="BL972" s="317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5" t="str">
        <f>+VLOOKUP(G972,Liste!$A$7:$H$69,8,FALSE)</f>
        <v>Résineux</v>
      </c>
      <c r="BU972" s="295">
        <f t="shared" si="304"/>
        <v>0</v>
      </c>
      <c r="BV972" s="297">
        <f t="shared" si="305"/>
        <v>1</v>
      </c>
      <c r="BW972" s="316">
        <v>0</v>
      </c>
      <c r="BX972" s="295">
        <f t="shared" si="306"/>
        <v>0.43</v>
      </c>
      <c r="BY972">
        <f t="shared" si="307"/>
        <v>0</v>
      </c>
      <c r="BZ972" s="301">
        <f t="shared" si="308"/>
        <v>0</v>
      </c>
      <c r="CB972" s="296">
        <v>0.6</v>
      </c>
      <c r="CC972" s="296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3">
      <c r="A973" s="4">
        <v>2021</v>
      </c>
      <c r="B973" s="313">
        <v>44279</v>
      </c>
      <c r="C973" s="4" t="s">
        <v>1489</v>
      </c>
      <c r="D973" s="4" t="s">
        <v>1490</v>
      </c>
      <c r="E973" s="4"/>
      <c r="F973" s="4" t="s">
        <v>1491</v>
      </c>
      <c r="G973" s="5" t="s">
        <v>1492</v>
      </c>
      <c r="H973" s="5" t="s">
        <v>1493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1494</v>
      </c>
      <c r="P973" s="6" t="s">
        <v>1495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3">
        <f t="shared" si="301"/>
        <v>25</v>
      </c>
      <c r="BK973" s="133" t="str">
        <f t="shared" si="303"/>
        <v>Pin Noir d'Autriche_F1_PO1_d4_GSM Alpes du Sud_25_</v>
      </c>
      <c r="BL973" s="317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5" t="str">
        <f>+VLOOKUP(G973,Liste!$A$7:$H$69,8,FALSE)</f>
        <v>Résineux</v>
      </c>
      <c r="BU973" s="295">
        <f t="shared" si="304"/>
        <v>0</v>
      </c>
      <c r="BV973" s="297">
        <f t="shared" si="305"/>
        <v>1</v>
      </c>
      <c r="BW973" s="316">
        <v>0</v>
      </c>
      <c r="BX973" s="295">
        <f t="shared" si="306"/>
        <v>0.43</v>
      </c>
      <c r="BY973">
        <f t="shared" si="307"/>
        <v>0</v>
      </c>
      <c r="BZ973" s="301">
        <f t="shared" si="308"/>
        <v>0</v>
      </c>
      <c r="CB973" s="296">
        <v>0.6</v>
      </c>
      <c r="CC973" s="296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3">
      <c r="A974" s="4">
        <v>2021</v>
      </c>
      <c r="B974" s="313">
        <v>44279</v>
      </c>
      <c r="C974" s="4" t="s">
        <v>1489</v>
      </c>
      <c r="D974" s="4" t="s">
        <v>1490</v>
      </c>
      <c r="E974" s="4"/>
      <c r="F974" s="4" t="s">
        <v>1491</v>
      </c>
      <c r="G974" s="5" t="s">
        <v>1492</v>
      </c>
      <c r="H974" s="5" t="s">
        <v>1493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1494</v>
      </c>
      <c r="P974" s="6" t="s">
        <v>1495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3">
        <f t="shared" si="301"/>
        <v>30</v>
      </c>
      <c r="BK974" s="133" t="str">
        <f t="shared" si="303"/>
        <v>Pin Noir d'Autriche_F1_PO1_d4_GSM Alpes du Sud_30_</v>
      </c>
      <c r="BL974" s="317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5" t="str">
        <f>+VLOOKUP(G974,Liste!$A$7:$H$69,8,FALSE)</f>
        <v>Résineux</v>
      </c>
      <c r="BU974" s="295">
        <f t="shared" si="304"/>
        <v>0</v>
      </c>
      <c r="BV974" s="297">
        <f t="shared" si="305"/>
        <v>1</v>
      </c>
      <c r="BW974" s="316">
        <v>0</v>
      </c>
      <c r="BX974" s="295">
        <f t="shared" si="306"/>
        <v>0.43</v>
      </c>
      <c r="BY974">
        <f t="shared" si="307"/>
        <v>0</v>
      </c>
      <c r="BZ974" s="301">
        <f t="shared" si="308"/>
        <v>0</v>
      </c>
      <c r="CB974" s="296">
        <v>0.6</v>
      </c>
      <c r="CC974" s="296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3">
      <c r="A975" s="4">
        <v>2021</v>
      </c>
      <c r="B975" s="313">
        <v>44279</v>
      </c>
      <c r="C975" s="4" t="s">
        <v>1489</v>
      </c>
      <c r="D975" s="4" t="s">
        <v>1490</v>
      </c>
      <c r="E975" s="4"/>
      <c r="F975" s="4" t="s">
        <v>1491</v>
      </c>
      <c r="G975" s="5" t="s">
        <v>1492</v>
      </c>
      <c r="H975" s="5" t="s">
        <v>1493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1494</v>
      </c>
      <c r="P975" s="6" t="s">
        <v>1495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3">
        <f t="shared" si="301"/>
        <v>35</v>
      </c>
      <c r="BK975" s="133" t="str">
        <f t="shared" si="303"/>
        <v>Pin Noir d'Autriche_F1_PO1_d4_GSM Alpes du Sud_35_</v>
      </c>
      <c r="BL975" s="317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5" t="str">
        <f>+VLOOKUP(G975,Liste!$A$7:$H$69,8,FALSE)</f>
        <v>Résineux</v>
      </c>
      <c r="BU975" s="295">
        <f t="shared" si="304"/>
        <v>0</v>
      </c>
      <c r="BV975" s="297">
        <f t="shared" si="305"/>
        <v>1</v>
      </c>
      <c r="BW975" s="316">
        <v>0</v>
      </c>
      <c r="BX975" s="295">
        <f t="shared" si="306"/>
        <v>0.43</v>
      </c>
      <c r="BY975">
        <f t="shared" si="307"/>
        <v>0</v>
      </c>
      <c r="BZ975" s="301">
        <f t="shared" si="308"/>
        <v>0</v>
      </c>
      <c r="CB975" s="296">
        <v>0.6</v>
      </c>
      <c r="CC975" s="296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3">
      <c r="A976" s="4">
        <v>2021</v>
      </c>
      <c r="B976" s="313">
        <v>44279</v>
      </c>
      <c r="C976" s="4" t="s">
        <v>1489</v>
      </c>
      <c r="D976" s="4" t="s">
        <v>1490</v>
      </c>
      <c r="E976" s="4"/>
      <c r="F976" s="4" t="s">
        <v>1491</v>
      </c>
      <c r="G976" s="5" t="s">
        <v>1492</v>
      </c>
      <c r="H976" s="5" t="s">
        <v>1493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1494</v>
      </c>
      <c r="P976" s="6" t="s">
        <v>1495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3">
        <f t="shared" si="301"/>
        <v>40</v>
      </c>
      <c r="BK976" s="133" t="str">
        <f t="shared" si="303"/>
        <v>Pin Noir d'Autriche_F1_PO1_d4_GSM Alpes du Sud_40_</v>
      </c>
      <c r="BL976" s="317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5" t="str">
        <f>+VLOOKUP(G976,Liste!$A$7:$H$69,8,FALSE)</f>
        <v>Résineux</v>
      </c>
      <c r="BU976" s="295">
        <f t="shared" si="304"/>
        <v>0</v>
      </c>
      <c r="BV976" s="297">
        <f t="shared" si="305"/>
        <v>1</v>
      </c>
      <c r="BW976" s="316">
        <v>0</v>
      </c>
      <c r="BX976" s="295">
        <f t="shared" si="306"/>
        <v>0.43</v>
      </c>
      <c r="BY976">
        <f t="shared" si="307"/>
        <v>0</v>
      </c>
      <c r="BZ976" s="301">
        <f t="shared" si="308"/>
        <v>0</v>
      </c>
      <c r="CB976" s="296">
        <v>0.6</v>
      </c>
      <c r="CC976" s="296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3">
      <c r="A977" s="4">
        <v>2021</v>
      </c>
      <c r="B977" s="313">
        <v>44279</v>
      </c>
      <c r="C977" s="4" t="s">
        <v>1489</v>
      </c>
      <c r="D977" s="4" t="s">
        <v>1490</v>
      </c>
      <c r="E977" s="4"/>
      <c r="F977" s="4" t="s">
        <v>1491</v>
      </c>
      <c r="G977" s="5" t="s">
        <v>1492</v>
      </c>
      <c r="H977" s="5" t="s">
        <v>1493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1494</v>
      </c>
      <c r="P977" s="6" t="s">
        <v>1495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3">
        <f t="shared" si="301"/>
        <v>40</v>
      </c>
      <c r="BK977" s="133" t="str">
        <f t="shared" si="303"/>
        <v>Pin Noir d'Autriche_F1_PO1_d4_GSM Alpes du Sud_40_</v>
      </c>
      <c r="BL977" s="317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5" t="str">
        <f>+VLOOKUP(G977,Liste!$A$7:$H$69,8,FALSE)</f>
        <v>Résineux</v>
      </c>
      <c r="BU977" s="295">
        <f t="shared" si="304"/>
        <v>0</v>
      </c>
      <c r="BV977" s="297">
        <f t="shared" si="305"/>
        <v>1</v>
      </c>
      <c r="BW977" s="316">
        <v>0</v>
      </c>
      <c r="BX977" s="295">
        <f t="shared" si="306"/>
        <v>0.43</v>
      </c>
      <c r="BY977">
        <f t="shared" si="307"/>
        <v>0</v>
      </c>
      <c r="BZ977" s="301">
        <f t="shared" si="308"/>
        <v>0</v>
      </c>
      <c r="CB977" s="296">
        <v>0.6</v>
      </c>
      <c r="CC977" s="296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3">
      <c r="A978" s="4">
        <v>2021</v>
      </c>
      <c r="B978" s="313">
        <v>44279</v>
      </c>
      <c r="C978" s="4" t="s">
        <v>1489</v>
      </c>
      <c r="D978" s="4" t="s">
        <v>1490</v>
      </c>
      <c r="E978" s="4"/>
      <c r="F978" s="4" t="s">
        <v>1491</v>
      </c>
      <c r="G978" s="5" t="s">
        <v>1492</v>
      </c>
      <c r="H978" s="5" t="s">
        <v>1493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1494</v>
      </c>
      <c r="P978" s="6" t="s">
        <v>1495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3">
        <f t="shared" si="301"/>
        <v>45</v>
      </c>
      <c r="BK978" s="133" t="str">
        <f t="shared" si="303"/>
        <v>Pin Noir d'Autriche_F1_PO1_d4_GSM Alpes du Sud_45_</v>
      </c>
      <c r="BL978" s="317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5" t="str">
        <f>+VLOOKUP(G978,Liste!$A$7:$H$69,8,FALSE)</f>
        <v>Résineux</v>
      </c>
      <c r="BU978" s="295">
        <f t="shared" si="304"/>
        <v>0</v>
      </c>
      <c r="BV978" s="297">
        <f t="shared" si="305"/>
        <v>1</v>
      </c>
      <c r="BW978" s="316">
        <v>0</v>
      </c>
      <c r="BX978" s="295">
        <f t="shared" si="306"/>
        <v>0.43</v>
      </c>
      <c r="BY978">
        <f t="shared" si="307"/>
        <v>0</v>
      </c>
      <c r="BZ978" s="301">
        <f t="shared" si="308"/>
        <v>0</v>
      </c>
      <c r="CB978" s="296">
        <v>0.6</v>
      </c>
      <c r="CC978" s="296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3">
      <c r="A979" s="4">
        <v>2021</v>
      </c>
      <c r="B979" s="313">
        <v>44279</v>
      </c>
      <c r="C979" s="4" t="s">
        <v>1489</v>
      </c>
      <c r="D979" s="4" t="s">
        <v>1490</v>
      </c>
      <c r="E979" s="4"/>
      <c r="F979" s="4" t="s">
        <v>1491</v>
      </c>
      <c r="G979" s="5" t="s">
        <v>1492</v>
      </c>
      <c r="H979" s="5" t="s">
        <v>1493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1494</v>
      </c>
      <c r="P979" s="6" t="s">
        <v>1495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3">
        <f t="shared" si="301"/>
        <v>50</v>
      </c>
      <c r="BK979" s="133" t="str">
        <f t="shared" si="303"/>
        <v>Pin Noir d'Autriche_F1_PO1_d4_GSM Alpes du Sud_50_</v>
      </c>
      <c r="BL979" s="317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5" t="str">
        <f>+VLOOKUP(G979,Liste!$A$7:$H$69,8,FALSE)</f>
        <v>Résineux</v>
      </c>
      <c r="BU979" s="295">
        <f t="shared" si="304"/>
        <v>0</v>
      </c>
      <c r="BV979" s="297">
        <f t="shared" si="305"/>
        <v>1</v>
      </c>
      <c r="BW979" s="316">
        <v>0</v>
      </c>
      <c r="BX979" s="295">
        <f t="shared" si="306"/>
        <v>0.43</v>
      </c>
      <c r="BY979">
        <f t="shared" si="307"/>
        <v>0</v>
      </c>
      <c r="BZ979" s="301">
        <f t="shared" si="308"/>
        <v>0</v>
      </c>
      <c r="CB979" s="296">
        <v>0.6</v>
      </c>
      <c r="CC979" s="296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3">
      <c r="A980" s="4">
        <v>2021</v>
      </c>
      <c r="B980" s="313">
        <v>44279</v>
      </c>
      <c r="C980" s="4" t="s">
        <v>1489</v>
      </c>
      <c r="D980" s="4" t="s">
        <v>1490</v>
      </c>
      <c r="E980" s="4"/>
      <c r="F980" s="4" t="s">
        <v>1491</v>
      </c>
      <c r="G980" s="5" t="s">
        <v>1492</v>
      </c>
      <c r="H980" s="5" t="s">
        <v>1493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1494</v>
      </c>
      <c r="P980" s="6" t="s">
        <v>1495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3">
        <f t="shared" si="301"/>
        <v>55</v>
      </c>
      <c r="BK980" s="133" t="str">
        <f t="shared" si="303"/>
        <v>Pin Noir d'Autriche_F1_PO1_d4_GSM Alpes du Sud_55_</v>
      </c>
      <c r="BL980" s="317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5" t="str">
        <f>+VLOOKUP(G980,Liste!$A$7:$H$69,8,FALSE)</f>
        <v>Résineux</v>
      </c>
      <c r="BU980" s="295">
        <f t="shared" si="304"/>
        <v>0</v>
      </c>
      <c r="BV980" s="297">
        <f t="shared" si="305"/>
        <v>1</v>
      </c>
      <c r="BW980" s="316">
        <v>0</v>
      </c>
      <c r="BX980" s="295">
        <f t="shared" si="306"/>
        <v>0.43</v>
      </c>
      <c r="BY980">
        <f t="shared" si="307"/>
        <v>0</v>
      </c>
      <c r="BZ980" s="301">
        <f t="shared" si="308"/>
        <v>0</v>
      </c>
      <c r="CB980" s="296">
        <v>0.6</v>
      </c>
      <c r="CC980" s="296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3">
      <c r="A981" s="4">
        <v>2021</v>
      </c>
      <c r="B981" s="313">
        <v>44279</v>
      </c>
      <c r="C981" s="4" t="s">
        <v>1489</v>
      </c>
      <c r="D981" s="4" t="s">
        <v>1490</v>
      </c>
      <c r="E981" s="4"/>
      <c r="F981" s="4" t="s">
        <v>1491</v>
      </c>
      <c r="G981" s="5" t="s">
        <v>1492</v>
      </c>
      <c r="H981" s="5" t="s">
        <v>1493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1494</v>
      </c>
      <c r="P981" s="6" t="s">
        <v>1495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3">
        <f t="shared" si="301"/>
        <v>55</v>
      </c>
      <c r="BK981" s="133" t="str">
        <f t="shared" si="303"/>
        <v>Pin Noir d'Autriche_F1_PO1_d4_GSM Alpes du Sud_55_</v>
      </c>
      <c r="BL981" s="317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5" t="str">
        <f>+VLOOKUP(G981,Liste!$A$7:$H$69,8,FALSE)</f>
        <v>Résineux</v>
      </c>
      <c r="BU981" s="295">
        <f t="shared" si="304"/>
        <v>0</v>
      </c>
      <c r="BV981" s="297">
        <f t="shared" si="305"/>
        <v>1</v>
      </c>
      <c r="BW981" s="316">
        <v>0</v>
      </c>
      <c r="BX981" s="295">
        <f t="shared" si="306"/>
        <v>0.43</v>
      </c>
      <c r="BY981">
        <f t="shared" si="307"/>
        <v>0</v>
      </c>
      <c r="BZ981" s="301">
        <f t="shared" si="308"/>
        <v>0</v>
      </c>
      <c r="CB981" s="296">
        <v>0.6</v>
      </c>
      <c r="CC981" s="296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3">
      <c r="A982" s="4">
        <v>2021</v>
      </c>
      <c r="B982" s="313">
        <v>44279</v>
      </c>
      <c r="C982" s="4" t="s">
        <v>1489</v>
      </c>
      <c r="D982" s="4" t="s">
        <v>1490</v>
      </c>
      <c r="E982" s="4"/>
      <c r="F982" s="4" t="s">
        <v>1491</v>
      </c>
      <c r="G982" s="5" t="s">
        <v>1492</v>
      </c>
      <c r="H982" s="5" t="s">
        <v>1493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1494</v>
      </c>
      <c r="P982" s="6" t="s">
        <v>1495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3">
        <f t="shared" si="301"/>
        <v>60</v>
      </c>
      <c r="BK982" s="133" t="str">
        <f t="shared" si="303"/>
        <v>Pin Noir d'Autriche_F1_PO1_d4_GSM Alpes du Sud_60_</v>
      </c>
      <c r="BL982" s="317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5" t="str">
        <f>+VLOOKUP(G982,Liste!$A$7:$H$69,8,FALSE)</f>
        <v>Résineux</v>
      </c>
      <c r="BU982" s="295">
        <f t="shared" si="304"/>
        <v>0</v>
      </c>
      <c r="BV982" s="297">
        <f t="shared" si="305"/>
        <v>1</v>
      </c>
      <c r="BW982" s="316">
        <v>0</v>
      </c>
      <c r="BX982" s="295">
        <f t="shared" si="306"/>
        <v>0.43</v>
      </c>
      <c r="BY982">
        <f t="shared" si="307"/>
        <v>0</v>
      </c>
      <c r="BZ982" s="301">
        <f t="shared" si="308"/>
        <v>0</v>
      </c>
      <c r="CB982" s="296">
        <v>0.6</v>
      </c>
      <c r="CC982" s="296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3">
      <c r="A983" s="4">
        <v>2021</v>
      </c>
      <c r="B983" s="313">
        <v>44279</v>
      </c>
      <c r="C983" s="4" t="s">
        <v>1489</v>
      </c>
      <c r="D983" s="4" t="s">
        <v>1490</v>
      </c>
      <c r="E983" s="4"/>
      <c r="F983" s="4" t="s">
        <v>1491</v>
      </c>
      <c r="G983" s="5" t="s">
        <v>1492</v>
      </c>
      <c r="H983" s="5" t="s">
        <v>1493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1494</v>
      </c>
      <c r="P983" s="6" t="s">
        <v>1495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3">
        <f t="shared" si="301"/>
        <v>65</v>
      </c>
      <c r="BK983" s="133" t="str">
        <f t="shared" si="303"/>
        <v>Pin Noir d'Autriche_F1_PO1_d4_GSM Alpes du Sud_65_</v>
      </c>
      <c r="BL983" s="317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5" t="str">
        <f>+VLOOKUP(G983,Liste!$A$7:$H$69,8,FALSE)</f>
        <v>Résineux</v>
      </c>
      <c r="BU983" s="295">
        <f t="shared" si="304"/>
        <v>0</v>
      </c>
      <c r="BV983" s="297">
        <f t="shared" si="305"/>
        <v>1</v>
      </c>
      <c r="BW983" s="316">
        <v>0</v>
      </c>
      <c r="BX983" s="295">
        <f t="shared" si="306"/>
        <v>0.43</v>
      </c>
      <c r="BY983">
        <f t="shared" si="307"/>
        <v>0</v>
      </c>
      <c r="BZ983" s="301">
        <f t="shared" si="308"/>
        <v>0</v>
      </c>
      <c r="CB983" s="296">
        <v>0.6</v>
      </c>
      <c r="CC983" s="296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3">
      <c r="A984" s="4">
        <v>2021</v>
      </c>
      <c r="B984" s="313">
        <v>44279</v>
      </c>
      <c r="C984" s="4" t="s">
        <v>1489</v>
      </c>
      <c r="D984" s="4" t="s">
        <v>1490</v>
      </c>
      <c r="E984" s="4"/>
      <c r="F984" s="4" t="s">
        <v>1491</v>
      </c>
      <c r="G984" s="5" t="s">
        <v>1492</v>
      </c>
      <c r="H984" s="5" t="s">
        <v>1493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1494</v>
      </c>
      <c r="P984" s="6" t="s">
        <v>1495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3">
        <f t="shared" si="301"/>
        <v>70</v>
      </c>
      <c r="BK984" s="133" t="str">
        <f t="shared" si="303"/>
        <v>Pin Noir d'Autriche_F1_PO1_d4_GSM Alpes du Sud_70_</v>
      </c>
      <c r="BL984" s="317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5" t="str">
        <f>+VLOOKUP(G984,Liste!$A$7:$H$69,8,FALSE)</f>
        <v>Résineux</v>
      </c>
      <c r="BU984" s="295">
        <f t="shared" si="304"/>
        <v>0</v>
      </c>
      <c r="BV984" s="297">
        <f t="shared" si="305"/>
        <v>1</v>
      </c>
      <c r="BW984" s="316">
        <v>0</v>
      </c>
      <c r="BX984" s="295">
        <f t="shared" si="306"/>
        <v>0.43</v>
      </c>
      <c r="BY984">
        <f t="shared" si="307"/>
        <v>0</v>
      </c>
      <c r="BZ984" s="301">
        <f t="shared" si="308"/>
        <v>0</v>
      </c>
      <c r="CB984" s="296">
        <v>0.6</v>
      </c>
      <c r="CC984" s="296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3">
      <c r="A985" s="4">
        <v>2021</v>
      </c>
      <c r="B985" s="313">
        <v>44279</v>
      </c>
      <c r="C985" s="4" t="s">
        <v>1489</v>
      </c>
      <c r="D985" s="4" t="s">
        <v>1490</v>
      </c>
      <c r="E985" s="4"/>
      <c r="F985" s="4" t="s">
        <v>1491</v>
      </c>
      <c r="G985" s="5" t="s">
        <v>1492</v>
      </c>
      <c r="H985" s="5" t="s">
        <v>1493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1494</v>
      </c>
      <c r="P985" s="6" t="s">
        <v>1495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3">
        <f t="shared" si="301"/>
        <v>70</v>
      </c>
      <c r="BK985" s="133" t="str">
        <f t="shared" si="303"/>
        <v>Pin Noir d'Autriche_F1_PO1_d4_GSM Alpes du Sud_70_</v>
      </c>
      <c r="BL985" s="317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5" t="str">
        <f>+VLOOKUP(G985,Liste!$A$7:$H$69,8,FALSE)</f>
        <v>Résineux</v>
      </c>
      <c r="BU985" s="295">
        <f t="shared" si="304"/>
        <v>0</v>
      </c>
      <c r="BV985" s="297">
        <f t="shared" si="305"/>
        <v>1</v>
      </c>
      <c r="BW985" s="316">
        <v>0</v>
      </c>
      <c r="BX985" s="295">
        <f t="shared" si="306"/>
        <v>0.43</v>
      </c>
      <c r="BY985">
        <f t="shared" si="307"/>
        <v>0</v>
      </c>
      <c r="BZ985" s="301">
        <f t="shared" si="308"/>
        <v>0</v>
      </c>
      <c r="CB985" s="296">
        <v>0.6</v>
      </c>
      <c r="CC985" s="296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3">
      <c r="A986" s="4">
        <v>2021</v>
      </c>
      <c r="B986" s="313">
        <v>44279</v>
      </c>
      <c r="C986" s="4" t="s">
        <v>1489</v>
      </c>
      <c r="D986" s="4" t="s">
        <v>1490</v>
      </c>
      <c r="E986" s="4"/>
      <c r="F986" s="4" t="s">
        <v>1491</v>
      </c>
      <c r="G986" s="5" t="s">
        <v>1492</v>
      </c>
      <c r="H986" s="5" t="s">
        <v>1493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1494</v>
      </c>
      <c r="P986" s="6" t="s">
        <v>1495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3">
        <f t="shared" si="301"/>
        <v>75</v>
      </c>
      <c r="BK986" s="133" t="str">
        <f t="shared" si="303"/>
        <v>Pin Noir d'Autriche_F1_PO1_d4_GSM Alpes du Sud_75_</v>
      </c>
      <c r="BL986" s="317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5" t="str">
        <f>+VLOOKUP(G986,Liste!$A$7:$H$69,8,FALSE)</f>
        <v>Résineux</v>
      </c>
      <c r="BU986" s="295">
        <f t="shared" si="304"/>
        <v>0</v>
      </c>
      <c r="BV986" s="297">
        <f t="shared" si="305"/>
        <v>1</v>
      </c>
      <c r="BW986" s="316">
        <v>0</v>
      </c>
      <c r="BX986" s="295">
        <f t="shared" si="306"/>
        <v>0.43</v>
      </c>
      <c r="BY986">
        <f t="shared" si="307"/>
        <v>0</v>
      </c>
      <c r="BZ986" s="301">
        <f t="shared" si="308"/>
        <v>0</v>
      </c>
      <c r="CB986" s="296">
        <v>0.6</v>
      </c>
      <c r="CC986" s="296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3">
      <c r="A987" s="4">
        <v>2021</v>
      </c>
      <c r="B987" s="313">
        <v>44279</v>
      </c>
      <c r="C987" s="4" t="s">
        <v>1489</v>
      </c>
      <c r="D987" s="4" t="s">
        <v>1490</v>
      </c>
      <c r="E987" s="4"/>
      <c r="F987" s="4" t="s">
        <v>1491</v>
      </c>
      <c r="G987" s="5" t="s">
        <v>1492</v>
      </c>
      <c r="H987" s="5" t="s">
        <v>1493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1494</v>
      </c>
      <c r="P987" s="6" t="s">
        <v>1495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3">
        <f t="shared" si="301"/>
        <v>80</v>
      </c>
      <c r="BK987" s="133" t="str">
        <f t="shared" si="303"/>
        <v>Pin Noir d'Autriche_F1_PO1_d4_GSM Alpes du Sud_80_</v>
      </c>
      <c r="BL987" s="317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5" t="str">
        <f>+VLOOKUP(G987,Liste!$A$7:$H$69,8,FALSE)</f>
        <v>Résineux</v>
      </c>
      <c r="BU987" s="295">
        <f t="shared" si="304"/>
        <v>0</v>
      </c>
      <c r="BV987" s="297">
        <f t="shared" si="305"/>
        <v>1</v>
      </c>
      <c r="BW987" s="316">
        <v>0</v>
      </c>
      <c r="BX987" s="295">
        <f t="shared" si="306"/>
        <v>0.43</v>
      </c>
      <c r="BY987">
        <f t="shared" si="307"/>
        <v>0</v>
      </c>
      <c r="BZ987" s="301">
        <f t="shared" si="308"/>
        <v>0</v>
      </c>
      <c r="CB987" s="296">
        <v>0.6</v>
      </c>
      <c r="CC987" s="296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3">
      <c r="A988" s="4">
        <v>2021</v>
      </c>
      <c r="B988" s="313">
        <v>44279</v>
      </c>
      <c r="C988" s="4" t="s">
        <v>1489</v>
      </c>
      <c r="D988" s="4" t="s">
        <v>1490</v>
      </c>
      <c r="E988" s="4"/>
      <c r="F988" s="4" t="s">
        <v>1491</v>
      </c>
      <c r="G988" s="5" t="s">
        <v>1492</v>
      </c>
      <c r="H988" s="5" t="s">
        <v>1493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1494</v>
      </c>
      <c r="P988" s="6" t="s">
        <v>1495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3">
        <f t="shared" si="301"/>
        <v>80</v>
      </c>
      <c r="BK988" s="133" t="str">
        <f t="shared" si="303"/>
        <v>Pin Noir d'Autriche_F1_PO1_d4_GSM Alpes du Sud_80_</v>
      </c>
      <c r="BL988" s="317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5" t="str">
        <f>+VLOOKUP(G988,Liste!$A$7:$H$69,8,FALSE)</f>
        <v>Résineux</v>
      </c>
      <c r="BU988" s="295">
        <f t="shared" si="304"/>
        <v>0</v>
      </c>
      <c r="BV988" s="297">
        <f t="shared" si="305"/>
        <v>1</v>
      </c>
      <c r="BW988" s="316">
        <v>0</v>
      </c>
      <c r="BX988" s="295">
        <f t="shared" si="306"/>
        <v>0.43</v>
      </c>
      <c r="BY988">
        <f t="shared" si="307"/>
        <v>0</v>
      </c>
      <c r="BZ988" s="301">
        <f t="shared" si="308"/>
        <v>0</v>
      </c>
      <c r="CB988" s="296">
        <v>0.6</v>
      </c>
      <c r="CC988" s="296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3">
      <c r="A989" s="4">
        <v>2021</v>
      </c>
      <c r="B989" s="313">
        <v>44279</v>
      </c>
      <c r="C989" s="4" t="s">
        <v>1489</v>
      </c>
      <c r="D989" s="4" t="s">
        <v>1490</v>
      </c>
      <c r="E989" s="4"/>
      <c r="F989" s="4" t="s">
        <v>1491</v>
      </c>
      <c r="G989" s="5" t="s">
        <v>1492</v>
      </c>
      <c r="H989" s="5" t="s">
        <v>1493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1494</v>
      </c>
      <c r="P989" s="6" t="s">
        <v>1495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3">
        <f t="shared" si="301"/>
        <v>85</v>
      </c>
      <c r="BK989" s="133" t="str">
        <f t="shared" si="303"/>
        <v>Pin Noir d'Autriche_F1_PO1_d4_GSM Alpes du Sud_85_</v>
      </c>
      <c r="BL989" s="317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5" t="str">
        <f>+VLOOKUP(G989,Liste!$A$7:$H$69,8,FALSE)</f>
        <v>Résineux</v>
      </c>
      <c r="BU989" s="295">
        <f t="shared" si="304"/>
        <v>0</v>
      </c>
      <c r="BV989" s="297">
        <f t="shared" si="305"/>
        <v>1</v>
      </c>
      <c r="BW989" s="316">
        <v>0</v>
      </c>
      <c r="BX989" s="295">
        <f t="shared" si="306"/>
        <v>0.43</v>
      </c>
      <c r="BY989">
        <f t="shared" si="307"/>
        <v>0</v>
      </c>
      <c r="BZ989" s="301">
        <f t="shared" si="308"/>
        <v>0</v>
      </c>
      <c r="CB989" s="296">
        <v>0.6</v>
      </c>
      <c r="CC989" s="296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3">
      <c r="A990" s="4">
        <v>2021</v>
      </c>
      <c r="B990" s="313">
        <v>44279</v>
      </c>
      <c r="C990" s="4" t="s">
        <v>1489</v>
      </c>
      <c r="D990" s="4" t="s">
        <v>1490</v>
      </c>
      <c r="E990" s="4"/>
      <c r="F990" s="4" t="s">
        <v>1491</v>
      </c>
      <c r="G990" s="5" t="s">
        <v>1492</v>
      </c>
      <c r="H990" s="5" t="s">
        <v>1493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1494</v>
      </c>
      <c r="P990" s="6" t="s">
        <v>1495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3">
        <f t="shared" si="301"/>
        <v>90</v>
      </c>
      <c r="BK990" s="133" t="str">
        <f t="shared" si="303"/>
        <v>Pin Noir d'Autriche_F1_PO1_d4_GSM Alpes du Sud_90_</v>
      </c>
      <c r="BL990" s="317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5" t="str">
        <f>+VLOOKUP(G990,Liste!$A$7:$H$69,8,FALSE)</f>
        <v>Résineux</v>
      </c>
      <c r="BU990" s="295">
        <f t="shared" si="304"/>
        <v>0</v>
      </c>
      <c r="BV990" s="297">
        <f t="shared" si="305"/>
        <v>1</v>
      </c>
      <c r="BW990" s="316">
        <v>0</v>
      </c>
      <c r="BX990" s="295">
        <f t="shared" si="306"/>
        <v>0.43</v>
      </c>
      <c r="BY990">
        <f t="shared" si="307"/>
        <v>0</v>
      </c>
      <c r="BZ990" s="301">
        <f t="shared" si="308"/>
        <v>0</v>
      </c>
      <c r="CB990" s="296">
        <v>0.6</v>
      </c>
      <c r="CC990" s="296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3">
      <c r="A991" s="4">
        <v>2021</v>
      </c>
      <c r="B991" s="313">
        <v>44279</v>
      </c>
      <c r="C991" s="4" t="s">
        <v>1489</v>
      </c>
      <c r="D991" s="4" t="s">
        <v>1490</v>
      </c>
      <c r="E991" s="4"/>
      <c r="F991" s="4" t="s">
        <v>1491</v>
      </c>
      <c r="G991" s="5" t="s">
        <v>1492</v>
      </c>
      <c r="H991" s="5" t="s">
        <v>1493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1494</v>
      </c>
      <c r="P991" s="6" t="s">
        <v>1495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3">
        <f t="shared" si="301"/>
        <v>95</v>
      </c>
      <c r="BK991" s="133" t="str">
        <f t="shared" si="303"/>
        <v>Pin Noir d'Autriche_F1_PO1_d4_GSM Alpes du Sud_95_</v>
      </c>
      <c r="BL991" s="317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5" t="str">
        <f>+VLOOKUP(G991,Liste!$A$7:$H$69,8,FALSE)</f>
        <v>Résineux</v>
      </c>
      <c r="BU991" s="295">
        <f t="shared" si="304"/>
        <v>0</v>
      </c>
      <c r="BV991" s="297">
        <f t="shared" si="305"/>
        <v>1</v>
      </c>
      <c r="BW991" s="316">
        <v>0</v>
      </c>
      <c r="BX991" s="295">
        <f t="shared" si="306"/>
        <v>0.43</v>
      </c>
      <c r="BY991">
        <f t="shared" si="307"/>
        <v>0</v>
      </c>
      <c r="BZ991" s="301">
        <f t="shared" si="308"/>
        <v>0</v>
      </c>
      <c r="CB991" s="296">
        <v>0.6</v>
      </c>
      <c r="CC991" s="296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3">
      <c r="A992" s="4">
        <v>2021</v>
      </c>
      <c r="B992" s="313">
        <v>44279</v>
      </c>
      <c r="C992" s="4" t="s">
        <v>1489</v>
      </c>
      <c r="D992" s="4" t="s">
        <v>1490</v>
      </c>
      <c r="E992" s="4"/>
      <c r="F992" s="4" t="s">
        <v>1491</v>
      </c>
      <c r="G992" s="5" t="s">
        <v>1492</v>
      </c>
      <c r="H992" s="5" t="s">
        <v>1493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1494</v>
      </c>
      <c r="P992" s="6" t="s">
        <v>1495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3">
        <f t="shared" si="301"/>
        <v>95</v>
      </c>
      <c r="BK992" s="133" t="str">
        <f t="shared" si="303"/>
        <v>Pin Noir d'Autriche_F1_PO1_d4_GSM Alpes du Sud_95_</v>
      </c>
      <c r="BL992" s="317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5" t="str">
        <f>+VLOOKUP(G992,Liste!$A$7:$H$69,8,FALSE)</f>
        <v>Résineux</v>
      </c>
      <c r="BU992" s="295">
        <f t="shared" si="304"/>
        <v>0</v>
      </c>
      <c r="BV992" s="297">
        <f t="shared" si="305"/>
        <v>1</v>
      </c>
      <c r="BW992" s="316">
        <v>0</v>
      </c>
      <c r="BX992" s="295">
        <f t="shared" si="306"/>
        <v>0.43</v>
      </c>
      <c r="BY992">
        <f t="shared" si="307"/>
        <v>0</v>
      </c>
      <c r="BZ992" s="301">
        <f t="shared" si="308"/>
        <v>0</v>
      </c>
      <c r="CB992" s="296">
        <v>0.6</v>
      </c>
      <c r="CC992" s="296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3">
      <c r="A993" s="4">
        <v>2021</v>
      </c>
      <c r="B993" s="313">
        <v>44279</v>
      </c>
      <c r="C993" s="4" t="s">
        <v>1489</v>
      </c>
      <c r="D993" s="4" t="s">
        <v>1490</v>
      </c>
      <c r="E993" s="4"/>
      <c r="F993" s="4" t="s">
        <v>1491</v>
      </c>
      <c r="G993" s="5" t="s">
        <v>1492</v>
      </c>
      <c r="H993" s="5" t="s">
        <v>1493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1494</v>
      </c>
      <c r="P993" s="6" t="s">
        <v>1495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3">
        <f t="shared" si="301"/>
        <v>100</v>
      </c>
      <c r="BK993" s="133" t="str">
        <f t="shared" si="303"/>
        <v>Pin Noir d'Autriche_F1_PO1_d4_GSM Alpes du Sud_100_</v>
      </c>
      <c r="BL993" s="317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5" t="str">
        <f>+VLOOKUP(G993,Liste!$A$7:$H$69,8,FALSE)</f>
        <v>Résineux</v>
      </c>
      <c r="BU993" s="295">
        <f t="shared" si="304"/>
        <v>0</v>
      </c>
      <c r="BV993" s="297">
        <f t="shared" si="305"/>
        <v>1</v>
      </c>
      <c r="BW993" s="316">
        <v>0</v>
      </c>
      <c r="BX993" s="295">
        <f t="shared" si="306"/>
        <v>0.43</v>
      </c>
      <c r="BY993">
        <f t="shared" si="307"/>
        <v>0</v>
      </c>
      <c r="BZ993" s="301">
        <f t="shared" si="308"/>
        <v>0</v>
      </c>
      <c r="CB993" s="296">
        <v>0.6</v>
      </c>
      <c r="CC993" s="296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3">
      <c r="A994" s="4">
        <v>2021</v>
      </c>
      <c r="B994" s="313">
        <v>44279</v>
      </c>
      <c r="C994" s="4" t="s">
        <v>1489</v>
      </c>
      <c r="D994" s="4" t="s">
        <v>1490</v>
      </c>
      <c r="E994" s="4"/>
      <c r="F994" s="4" t="s">
        <v>1491</v>
      </c>
      <c r="G994" s="5" t="s">
        <v>1492</v>
      </c>
      <c r="H994" s="5" t="s">
        <v>1493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1494</v>
      </c>
      <c r="P994" s="6" t="s">
        <v>1495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3">
        <f t="shared" si="301"/>
        <v>105</v>
      </c>
      <c r="BK994" s="133" t="str">
        <f t="shared" si="303"/>
        <v>Pin Noir d'Autriche_F1_PO1_d4_GSM Alpes du Sud_105_</v>
      </c>
      <c r="BL994" s="317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5" t="str">
        <f>+VLOOKUP(G994,Liste!$A$7:$H$69,8,FALSE)</f>
        <v>Résineux</v>
      </c>
      <c r="BU994" s="295">
        <f t="shared" si="304"/>
        <v>0</v>
      </c>
      <c r="BV994" s="297">
        <f t="shared" si="305"/>
        <v>1</v>
      </c>
      <c r="BW994" s="316">
        <v>0</v>
      </c>
      <c r="BX994" s="295">
        <f t="shared" si="306"/>
        <v>0.43</v>
      </c>
      <c r="BY994">
        <f t="shared" si="307"/>
        <v>0</v>
      </c>
      <c r="BZ994" s="301">
        <f t="shared" si="308"/>
        <v>0</v>
      </c>
      <c r="CB994" s="296">
        <v>0.6</v>
      </c>
      <c r="CC994" s="296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3">
      <c r="A995" s="4">
        <v>2021</v>
      </c>
      <c r="B995" s="313">
        <v>44279</v>
      </c>
      <c r="C995" s="4" t="s">
        <v>1489</v>
      </c>
      <c r="D995" s="4" t="s">
        <v>1490</v>
      </c>
      <c r="E995" s="4"/>
      <c r="F995" s="4" t="s">
        <v>1491</v>
      </c>
      <c r="G995" s="5" t="s">
        <v>1492</v>
      </c>
      <c r="H995" s="5" t="s">
        <v>1493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1494</v>
      </c>
      <c r="P995" s="6" t="s">
        <v>1495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3">
        <f t="shared" si="301"/>
        <v>105</v>
      </c>
      <c r="BK995" s="133" t="str">
        <f t="shared" si="303"/>
        <v>Pin Noir d'Autriche_F1_PO1_d4_GSM Alpes du Sud_105_</v>
      </c>
      <c r="BL995" s="317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5" t="str">
        <f>+VLOOKUP(G995,Liste!$A$7:$H$69,8,FALSE)</f>
        <v>Résineux</v>
      </c>
      <c r="BU995" s="295">
        <f t="shared" si="304"/>
        <v>0</v>
      </c>
      <c r="BV995" s="297">
        <f t="shared" si="305"/>
        <v>1</v>
      </c>
      <c r="BW995" s="316">
        <v>0</v>
      </c>
      <c r="BX995" s="295">
        <f t="shared" si="306"/>
        <v>0.43</v>
      </c>
      <c r="BY995">
        <f t="shared" si="307"/>
        <v>0</v>
      </c>
      <c r="BZ995" s="301">
        <f t="shared" si="308"/>
        <v>0</v>
      </c>
      <c r="CB995" s="296">
        <v>0.6</v>
      </c>
      <c r="CC995" s="296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3">
      <c r="A996" s="4">
        <v>2021</v>
      </c>
      <c r="B996" s="313">
        <v>44279</v>
      </c>
      <c r="C996" s="4" t="s">
        <v>1489</v>
      </c>
      <c r="D996" s="4" t="s">
        <v>1490</v>
      </c>
      <c r="E996" s="4"/>
      <c r="F996" s="4" t="s">
        <v>1491</v>
      </c>
      <c r="G996" s="5" t="s">
        <v>1492</v>
      </c>
      <c r="H996" s="5" t="s">
        <v>1493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1494</v>
      </c>
      <c r="P996" s="6" t="s">
        <v>1495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3">
        <f t="shared" si="301"/>
        <v>25</v>
      </c>
      <c r="BK996" s="133" t="str">
        <f t="shared" si="303"/>
        <v>Pin Noir d'Autriche_F2_PO2_d4_GSM Alpes du Sud_25_</v>
      </c>
      <c r="BL996" s="317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5" t="str">
        <f>+VLOOKUP(G996,Liste!$A$7:$H$69,8,FALSE)</f>
        <v>Résineux</v>
      </c>
      <c r="BU996" s="295">
        <f t="shared" si="304"/>
        <v>0</v>
      </c>
      <c r="BV996" s="297">
        <f t="shared" si="305"/>
        <v>1</v>
      </c>
      <c r="BW996" s="316">
        <v>0</v>
      </c>
      <c r="BX996" s="295">
        <f t="shared" si="306"/>
        <v>0.43</v>
      </c>
      <c r="BY996">
        <f t="shared" si="307"/>
        <v>0</v>
      </c>
      <c r="BZ996" s="301">
        <f t="shared" si="308"/>
        <v>0</v>
      </c>
      <c r="CB996" s="296">
        <v>0.6</v>
      </c>
      <c r="CC996" s="296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3">
      <c r="A997" s="4">
        <v>2021</v>
      </c>
      <c r="B997" s="313">
        <v>44279</v>
      </c>
      <c r="C997" s="4" t="s">
        <v>1489</v>
      </c>
      <c r="D997" s="4" t="s">
        <v>1490</v>
      </c>
      <c r="E997" s="4"/>
      <c r="F997" s="4" t="s">
        <v>1491</v>
      </c>
      <c r="G997" s="5" t="s">
        <v>1492</v>
      </c>
      <c r="H997" s="5" t="s">
        <v>1493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1494</v>
      </c>
      <c r="P997" s="6" t="s">
        <v>1495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3">
        <f t="shared" si="301"/>
        <v>30</v>
      </c>
      <c r="BK997" s="133" t="str">
        <f t="shared" si="303"/>
        <v>Pin Noir d'Autriche_F2_PO2_d4_GSM Alpes du Sud_30_</v>
      </c>
      <c r="BL997" s="317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5" t="str">
        <f>+VLOOKUP(G997,Liste!$A$7:$H$69,8,FALSE)</f>
        <v>Résineux</v>
      </c>
      <c r="BU997" s="295">
        <f t="shared" si="304"/>
        <v>0</v>
      </c>
      <c r="BV997" s="297">
        <f t="shared" si="305"/>
        <v>1</v>
      </c>
      <c r="BW997" s="316">
        <v>0</v>
      </c>
      <c r="BX997" s="295">
        <f t="shared" si="306"/>
        <v>0.43</v>
      </c>
      <c r="BY997">
        <f t="shared" si="307"/>
        <v>0</v>
      </c>
      <c r="BZ997" s="301">
        <f t="shared" si="308"/>
        <v>0</v>
      </c>
      <c r="CB997" s="296">
        <v>0.6</v>
      </c>
      <c r="CC997" s="296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3">
      <c r="A998" s="4">
        <v>2021</v>
      </c>
      <c r="B998" s="313">
        <v>44279</v>
      </c>
      <c r="C998" s="4" t="s">
        <v>1489</v>
      </c>
      <c r="D998" s="4" t="s">
        <v>1490</v>
      </c>
      <c r="E998" s="4"/>
      <c r="F998" s="4" t="s">
        <v>1491</v>
      </c>
      <c r="G998" s="5" t="s">
        <v>1492</v>
      </c>
      <c r="H998" s="5" t="s">
        <v>1493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1494</v>
      </c>
      <c r="P998" s="6" t="s">
        <v>1495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3">
        <f t="shared" si="301"/>
        <v>35</v>
      </c>
      <c r="BK998" s="133" t="str">
        <f t="shared" si="303"/>
        <v>Pin Noir d'Autriche_F2_PO2_d4_GSM Alpes du Sud_35_</v>
      </c>
      <c r="BL998" s="317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5" t="str">
        <f>+VLOOKUP(G998,Liste!$A$7:$H$69,8,FALSE)</f>
        <v>Résineux</v>
      </c>
      <c r="BU998" s="295">
        <f t="shared" si="304"/>
        <v>0</v>
      </c>
      <c r="BV998" s="297">
        <f t="shared" si="305"/>
        <v>1</v>
      </c>
      <c r="BW998" s="316">
        <v>0</v>
      </c>
      <c r="BX998" s="295">
        <f t="shared" si="306"/>
        <v>0.43</v>
      </c>
      <c r="BY998">
        <f t="shared" si="307"/>
        <v>0</v>
      </c>
      <c r="BZ998" s="301">
        <f t="shared" si="308"/>
        <v>0</v>
      </c>
      <c r="CB998" s="296">
        <v>0.6</v>
      </c>
      <c r="CC998" s="296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3">
      <c r="A999" s="4">
        <v>2021</v>
      </c>
      <c r="B999" s="313">
        <v>44279</v>
      </c>
      <c r="C999" s="4" t="s">
        <v>1489</v>
      </c>
      <c r="D999" s="4" t="s">
        <v>1490</v>
      </c>
      <c r="E999" s="4"/>
      <c r="F999" s="4" t="s">
        <v>1491</v>
      </c>
      <c r="G999" s="5" t="s">
        <v>1492</v>
      </c>
      <c r="H999" s="5" t="s">
        <v>1493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1494</v>
      </c>
      <c r="P999" s="6" t="s">
        <v>1495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3">
        <f t="shared" si="301"/>
        <v>40</v>
      </c>
      <c r="BK999" s="133" t="str">
        <f t="shared" si="303"/>
        <v>Pin Noir d'Autriche_F2_PO2_d4_GSM Alpes du Sud_40_</v>
      </c>
      <c r="BL999" s="317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5" t="str">
        <f>+VLOOKUP(G999,Liste!$A$7:$H$69,8,FALSE)</f>
        <v>Résineux</v>
      </c>
      <c r="BU999" s="295">
        <f t="shared" si="304"/>
        <v>0</v>
      </c>
      <c r="BV999" s="297">
        <f t="shared" si="305"/>
        <v>1</v>
      </c>
      <c r="BW999" s="316">
        <v>0</v>
      </c>
      <c r="BX999" s="295">
        <f t="shared" si="306"/>
        <v>0.43</v>
      </c>
      <c r="BY999">
        <f t="shared" si="307"/>
        <v>0</v>
      </c>
      <c r="BZ999" s="301">
        <f t="shared" si="308"/>
        <v>0</v>
      </c>
      <c r="CB999" s="296">
        <v>0.6</v>
      </c>
      <c r="CC999" s="296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3">
      <c r="A1000" s="4">
        <v>2021</v>
      </c>
      <c r="B1000" s="313">
        <v>44279</v>
      </c>
      <c r="C1000" s="4" t="s">
        <v>1489</v>
      </c>
      <c r="D1000" s="4" t="s">
        <v>1490</v>
      </c>
      <c r="E1000" s="4"/>
      <c r="F1000" s="4" t="s">
        <v>1491</v>
      </c>
      <c r="G1000" s="5" t="s">
        <v>1492</v>
      </c>
      <c r="H1000" s="5" t="s">
        <v>1493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1494</v>
      </c>
      <c r="P1000" s="6" t="s">
        <v>1495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3">
        <f t="shared" si="301"/>
        <v>45</v>
      </c>
      <c r="BK1000" s="133" t="str">
        <f t="shared" si="303"/>
        <v>Pin Noir d'Autriche_F2_PO2_d4_GSM Alpes du Sud_45_</v>
      </c>
      <c r="BL1000" s="317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5" t="str">
        <f>+VLOOKUP(G1000,Liste!$A$7:$H$69,8,FALSE)</f>
        <v>Résineux</v>
      </c>
      <c r="BU1000" s="295">
        <f t="shared" si="304"/>
        <v>0</v>
      </c>
      <c r="BV1000" s="297">
        <f t="shared" si="305"/>
        <v>1</v>
      </c>
      <c r="BW1000" s="316">
        <v>0</v>
      </c>
      <c r="BX1000" s="295">
        <f t="shared" si="306"/>
        <v>0.43</v>
      </c>
      <c r="BY1000">
        <f t="shared" si="307"/>
        <v>0</v>
      </c>
      <c r="BZ1000" s="301">
        <f t="shared" si="308"/>
        <v>0</v>
      </c>
      <c r="CB1000" s="296">
        <v>0.6</v>
      </c>
      <c r="CC1000" s="296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3">
      <c r="A1001" s="4">
        <v>2021</v>
      </c>
      <c r="B1001" s="313">
        <v>44279</v>
      </c>
      <c r="C1001" s="4" t="s">
        <v>1489</v>
      </c>
      <c r="D1001" s="4" t="s">
        <v>1490</v>
      </c>
      <c r="E1001" s="4"/>
      <c r="F1001" s="4" t="s">
        <v>1491</v>
      </c>
      <c r="G1001" s="5" t="s">
        <v>1492</v>
      </c>
      <c r="H1001" s="5" t="s">
        <v>1493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1494</v>
      </c>
      <c r="P1001" s="6" t="s">
        <v>1495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3">
        <f t="shared" si="301"/>
        <v>45</v>
      </c>
      <c r="BK1001" s="133" t="str">
        <f t="shared" si="303"/>
        <v>Pin Noir d'Autriche_F2_PO2_d4_GSM Alpes du Sud_45_</v>
      </c>
      <c r="BL1001" s="317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5" t="str">
        <f>+VLOOKUP(G1001,Liste!$A$7:$H$69,8,FALSE)</f>
        <v>Résineux</v>
      </c>
      <c r="BU1001" s="295">
        <f t="shared" si="304"/>
        <v>0</v>
      </c>
      <c r="BV1001" s="297">
        <f t="shared" si="305"/>
        <v>1</v>
      </c>
      <c r="BW1001" s="316">
        <v>0</v>
      </c>
      <c r="BX1001" s="295">
        <f t="shared" si="306"/>
        <v>0.43</v>
      </c>
      <c r="BY1001">
        <f t="shared" si="307"/>
        <v>0</v>
      </c>
      <c r="BZ1001" s="301">
        <f t="shared" si="308"/>
        <v>0</v>
      </c>
      <c r="CB1001" s="296">
        <v>0.6</v>
      </c>
      <c r="CC1001" s="296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3">
      <c r="A1002" s="4">
        <v>2021</v>
      </c>
      <c r="B1002" s="313">
        <v>44279</v>
      </c>
      <c r="C1002" s="4" t="s">
        <v>1489</v>
      </c>
      <c r="D1002" s="4" t="s">
        <v>1490</v>
      </c>
      <c r="E1002" s="4"/>
      <c r="F1002" s="4" t="s">
        <v>1491</v>
      </c>
      <c r="G1002" s="5" t="s">
        <v>1492</v>
      </c>
      <c r="H1002" s="5" t="s">
        <v>1493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1494</v>
      </c>
      <c r="P1002" s="6" t="s">
        <v>1495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3">
        <f t="shared" si="301"/>
        <v>50</v>
      </c>
      <c r="BK1002" s="133" t="str">
        <f t="shared" si="303"/>
        <v>Pin Noir d'Autriche_F2_PO2_d4_GSM Alpes du Sud_50_</v>
      </c>
      <c r="BL1002" s="317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5" t="str">
        <f>+VLOOKUP(G1002,Liste!$A$7:$H$69,8,FALSE)</f>
        <v>Résineux</v>
      </c>
      <c r="BU1002" s="295">
        <f t="shared" si="304"/>
        <v>0</v>
      </c>
      <c r="BV1002" s="297">
        <f t="shared" si="305"/>
        <v>1</v>
      </c>
      <c r="BW1002" s="316">
        <v>0</v>
      </c>
      <c r="BX1002" s="295">
        <f t="shared" si="306"/>
        <v>0.43</v>
      </c>
      <c r="BY1002">
        <f t="shared" si="307"/>
        <v>0</v>
      </c>
      <c r="BZ1002" s="301">
        <f t="shared" si="308"/>
        <v>0</v>
      </c>
      <c r="CB1002" s="296">
        <v>0.6</v>
      </c>
      <c r="CC1002" s="296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3">
      <c r="A1003" s="4">
        <v>2021</v>
      </c>
      <c r="B1003" s="313">
        <v>44279</v>
      </c>
      <c r="C1003" s="4" t="s">
        <v>1489</v>
      </c>
      <c r="D1003" s="4" t="s">
        <v>1490</v>
      </c>
      <c r="E1003" s="4"/>
      <c r="F1003" s="4" t="s">
        <v>1491</v>
      </c>
      <c r="G1003" s="5" t="s">
        <v>1492</v>
      </c>
      <c r="H1003" s="5" t="s">
        <v>1493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1494</v>
      </c>
      <c r="P1003" s="6" t="s">
        <v>1495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3">
        <f t="shared" si="301"/>
        <v>55</v>
      </c>
      <c r="BK1003" s="133" t="str">
        <f t="shared" si="303"/>
        <v>Pin Noir d'Autriche_F2_PO2_d4_GSM Alpes du Sud_55_</v>
      </c>
      <c r="BL1003" s="317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5" t="str">
        <f>+VLOOKUP(G1003,Liste!$A$7:$H$69,8,FALSE)</f>
        <v>Résineux</v>
      </c>
      <c r="BU1003" s="295">
        <f t="shared" si="304"/>
        <v>0</v>
      </c>
      <c r="BV1003" s="297">
        <f t="shared" si="305"/>
        <v>1</v>
      </c>
      <c r="BW1003" s="316">
        <v>0</v>
      </c>
      <c r="BX1003" s="295">
        <f t="shared" si="306"/>
        <v>0.43</v>
      </c>
      <c r="BY1003">
        <f t="shared" si="307"/>
        <v>0</v>
      </c>
      <c r="BZ1003" s="301">
        <f t="shared" si="308"/>
        <v>0</v>
      </c>
      <c r="CB1003" s="296">
        <v>0.6</v>
      </c>
      <c r="CC1003" s="296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3">
      <c r="A1004" s="4">
        <v>2021</v>
      </c>
      <c r="B1004" s="313">
        <v>44279</v>
      </c>
      <c r="C1004" s="4" t="s">
        <v>1489</v>
      </c>
      <c r="D1004" s="4" t="s">
        <v>1490</v>
      </c>
      <c r="E1004" s="4"/>
      <c r="F1004" s="4" t="s">
        <v>1491</v>
      </c>
      <c r="G1004" s="5" t="s">
        <v>1492</v>
      </c>
      <c r="H1004" s="5" t="s">
        <v>1493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1494</v>
      </c>
      <c r="P1004" s="6" t="s">
        <v>1495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3">
        <f t="shared" si="301"/>
        <v>60</v>
      </c>
      <c r="BK1004" s="133" t="str">
        <f t="shared" si="303"/>
        <v>Pin Noir d'Autriche_F2_PO2_d4_GSM Alpes du Sud_60_</v>
      </c>
      <c r="BL1004" s="317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5" t="str">
        <f>+VLOOKUP(G1004,Liste!$A$7:$H$69,8,FALSE)</f>
        <v>Résineux</v>
      </c>
      <c r="BU1004" s="295">
        <f t="shared" si="304"/>
        <v>0</v>
      </c>
      <c r="BV1004" s="297">
        <f t="shared" si="305"/>
        <v>1</v>
      </c>
      <c r="BW1004" s="316">
        <v>0</v>
      </c>
      <c r="BX1004" s="295">
        <f t="shared" si="306"/>
        <v>0.43</v>
      </c>
      <c r="BY1004">
        <f t="shared" si="307"/>
        <v>0</v>
      </c>
      <c r="BZ1004" s="301">
        <f t="shared" si="308"/>
        <v>0</v>
      </c>
      <c r="CB1004" s="296">
        <v>0.6</v>
      </c>
      <c r="CC1004" s="296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3">
      <c r="A1005" s="4">
        <v>2021</v>
      </c>
      <c r="B1005" s="313">
        <v>44279</v>
      </c>
      <c r="C1005" s="4" t="s">
        <v>1489</v>
      </c>
      <c r="D1005" s="4" t="s">
        <v>1490</v>
      </c>
      <c r="E1005" s="4"/>
      <c r="F1005" s="4" t="s">
        <v>1491</v>
      </c>
      <c r="G1005" s="5" t="s">
        <v>1492</v>
      </c>
      <c r="H1005" s="5" t="s">
        <v>1493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1494</v>
      </c>
      <c r="P1005" s="6" t="s">
        <v>1495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3">
        <f t="shared" si="301"/>
        <v>60</v>
      </c>
      <c r="BK1005" s="133" t="str">
        <f t="shared" si="303"/>
        <v>Pin Noir d'Autriche_F2_PO2_d4_GSM Alpes du Sud_60_</v>
      </c>
      <c r="BL1005" s="317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5" t="str">
        <f>+VLOOKUP(G1005,Liste!$A$7:$H$69,8,FALSE)</f>
        <v>Résineux</v>
      </c>
      <c r="BU1005" s="295">
        <f t="shared" si="304"/>
        <v>0</v>
      </c>
      <c r="BV1005" s="297">
        <f t="shared" si="305"/>
        <v>1</v>
      </c>
      <c r="BW1005" s="316">
        <v>0</v>
      </c>
      <c r="BX1005" s="295">
        <f t="shared" si="306"/>
        <v>0.43</v>
      </c>
      <c r="BY1005">
        <f t="shared" si="307"/>
        <v>0</v>
      </c>
      <c r="BZ1005" s="301">
        <f t="shared" si="308"/>
        <v>0</v>
      </c>
      <c r="CB1005" s="296">
        <v>0.6</v>
      </c>
      <c r="CC1005" s="296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3">
      <c r="A1006" s="4">
        <v>2021</v>
      </c>
      <c r="B1006" s="313">
        <v>44279</v>
      </c>
      <c r="C1006" s="4" t="s">
        <v>1489</v>
      </c>
      <c r="D1006" s="4" t="s">
        <v>1490</v>
      </c>
      <c r="E1006" s="4"/>
      <c r="F1006" s="4" t="s">
        <v>1491</v>
      </c>
      <c r="G1006" s="5" t="s">
        <v>1492</v>
      </c>
      <c r="H1006" s="5" t="s">
        <v>1493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1494</v>
      </c>
      <c r="P1006" s="6" t="s">
        <v>1495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3">
        <f t="shared" si="301"/>
        <v>65</v>
      </c>
      <c r="BK1006" s="133" t="str">
        <f t="shared" si="303"/>
        <v>Pin Noir d'Autriche_F2_PO2_d4_GSM Alpes du Sud_65_</v>
      </c>
      <c r="BL1006" s="317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5" t="str">
        <f>+VLOOKUP(G1006,Liste!$A$7:$H$69,8,FALSE)</f>
        <v>Résineux</v>
      </c>
      <c r="BU1006" s="295">
        <f t="shared" si="304"/>
        <v>0</v>
      </c>
      <c r="BV1006" s="297">
        <f t="shared" si="305"/>
        <v>1</v>
      </c>
      <c r="BW1006" s="316">
        <v>0</v>
      </c>
      <c r="BX1006" s="295">
        <f t="shared" si="306"/>
        <v>0.43</v>
      </c>
      <c r="BY1006">
        <f t="shared" si="307"/>
        <v>0</v>
      </c>
      <c r="BZ1006" s="301">
        <f t="shared" si="308"/>
        <v>0</v>
      </c>
      <c r="CB1006" s="296">
        <v>0.6</v>
      </c>
      <c r="CC1006" s="296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3">
      <c r="A1007" s="4">
        <v>2021</v>
      </c>
      <c r="B1007" s="313">
        <v>44279</v>
      </c>
      <c r="C1007" s="4" t="s">
        <v>1489</v>
      </c>
      <c r="D1007" s="4" t="s">
        <v>1490</v>
      </c>
      <c r="E1007" s="4"/>
      <c r="F1007" s="4" t="s">
        <v>1491</v>
      </c>
      <c r="G1007" s="5" t="s">
        <v>1492</v>
      </c>
      <c r="H1007" s="5" t="s">
        <v>1493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1494</v>
      </c>
      <c r="P1007" s="6" t="s">
        <v>1495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3">
        <f t="shared" si="301"/>
        <v>70</v>
      </c>
      <c r="BK1007" s="133" t="str">
        <f t="shared" si="303"/>
        <v>Pin Noir d'Autriche_F2_PO2_d4_GSM Alpes du Sud_70_</v>
      </c>
      <c r="BL1007" s="317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5" t="str">
        <f>+VLOOKUP(G1007,Liste!$A$7:$H$69,8,FALSE)</f>
        <v>Résineux</v>
      </c>
      <c r="BU1007" s="295">
        <f t="shared" si="304"/>
        <v>0</v>
      </c>
      <c r="BV1007" s="297">
        <f t="shared" si="305"/>
        <v>1</v>
      </c>
      <c r="BW1007" s="316">
        <v>0</v>
      </c>
      <c r="BX1007" s="295">
        <f t="shared" si="306"/>
        <v>0.43</v>
      </c>
      <c r="BY1007">
        <f t="shared" si="307"/>
        <v>0</v>
      </c>
      <c r="BZ1007" s="301">
        <f t="shared" si="308"/>
        <v>0</v>
      </c>
      <c r="CB1007" s="296">
        <v>0.6</v>
      </c>
      <c r="CC1007" s="296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3">
      <c r="A1008" s="4">
        <v>2021</v>
      </c>
      <c r="B1008" s="313">
        <v>44279</v>
      </c>
      <c r="C1008" s="4" t="s">
        <v>1489</v>
      </c>
      <c r="D1008" s="4" t="s">
        <v>1490</v>
      </c>
      <c r="E1008" s="4"/>
      <c r="F1008" s="4" t="s">
        <v>1491</v>
      </c>
      <c r="G1008" s="5" t="s">
        <v>1492</v>
      </c>
      <c r="H1008" s="5" t="s">
        <v>1493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1494</v>
      </c>
      <c r="P1008" s="6" t="s">
        <v>1495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3">
        <f t="shared" si="301"/>
        <v>75</v>
      </c>
      <c r="BK1008" s="133" t="str">
        <f t="shared" si="303"/>
        <v>Pin Noir d'Autriche_F2_PO2_d4_GSM Alpes du Sud_75_</v>
      </c>
      <c r="BL1008" s="317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5" t="str">
        <f>+VLOOKUP(G1008,Liste!$A$7:$H$69,8,FALSE)</f>
        <v>Résineux</v>
      </c>
      <c r="BU1008" s="295">
        <f t="shared" si="304"/>
        <v>0</v>
      </c>
      <c r="BV1008" s="297">
        <f t="shared" si="305"/>
        <v>1</v>
      </c>
      <c r="BW1008" s="316">
        <v>0</v>
      </c>
      <c r="BX1008" s="295">
        <f t="shared" si="306"/>
        <v>0.43</v>
      </c>
      <c r="BY1008">
        <f t="shared" si="307"/>
        <v>0</v>
      </c>
      <c r="BZ1008" s="301">
        <f t="shared" si="308"/>
        <v>0</v>
      </c>
      <c r="CB1008" s="296">
        <v>0.6</v>
      </c>
      <c r="CC1008" s="296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3">
      <c r="A1009" s="4">
        <v>2021</v>
      </c>
      <c r="B1009" s="313">
        <v>44279</v>
      </c>
      <c r="C1009" s="4" t="s">
        <v>1489</v>
      </c>
      <c r="D1009" s="4" t="s">
        <v>1490</v>
      </c>
      <c r="E1009" s="4"/>
      <c r="F1009" s="4" t="s">
        <v>1491</v>
      </c>
      <c r="G1009" s="5" t="s">
        <v>1492</v>
      </c>
      <c r="H1009" s="5" t="s">
        <v>1493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1494</v>
      </c>
      <c r="P1009" s="6" t="s">
        <v>1495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3">
        <f t="shared" si="301"/>
        <v>75</v>
      </c>
      <c r="BK1009" s="133" t="str">
        <f t="shared" si="303"/>
        <v>Pin Noir d'Autriche_F2_PO2_d4_GSM Alpes du Sud_75_</v>
      </c>
      <c r="BL1009" s="317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5" t="str">
        <f>+VLOOKUP(G1009,Liste!$A$7:$H$69,8,FALSE)</f>
        <v>Résineux</v>
      </c>
      <c r="BU1009" s="295">
        <f t="shared" si="304"/>
        <v>0</v>
      </c>
      <c r="BV1009" s="297">
        <f t="shared" si="305"/>
        <v>1</v>
      </c>
      <c r="BW1009" s="316">
        <v>0</v>
      </c>
      <c r="BX1009" s="295">
        <f t="shared" si="306"/>
        <v>0.43</v>
      </c>
      <c r="BY1009">
        <f t="shared" si="307"/>
        <v>0</v>
      </c>
      <c r="BZ1009" s="301">
        <f t="shared" si="308"/>
        <v>0</v>
      </c>
      <c r="CB1009" s="296">
        <v>0.6</v>
      </c>
      <c r="CC1009" s="296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3">
      <c r="A1010" s="4">
        <v>2021</v>
      </c>
      <c r="B1010" s="313">
        <v>44279</v>
      </c>
      <c r="C1010" s="4" t="s">
        <v>1489</v>
      </c>
      <c r="D1010" s="4" t="s">
        <v>1490</v>
      </c>
      <c r="E1010" s="4"/>
      <c r="F1010" s="4" t="s">
        <v>1491</v>
      </c>
      <c r="G1010" s="5" t="s">
        <v>1492</v>
      </c>
      <c r="H1010" s="5" t="s">
        <v>1493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1494</v>
      </c>
      <c r="P1010" s="6" t="s">
        <v>1495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3">
        <f t="shared" si="301"/>
        <v>80</v>
      </c>
      <c r="BK1010" s="133" t="str">
        <f t="shared" si="303"/>
        <v>Pin Noir d'Autriche_F2_PO2_d4_GSM Alpes du Sud_80_</v>
      </c>
      <c r="BL1010" s="317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5" t="str">
        <f>+VLOOKUP(G1010,Liste!$A$7:$H$69,8,FALSE)</f>
        <v>Résineux</v>
      </c>
      <c r="BU1010" s="295">
        <f t="shared" si="304"/>
        <v>0</v>
      </c>
      <c r="BV1010" s="297">
        <f t="shared" si="305"/>
        <v>1</v>
      </c>
      <c r="BW1010" s="316">
        <v>0</v>
      </c>
      <c r="BX1010" s="295">
        <f t="shared" si="306"/>
        <v>0.43</v>
      </c>
      <c r="BY1010">
        <f t="shared" si="307"/>
        <v>0</v>
      </c>
      <c r="BZ1010" s="301">
        <f t="shared" si="308"/>
        <v>0</v>
      </c>
      <c r="CB1010" s="296">
        <v>0.6</v>
      </c>
      <c r="CC1010" s="296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3">
      <c r="A1011" s="4">
        <v>2021</v>
      </c>
      <c r="B1011" s="313">
        <v>44279</v>
      </c>
      <c r="C1011" s="4" t="s">
        <v>1489</v>
      </c>
      <c r="D1011" s="4" t="s">
        <v>1490</v>
      </c>
      <c r="E1011" s="4"/>
      <c r="F1011" s="4" t="s">
        <v>1491</v>
      </c>
      <c r="G1011" s="5" t="s">
        <v>1492</v>
      </c>
      <c r="H1011" s="5" t="s">
        <v>1493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1494</v>
      </c>
      <c r="P1011" s="6" t="s">
        <v>1495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3">
        <f t="shared" si="301"/>
        <v>85</v>
      </c>
      <c r="BK1011" s="133" t="str">
        <f t="shared" si="303"/>
        <v>Pin Noir d'Autriche_F2_PO2_d4_GSM Alpes du Sud_85_</v>
      </c>
      <c r="BL1011" s="317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5" t="str">
        <f>+VLOOKUP(G1011,Liste!$A$7:$H$69,8,FALSE)</f>
        <v>Résineux</v>
      </c>
      <c r="BU1011" s="295">
        <f t="shared" si="304"/>
        <v>0</v>
      </c>
      <c r="BV1011" s="297">
        <f t="shared" si="305"/>
        <v>1</v>
      </c>
      <c r="BW1011" s="316">
        <v>0</v>
      </c>
      <c r="BX1011" s="295">
        <f t="shared" si="306"/>
        <v>0.43</v>
      </c>
      <c r="BY1011">
        <f t="shared" si="307"/>
        <v>0</v>
      </c>
      <c r="BZ1011" s="301">
        <f t="shared" si="308"/>
        <v>0</v>
      </c>
      <c r="CB1011" s="296">
        <v>0.6</v>
      </c>
      <c r="CC1011" s="296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3">
      <c r="A1012" s="4">
        <v>2021</v>
      </c>
      <c r="B1012" s="313">
        <v>44279</v>
      </c>
      <c r="C1012" s="4" t="s">
        <v>1489</v>
      </c>
      <c r="D1012" s="4" t="s">
        <v>1490</v>
      </c>
      <c r="E1012" s="4"/>
      <c r="F1012" s="4" t="s">
        <v>1491</v>
      </c>
      <c r="G1012" s="5" t="s">
        <v>1492</v>
      </c>
      <c r="H1012" s="5" t="s">
        <v>1493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1494</v>
      </c>
      <c r="P1012" s="6" t="s">
        <v>1495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3">
        <f t="shared" si="301"/>
        <v>90</v>
      </c>
      <c r="BK1012" s="133" t="str">
        <f t="shared" si="303"/>
        <v>Pin Noir d'Autriche_F2_PO2_d4_GSM Alpes du Sud_90_</v>
      </c>
      <c r="BL1012" s="317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5" t="str">
        <f>+VLOOKUP(G1012,Liste!$A$7:$H$69,8,FALSE)</f>
        <v>Résineux</v>
      </c>
      <c r="BU1012" s="295">
        <f t="shared" si="304"/>
        <v>0</v>
      </c>
      <c r="BV1012" s="297">
        <f t="shared" si="305"/>
        <v>1</v>
      </c>
      <c r="BW1012" s="316">
        <v>0</v>
      </c>
      <c r="BX1012" s="295">
        <f t="shared" si="306"/>
        <v>0.43</v>
      </c>
      <c r="BY1012">
        <f t="shared" si="307"/>
        <v>0</v>
      </c>
      <c r="BZ1012" s="301">
        <f t="shared" si="308"/>
        <v>0</v>
      </c>
      <c r="CB1012" s="296">
        <v>0.6</v>
      </c>
      <c r="CC1012" s="296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3">
      <c r="A1013" s="4">
        <v>2021</v>
      </c>
      <c r="B1013" s="313">
        <v>44279</v>
      </c>
      <c r="C1013" s="4" t="s">
        <v>1489</v>
      </c>
      <c r="D1013" s="4" t="s">
        <v>1490</v>
      </c>
      <c r="E1013" s="4"/>
      <c r="F1013" s="4" t="s">
        <v>1491</v>
      </c>
      <c r="G1013" s="5" t="s">
        <v>1492</v>
      </c>
      <c r="H1013" s="5" t="s">
        <v>1493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1494</v>
      </c>
      <c r="P1013" s="6" t="s">
        <v>1495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3">
        <f t="shared" si="301"/>
        <v>90</v>
      </c>
      <c r="BK1013" s="133" t="str">
        <f t="shared" si="303"/>
        <v>Pin Noir d'Autriche_F2_PO2_d4_GSM Alpes du Sud_90_</v>
      </c>
      <c r="BL1013" s="317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5" t="str">
        <f>+VLOOKUP(G1013,Liste!$A$7:$H$69,8,FALSE)</f>
        <v>Résineux</v>
      </c>
      <c r="BU1013" s="295">
        <f t="shared" si="304"/>
        <v>0</v>
      </c>
      <c r="BV1013" s="297">
        <f t="shared" si="305"/>
        <v>1</v>
      </c>
      <c r="BW1013" s="316">
        <v>0</v>
      </c>
      <c r="BX1013" s="295">
        <f t="shared" si="306"/>
        <v>0.43</v>
      </c>
      <c r="BY1013">
        <f t="shared" si="307"/>
        <v>0</v>
      </c>
      <c r="BZ1013" s="301">
        <f t="shared" si="308"/>
        <v>0</v>
      </c>
      <c r="CB1013" s="296">
        <v>0.6</v>
      </c>
      <c r="CC1013" s="296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3">
      <c r="A1014" s="4">
        <v>2021</v>
      </c>
      <c r="B1014" s="313">
        <v>44279</v>
      </c>
      <c r="C1014" s="4" t="s">
        <v>1489</v>
      </c>
      <c r="D1014" s="4" t="s">
        <v>1490</v>
      </c>
      <c r="E1014" s="4"/>
      <c r="F1014" s="4" t="s">
        <v>1491</v>
      </c>
      <c r="G1014" s="5" t="s">
        <v>1492</v>
      </c>
      <c r="H1014" s="5" t="s">
        <v>1493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1494</v>
      </c>
      <c r="P1014" s="6" t="s">
        <v>1495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3">
        <f t="shared" si="301"/>
        <v>95</v>
      </c>
      <c r="BK1014" s="133" t="str">
        <f t="shared" si="303"/>
        <v>Pin Noir d'Autriche_F2_PO2_d4_GSM Alpes du Sud_95_</v>
      </c>
      <c r="BL1014" s="317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5" t="str">
        <f>+VLOOKUP(G1014,Liste!$A$7:$H$69,8,FALSE)</f>
        <v>Résineux</v>
      </c>
      <c r="BU1014" s="295">
        <f t="shared" si="304"/>
        <v>0</v>
      </c>
      <c r="BV1014" s="297">
        <f t="shared" si="305"/>
        <v>1</v>
      </c>
      <c r="BW1014" s="316">
        <v>0</v>
      </c>
      <c r="BX1014" s="295">
        <f t="shared" si="306"/>
        <v>0.43</v>
      </c>
      <c r="BY1014">
        <f t="shared" si="307"/>
        <v>0</v>
      </c>
      <c r="BZ1014" s="301">
        <f t="shared" si="308"/>
        <v>0</v>
      </c>
      <c r="CB1014" s="296">
        <v>0.6</v>
      </c>
      <c r="CC1014" s="296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3">
      <c r="A1015" s="4">
        <v>2021</v>
      </c>
      <c r="B1015" s="313">
        <v>44279</v>
      </c>
      <c r="C1015" s="4" t="s">
        <v>1489</v>
      </c>
      <c r="D1015" s="4" t="s">
        <v>1490</v>
      </c>
      <c r="E1015" s="4"/>
      <c r="F1015" s="4" t="s">
        <v>1491</v>
      </c>
      <c r="G1015" s="5" t="s">
        <v>1492</v>
      </c>
      <c r="H1015" s="5" t="s">
        <v>1493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1494</v>
      </c>
      <c r="P1015" s="6" t="s">
        <v>1495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3">
        <f t="shared" si="301"/>
        <v>100</v>
      </c>
      <c r="BK1015" s="133" t="str">
        <f t="shared" si="303"/>
        <v>Pin Noir d'Autriche_F2_PO2_d4_GSM Alpes du Sud_100_</v>
      </c>
      <c r="BL1015" s="317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5" t="str">
        <f>+VLOOKUP(G1015,Liste!$A$7:$H$69,8,FALSE)</f>
        <v>Résineux</v>
      </c>
      <c r="BU1015" s="295">
        <f t="shared" si="304"/>
        <v>0</v>
      </c>
      <c r="BV1015" s="297">
        <f t="shared" si="305"/>
        <v>1</v>
      </c>
      <c r="BW1015" s="316">
        <v>0</v>
      </c>
      <c r="BX1015" s="295">
        <f t="shared" si="306"/>
        <v>0.43</v>
      </c>
      <c r="BY1015">
        <f t="shared" si="307"/>
        <v>0</v>
      </c>
      <c r="BZ1015" s="301">
        <f t="shared" si="308"/>
        <v>0</v>
      </c>
      <c r="CB1015" s="296">
        <v>0.6</v>
      </c>
      <c r="CC1015" s="296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3">
      <c r="A1016" s="4">
        <v>2021</v>
      </c>
      <c r="B1016" s="313">
        <v>44279</v>
      </c>
      <c r="C1016" s="4" t="s">
        <v>1489</v>
      </c>
      <c r="D1016" s="4" t="s">
        <v>1490</v>
      </c>
      <c r="E1016" s="4"/>
      <c r="F1016" s="4" t="s">
        <v>1491</v>
      </c>
      <c r="G1016" s="5" t="s">
        <v>1492</v>
      </c>
      <c r="H1016" s="5" t="s">
        <v>1493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1494</v>
      </c>
      <c r="P1016" s="6" t="s">
        <v>1495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3">
        <f t="shared" si="301"/>
        <v>100</v>
      </c>
      <c r="BK1016" s="133" t="str">
        <f t="shared" si="303"/>
        <v>Pin Noir d'Autriche_F2_PO2_d4_GSM Alpes du Sud_100_</v>
      </c>
      <c r="BL1016" s="317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5" t="str">
        <f>+VLOOKUP(G1016,Liste!$A$7:$H$69,8,FALSE)</f>
        <v>Résineux</v>
      </c>
      <c r="BU1016" s="295">
        <f t="shared" si="304"/>
        <v>0</v>
      </c>
      <c r="BV1016" s="297">
        <f t="shared" si="305"/>
        <v>1</v>
      </c>
      <c r="BW1016" s="316">
        <v>0</v>
      </c>
      <c r="BX1016" s="295">
        <f t="shared" si="306"/>
        <v>0.43</v>
      </c>
      <c r="BY1016">
        <f t="shared" si="307"/>
        <v>0</v>
      </c>
      <c r="BZ1016" s="301">
        <f t="shared" si="308"/>
        <v>0</v>
      </c>
      <c r="CB1016" s="296">
        <v>0.6</v>
      </c>
      <c r="CC1016" s="296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3">
      <c r="A1017" s="4">
        <v>2021</v>
      </c>
      <c r="B1017" s="313">
        <v>44279</v>
      </c>
      <c r="C1017" s="4" t="s">
        <v>1489</v>
      </c>
      <c r="D1017" s="4" t="s">
        <v>1490</v>
      </c>
      <c r="E1017" s="4"/>
      <c r="F1017" s="4" t="s">
        <v>1491</v>
      </c>
      <c r="G1017" s="5" t="s">
        <v>1492</v>
      </c>
      <c r="H1017" s="5" t="s">
        <v>1493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1494</v>
      </c>
      <c r="P1017" s="6" t="s">
        <v>1495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3">
        <f t="shared" si="301"/>
        <v>105</v>
      </c>
      <c r="BK1017" s="133" t="str">
        <f t="shared" si="303"/>
        <v>Pin Noir d'Autriche_F2_PO2_d4_GSM Alpes du Sud_105_</v>
      </c>
      <c r="BL1017" s="317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5" t="str">
        <f>+VLOOKUP(G1017,Liste!$A$7:$H$69,8,FALSE)</f>
        <v>Résineux</v>
      </c>
      <c r="BU1017" s="295">
        <f t="shared" si="304"/>
        <v>0</v>
      </c>
      <c r="BV1017" s="297">
        <f t="shared" si="305"/>
        <v>1</v>
      </c>
      <c r="BW1017" s="316">
        <v>0</v>
      </c>
      <c r="BX1017" s="295">
        <f t="shared" si="306"/>
        <v>0.43</v>
      </c>
      <c r="BY1017">
        <f t="shared" si="307"/>
        <v>0</v>
      </c>
      <c r="BZ1017" s="301">
        <f t="shared" si="308"/>
        <v>0</v>
      </c>
      <c r="CB1017" s="296">
        <v>0.6</v>
      </c>
      <c r="CC1017" s="296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3">
      <c r="A1018" s="4">
        <v>2021</v>
      </c>
      <c r="B1018" s="313">
        <v>44279</v>
      </c>
      <c r="C1018" s="4" t="s">
        <v>1489</v>
      </c>
      <c r="D1018" s="4" t="s">
        <v>1490</v>
      </c>
      <c r="E1018" s="4"/>
      <c r="F1018" s="4" t="s">
        <v>1491</v>
      </c>
      <c r="G1018" s="5" t="s">
        <v>1492</v>
      </c>
      <c r="H1018" s="5" t="s">
        <v>1493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1494</v>
      </c>
      <c r="P1018" s="6" t="s">
        <v>1495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3">
        <f t="shared" si="301"/>
        <v>110</v>
      </c>
      <c r="BK1018" s="133" t="str">
        <f t="shared" si="303"/>
        <v>Pin Noir d'Autriche_F2_PO2_d4_GSM Alpes du Sud_110_</v>
      </c>
      <c r="BL1018" s="317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5" t="str">
        <f>+VLOOKUP(G1018,Liste!$A$7:$H$69,8,FALSE)</f>
        <v>Résineux</v>
      </c>
      <c r="BU1018" s="295">
        <f t="shared" si="304"/>
        <v>0</v>
      </c>
      <c r="BV1018" s="297">
        <f t="shared" si="305"/>
        <v>1</v>
      </c>
      <c r="BW1018" s="316">
        <v>0</v>
      </c>
      <c r="BX1018" s="295">
        <f t="shared" si="306"/>
        <v>0.43</v>
      </c>
      <c r="BY1018">
        <f t="shared" si="307"/>
        <v>0</v>
      </c>
      <c r="BZ1018" s="301">
        <f t="shared" si="308"/>
        <v>0</v>
      </c>
      <c r="CB1018" s="296">
        <v>0.6</v>
      </c>
      <c r="CC1018" s="296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3">
      <c r="A1019" s="4">
        <v>2021</v>
      </c>
      <c r="B1019" s="313">
        <v>44279</v>
      </c>
      <c r="C1019" s="4" t="s">
        <v>1489</v>
      </c>
      <c r="D1019" s="4" t="s">
        <v>1490</v>
      </c>
      <c r="E1019" s="4"/>
      <c r="F1019" s="4" t="s">
        <v>1491</v>
      </c>
      <c r="G1019" s="5" t="s">
        <v>1492</v>
      </c>
      <c r="H1019" s="5" t="s">
        <v>1493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1494</v>
      </c>
      <c r="P1019" s="6" t="s">
        <v>1495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3">
        <f t="shared" si="301"/>
        <v>110</v>
      </c>
      <c r="BK1019" s="133" t="str">
        <f t="shared" si="303"/>
        <v>Pin Noir d'Autriche_F2_PO2_d4_GSM Alpes du Sud_110_</v>
      </c>
      <c r="BL1019" s="317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5" t="str">
        <f>+VLOOKUP(G1019,Liste!$A$7:$H$69,8,FALSE)</f>
        <v>Résineux</v>
      </c>
      <c r="BU1019" s="295">
        <f t="shared" si="304"/>
        <v>0</v>
      </c>
      <c r="BV1019" s="297">
        <f t="shared" si="305"/>
        <v>1</v>
      </c>
      <c r="BW1019" s="316">
        <v>0</v>
      </c>
      <c r="BX1019" s="295">
        <f t="shared" si="306"/>
        <v>0.43</v>
      </c>
      <c r="BY1019">
        <f t="shared" si="307"/>
        <v>0</v>
      </c>
      <c r="BZ1019" s="301">
        <f t="shared" si="308"/>
        <v>0</v>
      </c>
      <c r="CB1019" s="296">
        <v>0.6</v>
      </c>
      <c r="CC1019" s="296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3">
      <c r="A1020" s="4">
        <v>2021</v>
      </c>
      <c r="B1020" s="313">
        <v>44279</v>
      </c>
      <c r="C1020" s="4" t="s">
        <v>1489</v>
      </c>
      <c r="D1020" s="4" t="s">
        <v>1490</v>
      </c>
      <c r="E1020" s="4"/>
      <c r="F1020" s="4" t="s">
        <v>1491</v>
      </c>
      <c r="G1020" s="5" t="s">
        <v>15</v>
      </c>
      <c r="H1020" s="5" t="s">
        <v>1493</v>
      </c>
      <c r="I1020" s="5" t="s">
        <v>1496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1494</v>
      </c>
      <c r="P1020" s="6" t="s">
        <v>1495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3">
        <f t="shared" si="301"/>
        <v>25</v>
      </c>
      <c r="BK1020" s="133" t="str">
        <f t="shared" si="303"/>
        <v>Pin sylvestre_F1_PS1_d3_GSM Alpes du Sud_25_</v>
      </c>
      <c r="BL1020" s="317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5" t="str">
        <f>+VLOOKUP(G1020,Liste!$A$7:$H$69,8,FALSE)</f>
        <v>Résineux</v>
      </c>
      <c r="BU1020" s="295">
        <f t="shared" si="304"/>
        <v>0</v>
      </c>
      <c r="BV1020" s="297">
        <f t="shared" si="305"/>
        <v>1</v>
      </c>
      <c r="BW1020" s="316">
        <v>0</v>
      </c>
      <c r="BX1020" s="295">
        <f t="shared" si="306"/>
        <v>0.43</v>
      </c>
      <c r="BY1020">
        <f t="shared" si="307"/>
        <v>0</v>
      </c>
      <c r="BZ1020" s="301">
        <f t="shared" si="308"/>
        <v>0</v>
      </c>
      <c r="CB1020" s="296">
        <v>0.6</v>
      </c>
      <c r="CC1020" s="296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3">
      <c r="A1021" s="4">
        <v>2021</v>
      </c>
      <c r="B1021" s="313">
        <v>44279</v>
      </c>
      <c r="C1021" s="4" t="s">
        <v>1489</v>
      </c>
      <c r="D1021" s="4" t="s">
        <v>1490</v>
      </c>
      <c r="E1021" s="4"/>
      <c r="F1021" s="4" t="s">
        <v>1491</v>
      </c>
      <c r="G1021" s="5" t="s">
        <v>15</v>
      </c>
      <c r="H1021" s="5" t="s">
        <v>1493</v>
      </c>
      <c r="I1021" s="5" t="s">
        <v>1496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1494</v>
      </c>
      <c r="P1021" s="6" t="s">
        <v>1495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3">
        <f t="shared" si="301"/>
        <v>30</v>
      </c>
      <c r="BK1021" s="133" t="str">
        <f t="shared" si="303"/>
        <v>Pin sylvestre_F1_PS1_d3_GSM Alpes du Sud_30_</v>
      </c>
      <c r="BL1021" s="317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5" t="str">
        <f>+VLOOKUP(G1021,Liste!$A$7:$H$69,8,FALSE)</f>
        <v>Résineux</v>
      </c>
      <c r="BU1021" s="295">
        <f t="shared" si="304"/>
        <v>0</v>
      </c>
      <c r="BV1021" s="297">
        <f t="shared" si="305"/>
        <v>1</v>
      </c>
      <c r="BW1021" s="316">
        <v>0</v>
      </c>
      <c r="BX1021" s="295">
        <f t="shared" si="306"/>
        <v>0.43</v>
      </c>
      <c r="BY1021">
        <f t="shared" si="307"/>
        <v>0</v>
      </c>
      <c r="BZ1021" s="301">
        <f t="shared" si="308"/>
        <v>0</v>
      </c>
      <c r="CB1021" s="296">
        <v>0.6</v>
      </c>
      <c r="CC1021" s="296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3">
      <c r="A1022" s="4">
        <v>2021</v>
      </c>
      <c r="B1022" s="313">
        <v>44279</v>
      </c>
      <c r="C1022" s="4" t="s">
        <v>1489</v>
      </c>
      <c r="D1022" s="4" t="s">
        <v>1490</v>
      </c>
      <c r="E1022" s="4"/>
      <c r="F1022" s="4" t="s">
        <v>1491</v>
      </c>
      <c r="G1022" s="5" t="s">
        <v>15</v>
      </c>
      <c r="H1022" s="5" t="s">
        <v>1493</v>
      </c>
      <c r="I1022" s="5" t="s">
        <v>1496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1494</v>
      </c>
      <c r="P1022" s="6" t="s">
        <v>1495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3">
        <f t="shared" si="301"/>
        <v>35</v>
      </c>
      <c r="BK1022" s="133" t="str">
        <f t="shared" si="303"/>
        <v>Pin sylvestre_F1_PS1_d3_GSM Alpes du Sud_35_</v>
      </c>
      <c r="BL1022" s="317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5" t="str">
        <f>+VLOOKUP(G1022,Liste!$A$7:$H$69,8,FALSE)</f>
        <v>Résineux</v>
      </c>
      <c r="BU1022" s="295">
        <f t="shared" si="304"/>
        <v>0</v>
      </c>
      <c r="BV1022" s="297">
        <f t="shared" si="305"/>
        <v>1</v>
      </c>
      <c r="BW1022" s="316">
        <v>0</v>
      </c>
      <c r="BX1022" s="295">
        <f t="shared" si="306"/>
        <v>0.43</v>
      </c>
      <c r="BY1022">
        <f t="shared" si="307"/>
        <v>0</v>
      </c>
      <c r="BZ1022" s="301">
        <f t="shared" si="308"/>
        <v>0</v>
      </c>
      <c r="CB1022" s="296">
        <v>0.6</v>
      </c>
      <c r="CC1022" s="296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3">
      <c r="A1023" s="4">
        <v>2021</v>
      </c>
      <c r="B1023" s="313">
        <v>44279</v>
      </c>
      <c r="C1023" s="4" t="s">
        <v>1489</v>
      </c>
      <c r="D1023" s="4" t="s">
        <v>1490</v>
      </c>
      <c r="E1023" s="4"/>
      <c r="F1023" s="4" t="s">
        <v>1491</v>
      </c>
      <c r="G1023" s="5" t="s">
        <v>15</v>
      </c>
      <c r="H1023" s="5" t="s">
        <v>1493</v>
      </c>
      <c r="I1023" s="5" t="s">
        <v>1496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1494</v>
      </c>
      <c r="P1023" s="6" t="s">
        <v>1495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3">
        <f t="shared" si="301"/>
        <v>40</v>
      </c>
      <c r="BK1023" s="133" t="str">
        <f t="shared" si="303"/>
        <v>Pin sylvestre_F1_PS1_d3_GSM Alpes du Sud_40_</v>
      </c>
      <c r="BL1023" s="317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5" t="str">
        <f>+VLOOKUP(G1023,Liste!$A$7:$H$69,8,FALSE)</f>
        <v>Résineux</v>
      </c>
      <c r="BU1023" s="295">
        <f t="shared" si="304"/>
        <v>0</v>
      </c>
      <c r="BV1023" s="297">
        <f t="shared" si="305"/>
        <v>1</v>
      </c>
      <c r="BW1023" s="316">
        <v>0</v>
      </c>
      <c r="BX1023" s="295">
        <f t="shared" si="306"/>
        <v>0.43</v>
      </c>
      <c r="BY1023">
        <f t="shared" si="307"/>
        <v>0</v>
      </c>
      <c r="BZ1023" s="301">
        <f t="shared" si="308"/>
        <v>0</v>
      </c>
      <c r="CB1023" s="296">
        <v>0.6</v>
      </c>
      <c r="CC1023" s="296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3">
      <c r="A1024" s="4">
        <v>2021</v>
      </c>
      <c r="B1024" s="313">
        <v>44279</v>
      </c>
      <c r="C1024" s="4" t="s">
        <v>1489</v>
      </c>
      <c r="D1024" s="4" t="s">
        <v>1490</v>
      </c>
      <c r="E1024" s="4"/>
      <c r="F1024" s="4" t="s">
        <v>1491</v>
      </c>
      <c r="G1024" s="5" t="s">
        <v>15</v>
      </c>
      <c r="H1024" s="5" t="s">
        <v>1493</v>
      </c>
      <c r="I1024" s="5" t="s">
        <v>1496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1494</v>
      </c>
      <c r="P1024" s="6" t="s">
        <v>1495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3">
        <f t="shared" si="301"/>
        <v>45</v>
      </c>
      <c r="BK1024" s="133" t="str">
        <f t="shared" si="303"/>
        <v>Pin sylvestre_F1_PS1_d3_GSM Alpes du Sud_45_</v>
      </c>
      <c r="BL1024" s="317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5" t="str">
        <f>+VLOOKUP(G1024,Liste!$A$7:$H$69,8,FALSE)</f>
        <v>Résineux</v>
      </c>
      <c r="BU1024" s="295">
        <f t="shared" si="304"/>
        <v>0</v>
      </c>
      <c r="BV1024" s="297">
        <f t="shared" si="305"/>
        <v>1</v>
      </c>
      <c r="BW1024" s="316">
        <v>0</v>
      </c>
      <c r="BX1024" s="295">
        <f t="shared" si="306"/>
        <v>0.43</v>
      </c>
      <c r="BY1024">
        <f t="shared" si="307"/>
        <v>0</v>
      </c>
      <c r="BZ1024" s="301">
        <f t="shared" si="308"/>
        <v>0</v>
      </c>
      <c r="CB1024" s="296">
        <v>0.6</v>
      </c>
      <c r="CC1024" s="296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3">
      <c r="A1025" s="4">
        <v>2021</v>
      </c>
      <c r="B1025" s="313">
        <v>44279</v>
      </c>
      <c r="C1025" s="4" t="s">
        <v>1489</v>
      </c>
      <c r="D1025" s="4" t="s">
        <v>1490</v>
      </c>
      <c r="E1025" s="4"/>
      <c r="F1025" s="4" t="s">
        <v>1491</v>
      </c>
      <c r="G1025" s="5" t="s">
        <v>15</v>
      </c>
      <c r="H1025" s="5" t="s">
        <v>1493</v>
      </c>
      <c r="I1025" s="5" t="s">
        <v>1496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1494</v>
      </c>
      <c r="P1025" s="6" t="s">
        <v>1495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3">
        <f t="shared" si="301"/>
        <v>50</v>
      </c>
      <c r="BK1025" s="133" t="str">
        <f t="shared" si="303"/>
        <v>Pin sylvestre_F1_PS1_d3_GSM Alpes du Sud_50_</v>
      </c>
      <c r="BL1025" s="317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5" t="str">
        <f>+VLOOKUP(G1025,Liste!$A$7:$H$69,8,FALSE)</f>
        <v>Résineux</v>
      </c>
      <c r="BU1025" s="295">
        <f t="shared" si="304"/>
        <v>0</v>
      </c>
      <c r="BV1025" s="297">
        <f t="shared" si="305"/>
        <v>1</v>
      </c>
      <c r="BW1025" s="316">
        <v>0</v>
      </c>
      <c r="BX1025" s="295">
        <f t="shared" si="306"/>
        <v>0.43</v>
      </c>
      <c r="BY1025">
        <f t="shared" si="307"/>
        <v>0</v>
      </c>
      <c r="BZ1025" s="301">
        <f t="shared" si="308"/>
        <v>0</v>
      </c>
      <c r="CB1025" s="296">
        <v>0.6</v>
      </c>
      <c r="CC1025" s="296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3">
      <c r="A1026" s="4">
        <v>2021</v>
      </c>
      <c r="B1026" s="313">
        <v>44279</v>
      </c>
      <c r="C1026" s="4" t="s">
        <v>1489</v>
      </c>
      <c r="D1026" s="4" t="s">
        <v>1490</v>
      </c>
      <c r="E1026" s="4"/>
      <c r="F1026" s="4" t="s">
        <v>1491</v>
      </c>
      <c r="G1026" s="5" t="s">
        <v>15</v>
      </c>
      <c r="H1026" s="5" t="s">
        <v>1493</v>
      </c>
      <c r="I1026" s="5" t="s">
        <v>1496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1494</v>
      </c>
      <c r="P1026" s="6" t="s">
        <v>1495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3">
        <f t="shared" si="301"/>
        <v>50</v>
      </c>
      <c r="BK1026" s="133" t="str">
        <f t="shared" si="303"/>
        <v>Pin sylvestre_F1_PS1_d3_GSM Alpes du Sud_50_</v>
      </c>
      <c r="BL1026" s="317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5" t="str">
        <f>+VLOOKUP(G1026,Liste!$A$7:$H$69,8,FALSE)</f>
        <v>Résineux</v>
      </c>
      <c r="BU1026" s="295">
        <f t="shared" si="304"/>
        <v>0</v>
      </c>
      <c r="BV1026" s="297">
        <f t="shared" si="305"/>
        <v>1</v>
      </c>
      <c r="BW1026" s="316">
        <v>0</v>
      </c>
      <c r="BX1026" s="295">
        <f t="shared" si="306"/>
        <v>0.43</v>
      </c>
      <c r="BY1026">
        <f t="shared" si="307"/>
        <v>0</v>
      </c>
      <c r="BZ1026" s="301">
        <f t="shared" si="308"/>
        <v>0</v>
      </c>
      <c r="CB1026" s="296">
        <v>0.6</v>
      </c>
      <c r="CC1026" s="296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3">
      <c r="A1027" s="4">
        <v>2021</v>
      </c>
      <c r="B1027" s="313">
        <v>44279</v>
      </c>
      <c r="C1027" s="4" t="s">
        <v>1489</v>
      </c>
      <c r="D1027" s="4" t="s">
        <v>1490</v>
      </c>
      <c r="E1027" s="4"/>
      <c r="F1027" s="4" t="s">
        <v>1491</v>
      </c>
      <c r="G1027" s="5" t="s">
        <v>15</v>
      </c>
      <c r="H1027" s="5" t="s">
        <v>1493</v>
      </c>
      <c r="I1027" s="5" t="s">
        <v>1496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1494</v>
      </c>
      <c r="P1027" s="6" t="s">
        <v>1495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3">
        <f t="shared" ref="BJ1027:BJ1090" si="320">+AC1027</f>
        <v>55</v>
      </c>
      <c r="BK1027" s="133" t="str">
        <f t="shared" si="303"/>
        <v>Pin sylvestre_F1_PS1_d3_GSM Alpes du Sud_55_</v>
      </c>
      <c r="BL1027" s="317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5" t="str">
        <f>+VLOOKUP(G1027,Liste!$A$7:$H$69,8,FALSE)</f>
        <v>Résineux</v>
      </c>
      <c r="BU1027" s="295">
        <f t="shared" si="304"/>
        <v>0</v>
      </c>
      <c r="BV1027" s="297">
        <f t="shared" si="305"/>
        <v>1</v>
      </c>
      <c r="BW1027" s="316">
        <v>0</v>
      </c>
      <c r="BX1027" s="295">
        <f t="shared" si="306"/>
        <v>0.43</v>
      </c>
      <c r="BY1027">
        <f t="shared" si="307"/>
        <v>0</v>
      </c>
      <c r="BZ1027" s="301">
        <f t="shared" si="308"/>
        <v>0</v>
      </c>
      <c r="CB1027" s="296">
        <v>0.6</v>
      </c>
      <c r="CC1027" s="296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3">
      <c r="A1028" s="4">
        <v>2021</v>
      </c>
      <c r="B1028" s="313">
        <v>44279</v>
      </c>
      <c r="C1028" s="4" t="s">
        <v>1489</v>
      </c>
      <c r="D1028" s="4" t="s">
        <v>1490</v>
      </c>
      <c r="E1028" s="4"/>
      <c r="F1028" s="4" t="s">
        <v>1491</v>
      </c>
      <c r="G1028" s="5" t="s">
        <v>15</v>
      </c>
      <c r="H1028" s="5" t="s">
        <v>1493</v>
      </c>
      <c r="I1028" s="5" t="s">
        <v>1496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1494</v>
      </c>
      <c r="P1028" s="6" t="s">
        <v>1495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3">
        <f t="shared" si="320"/>
        <v>60</v>
      </c>
      <c r="BK1028" s="133" t="str">
        <f t="shared" ref="BK1028:BK1091" si="322">+_xlfn.CONCAT(BH1028,"_",J1028,"_",I1028,"_",BI1028,"_",BJ1028,"_")</f>
        <v>Pin sylvestre_F1_PS1_d3_GSM Alpes du Sud_60_</v>
      </c>
      <c r="BL1028" s="317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5" t="str">
        <f>+VLOOKUP(G1028,Liste!$A$7:$H$69,8,FALSE)</f>
        <v>Résineux</v>
      </c>
      <c r="BU1028" s="295">
        <f t="shared" ref="BU1028:BU1091" si="323">IF(BT1028="Résineux",0%,100%)</f>
        <v>0</v>
      </c>
      <c r="BV1028" s="297">
        <f t="shared" ref="BV1028:BV1091" si="324">+IF(BT1028="Résineux",100%,0%)</f>
        <v>1</v>
      </c>
      <c r="BW1028" s="316">
        <v>0</v>
      </c>
      <c r="BX1028" s="295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1">
        <f t="shared" ref="BZ1028:BZ1091" si="327">+IF(BJ1028&gt;=31,0,BY1028+BZ1027)</f>
        <v>0</v>
      </c>
      <c r="CB1028" s="296">
        <v>0.6</v>
      </c>
      <c r="CC1028" s="296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3">
      <c r="A1029" s="4">
        <v>2021</v>
      </c>
      <c r="B1029" s="313">
        <v>44279</v>
      </c>
      <c r="C1029" s="4" t="s">
        <v>1489</v>
      </c>
      <c r="D1029" s="4" t="s">
        <v>1490</v>
      </c>
      <c r="E1029" s="4"/>
      <c r="F1029" s="4" t="s">
        <v>1491</v>
      </c>
      <c r="G1029" s="5" t="s">
        <v>15</v>
      </c>
      <c r="H1029" s="5" t="s">
        <v>1493</v>
      </c>
      <c r="I1029" s="5" t="s">
        <v>1496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1494</v>
      </c>
      <c r="P1029" s="6" t="s">
        <v>1495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3">
        <f t="shared" si="320"/>
        <v>65</v>
      </c>
      <c r="BK1029" s="133" t="str">
        <f t="shared" si="322"/>
        <v>Pin sylvestre_F1_PS1_d3_GSM Alpes du Sud_65_</v>
      </c>
      <c r="BL1029" s="317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5" t="str">
        <f>+VLOOKUP(G1029,Liste!$A$7:$H$69,8,FALSE)</f>
        <v>Résineux</v>
      </c>
      <c r="BU1029" s="295">
        <f t="shared" si="323"/>
        <v>0</v>
      </c>
      <c r="BV1029" s="297">
        <f t="shared" si="324"/>
        <v>1</v>
      </c>
      <c r="BW1029" s="316">
        <v>0</v>
      </c>
      <c r="BX1029" s="295">
        <f t="shared" si="325"/>
        <v>0.43</v>
      </c>
      <c r="BY1029">
        <f t="shared" si="326"/>
        <v>0</v>
      </c>
      <c r="BZ1029" s="301">
        <f t="shared" si="327"/>
        <v>0</v>
      </c>
      <c r="CB1029" s="296">
        <v>0.6</v>
      </c>
      <c r="CC1029" s="296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3">
      <c r="A1030" s="4">
        <v>2021</v>
      </c>
      <c r="B1030" s="313">
        <v>44279</v>
      </c>
      <c r="C1030" s="4" t="s">
        <v>1489</v>
      </c>
      <c r="D1030" s="4" t="s">
        <v>1490</v>
      </c>
      <c r="E1030" s="4"/>
      <c r="F1030" s="4" t="s">
        <v>1491</v>
      </c>
      <c r="G1030" s="5" t="s">
        <v>15</v>
      </c>
      <c r="H1030" s="5" t="s">
        <v>1493</v>
      </c>
      <c r="I1030" s="5" t="s">
        <v>1496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1494</v>
      </c>
      <c r="P1030" s="6" t="s">
        <v>1495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3">
        <f t="shared" si="320"/>
        <v>70</v>
      </c>
      <c r="BK1030" s="133" t="str">
        <f t="shared" si="322"/>
        <v>Pin sylvestre_F1_PS1_d3_GSM Alpes du Sud_70_</v>
      </c>
      <c r="BL1030" s="317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5" t="str">
        <f>+VLOOKUP(G1030,Liste!$A$7:$H$69,8,FALSE)</f>
        <v>Résineux</v>
      </c>
      <c r="BU1030" s="295">
        <f t="shared" si="323"/>
        <v>0</v>
      </c>
      <c r="BV1030" s="297">
        <f t="shared" si="324"/>
        <v>1</v>
      </c>
      <c r="BW1030" s="316">
        <v>0</v>
      </c>
      <c r="BX1030" s="295">
        <f t="shared" si="325"/>
        <v>0.43</v>
      </c>
      <c r="BY1030">
        <f t="shared" si="326"/>
        <v>0</v>
      </c>
      <c r="BZ1030" s="301">
        <f t="shared" si="327"/>
        <v>0</v>
      </c>
      <c r="CB1030" s="296">
        <v>0.6</v>
      </c>
      <c r="CC1030" s="296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3">
      <c r="A1031" s="4">
        <v>2021</v>
      </c>
      <c r="B1031" s="313">
        <v>44279</v>
      </c>
      <c r="C1031" s="4" t="s">
        <v>1489</v>
      </c>
      <c r="D1031" s="4" t="s">
        <v>1490</v>
      </c>
      <c r="E1031" s="4"/>
      <c r="F1031" s="4" t="s">
        <v>1491</v>
      </c>
      <c r="G1031" s="5" t="s">
        <v>15</v>
      </c>
      <c r="H1031" s="5" t="s">
        <v>1493</v>
      </c>
      <c r="I1031" s="5" t="s">
        <v>1496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1494</v>
      </c>
      <c r="P1031" s="6" t="s">
        <v>1495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3">
        <f t="shared" si="320"/>
        <v>70</v>
      </c>
      <c r="BK1031" s="133" t="str">
        <f t="shared" si="322"/>
        <v>Pin sylvestre_F1_PS1_d3_GSM Alpes du Sud_70_</v>
      </c>
      <c r="BL1031" s="317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5" t="str">
        <f>+VLOOKUP(G1031,Liste!$A$7:$H$69,8,FALSE)</f>
        <v>Résineux</v>
      </c>
      <c r="BU1031" s="295">
        <f t="shared" si="323"/>
        <v>0</v>
      </c>
      <c r="BV1031" s="297">
        <f t="shared" si="324"/>
        <v>1</v>
      </c>
      <c r="BW1031" s="316">
        <v>0</v>
      </c>
      <c r="BX1031" s="295">
        <f t="shared" si="325"/>
        <v>0.43</v>
      </c>
      <c r="BY1031">
        <f t="shared" si="326"/>
        <v>0</v>
      </c>
      <c r="BZ1031" s="301">
        <f t="shared" si="327"/>
        <v>0</v>
      </c>
      <c r="CB1031" s="296">
        <v>0.6</v>
      </c>
      <c r="CC1031" s="296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3">
      <c r="A1032" s="4">
        <v>2021</v>
      </c>
      <c r="B1032" s="313">
        <v>44279</v>
      </c>
      <c r="C1032" s="4" t="s">
        <v>1489</v>
      </c>
      <c r="D1032" s="4" t="s">
        <v>1490</v>
      </c>
      <c r="E1032" s="4"/>
      <c r="F1032" s="4" t="s">
        <v>1491</v>
      </c>
      <c r="G1032" s="5" t="s">
        <v>15</v>
      </c>
      <c r="H1032" s="5" t="s">
        <v>1493</v>
      </c>
      <c r="I1032" s="5" t="s">
        <v>1496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1494</v>
      </c>
      <c r="P1032" s="6" t="s">
        <v>1495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3">
        <f t="shared" si="320"/>
        <v>75</v>
      </c>
      <c r="BK1032" s="133" t="str">
        <f t="shared" si="322"/>
        <v>Pin sylvestre_F1_PS1_d3_GSM Alpes du Sud_75_</v>
      </c>
      <c r="BL1032" s="317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5" t="str">
        <f>+VLOOKUP(G1032,Liste!$A$7:$H$69,8,FALSE)</f>
        <v>Résineux</v>
      </c>
      <c r="BU1032" s="295">
        <f t="shared" si="323"/>
        <v>0</v>
      </c>
      <c r="BV1032" s="297">
        <f t="shared" si="324"/>
        <v>1</v>
      </c>
      <c r="BW1032" s="316">
        <v>0</v>
      </c>
      <c r="BX1032" s="295">
        <f t="shared" si="325"/>
        <v>0.43</v>
      </c>
      <c r="BY1032">
        <f t="shared" si="326"/>
        <v>0</v>
      </c>
      <c r="BZ1032" s="301">
        <f t="shared" si="327"/>
        <v>0</v>
      </c>
      <c r="CB1032" s="296">
        <v>0.6</v>
      </c>
      <c r="CC1032" s="296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3">
      <c r="A1033" s="4">
        <v>2021</v>
      </c>
      <c r="B1033" s="313">
        <v>44279</v>
      </c>
      <c r="C1033" s="4" t="s">
        <v>1489</v>
      </c>
      <c r="D1033" s="4" t="s">
        <v>1490</v>
      </c>
      <c r="E1033" s="4"/>
      <c r="F1033" s="4" t="s">
        <v>1491</v>
      </c>
      <c r="G1033" s="5" t="s">
        <v>15</v>
      </c>
      <c r="H1033" s="5" t="s">
        <v>1493</v>
      </c>
      <c r="I1033" s="5" t="s">
        <v>1496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1494</v>
      </c>
      <c r="P1033" s="6" t="s">
        <v>1495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3">
        <f t="shared" si="320"/>
        <v>80</v>
      </c>
      <c r="BK1033" s="133" t="str">
        <f t="shared" si="322"/>
        <v>Pin sylvestre_F1_PS1_d3_GSM Alpes du Sud_80_</v>
      </c>
      <c r="BL1033" s="317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5" t="str">
        <f>+VLOOKUP(G1033,Liste!$A$7:$H$69,8,FALSE)</f>
        <v>Résineux</v>
      </c>
      <c r="BU1033" s="295">
        <f t="shared" si="323"/>
        <v>0</v>
      </c>
      <c r="BV1033" s="297">
        <f t="shared" si="324"/>
        <v>1</v>
      </c>
      <c r="BW1033" s="316">
        <v>0</v>
      </c>
      <c r="BX1033" s="295">
        <f t="shared" si="325"/>
        <v>0.43</v>
      </c>
      <c r="BY1033">
        <f t="shared" si="326"/>
        <v>0</v>
      </c>
      <c r="BZ1033" s="301">
        <f t="shared" si="327"/>
        <v>0</v>
      </c>
      <c r="CB1033" s="296">
        <v>0.6</v>
      </c>
      <c r="CC1033" s="296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3">
      <c r="A1034" s="4">
        <v>2021</v>
      </c>
      <c r="B1034" s="313">
        <v>44279</v>
      </c>
      <c r="C1034" s="4" t="s">
        <v>1489</v>
      </c>
      <c r="D1034" s="4" t="s">
        <v>1490</v>
      </c>
      <c r="E1034" s="4"/>
      <c r="F1034" s="4" t="s">
        <v>1491</v>
      </c>
      <c r="G1034" s="5" t="s">
        <v>15</v>
      </c>
      <c r="H1034" s="5" t="s">
        <v>1493</v>
      </c>
      <c r="I1034" s="5" t="s">
        <v>1496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1494</v>
      </c>
      <c r="P1034" s="6" t="s">
        <v>1495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3">
        <f t="shared" si="320"/>
        <v>85</v>
      </c>
      <c r="BK1034" s="133" t="str">
        <f t="shared" si="322"/>
        <v>Pin sylvestre_F1_PS1_d3_GSM Alpes du Sud_85_</v>
      </c>
      <c r="BL1034" s="317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5" t="str">
        <f>+VLOOKUP(G1034,Liste!$A$7:$H$69,8,FALSE)</f>
        <v>Résineux</v>
      </c>
      <c r="BU1034" s="295">
        <f t="shared" si="323"/>
        <v>0</v>
      </c>
      <c r="BV1034" s="297">
        <f t="shared" si="324"/>
        <v>1</v>
      </c>
      <c r="BW1034" s="316">
        <v>0</v>
      </c>
      <c r="BX1034" s="295">
        <f t="shared" si="325"/>
        <v>0.43</v>
      </c>
      <c r="BY1034">
        <f t="shared" si="326"/>
        <v>0</v>
      </c>
      <c r="BZ1034" s="301">
        <f t="shared" si="327"/>
        <v>0</v>
      </c>
      <c r="CB1034" s="296">
        <v>0.6</v>
      </c>
      <c r="CC1034" s="296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3">
      <c r="A1035" s="4">
        <v>2021</v>
      </c>
      <c r="B1035" s="313">
        <v>44279</v>
      </c>
      <c r="C1035" s="4" t="s">
        <v>1489</v>
      </c>
      <c r="D1035" s="4" t="s">
        <v>1490</v>
      </c>
      <c r="E1035" s="4"/>
      <c r="F1035" s="4" t="s">
        <v>1491</v>
      </c>
      <c r="G1035" s="5" t="s">
        <v>15</v>
      </c>
      <c r="H1035" s="5" t="s">
        <v>1493</v>
      </c>
      <c r="I1035" s="5" t="s">
        <v>1496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1494</v>
      </c>
      <c r="P1035" s="6" t="s">
        <v>1495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3">
        <f t="shared" si="320"/>
        <v>85</v>
      </c>
      <c r="BK1035" s="133" t="str">
        <f t="shared" si="322"/>
        <v>Pin sylvestre_F1_PS1_d3_GSM Alpes du Sud_85_</v>
      </c>
      <c r="BL1035" s="317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5" t="str">
        <f>+VLOOKUP(G1035,Liste!$A$7:$H$69,8,FALSE)</f>
        <v>Résineux</v>
      </c>
      <c r="BU1035" s="295">
        <f t="shared" si="323"/>
        <v>0</v>
      </c>
      <c r="BV1035" s="297">
        <f t="shared" si="324"/>
        <v>1</v>
      </c>
      <c r="BW1035" s="316">
        <v>0</v>
      </c>
      <c r="BX1035" s="295">
        <f t="shared" si="325"/>
        <v>0.43</v>
      </c>
      <c r="BY1035">
        <f t="shared" si="326"/>
        <v>0</v>
      </c>
      <c r="BZ1035" s="301">
        <f t="shared" si="327"/>
        <v>0</v>
      </c>
      <c r="CB1035" s="296">
        <v>0.6</v>
      </c>
      <c r="CC1035" s="296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3">
      <c r="A1036" s="4">
        <v>2021</v>
      </c>
      <c r="B1036" s="313">
        <v>44279</v>
      </c>
      <c r="C1036" s="4" t="s">
        <v>1489</v>
      </c>
      <c r="D1036" s="4" t="s">
        <v>1490</v>
      </c>
      <c r="E1036" s="4"/>
      <c r="F1036" s="4" t="s">
        <v>1491</v>
      </c>
      <c r="G1036" s="5" t="s">
        <v>15</v>
      </c>
      <c r="H1036" s="5" t="s">
        <v>1493</v>
      </c>
      <c r="I1036" s="5" t="s">
        <v>1496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1494</v>
      </c>
      <c r="P1036" s="6" t="s">
        <v>1495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3">
        <f t="shared" si="320"/>
        <v>90</v>
      </c>
      <c r="BK1036" s="133" t="str">
        <f t="shared" si="322"/>
        <v>Pin sylvestre_F1_PS1_d3_GSM Alpes du Sud_90_</v>
      </c>
      <c r="BL1036" s="317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5" t="str">
        <f>+VLOOKUP(G1036,Liste!$A$7:$H$69,8,FALSE)</f>
        <v>Résineux</v>
      </c>
      <c r="BU1036" s="295">
        <f t="shared" si="323"/>
        <v>0</v>
      </c>
      <c r="BV1036" s="297">
        <f t="shared" si="324"/>
        <v>1</v>
      </c>
      <c r="BW1036" s="316">
        <v>0</v>
      </c>
      <c r="BX1036" s="295">
        <f t="shared" si="325"/>
        <v>0.43</v>
      </c>
      <c r="BY1036">
        <f t="shared" si="326"/>
        <v>0</v>
      </c>
      <c r="BZ1036" s="301">
        <f t="shared" si="327"/>
        <v>0</v>
      </c>
      <c r="CB1036" s="296">
        <v>0.6</v>
      </c>
      <c r="CC1036" s="296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3">
      <c r="A1037" s="4">
        <v>2021</v>
      </c>
      <c r="B1037" s="313">
        <v>44279</v>
      </c>
      <c r="C1037" s="4" t="s">
        <v>1489</v>
      </c>
      <c r="D1037" s="4" t="s">
        <v>1490</v>
      </c>
      <c r="E1037" s="4"/>
      <c r="F1037" s="4" t="s">
        <v>1491</v>
      </c>
      <c r="G1037" s="5" t="s">
        <v>15</v>
      </c>
      <c r="H1037" s="5" t="s">
        <v>1493</v>
      </c>
      <c r="I1037" s="5" t="s">
        <v>1496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1494</v>
      </c>
      <c r="P1037" s="6" t="s">
        <v>1495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3">
        <f t="shared" si="320"/>
        <v>95</v>
      </c>
      <c r="BK1037" s="133" t="str">
        <f t="shared" si="322"/>
        <v>Pin sylvestre_F1_PS1_d3_GSM Alpes du Sud_95_</v>
      </c>
      <c r="BL1037" s="317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5" t="str">
        <f>+VLOOKUP(G1037,Liste!$A$7:$H$69,8,FALSE)</f>
        <v>Résineux</v>
      </c>
      <c r="BU1037" s="295">
        <f t="shared" si="323"/>
        <v>0</v>
      </c>
      <c r="BV1037" s="297">
        <f t="shared" si="324"/>
        <v>1</v>
      </c>
      <c r="BW1037" s="316">
        <v>0</v>
      </c>
      <c r="BX1037" s="295">
        <f t="shared" si="325"/>
        <v>0.43</v>
      </c>
      <c r="BY1037">
        <f t="shared" si="326"/>
        <v>0</v>
      </c>
      <c r="BZ1037" s="301">
        <f t="shared" si="327"/>
        <v>0</v>
      </c>
      <c r="CB1037" s="296">
        <v>0.6</v>
      </c>
      <c r="CC1037" s="296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3">
      <c r="A1038" s="4">
        <v>2021</v>
      </c>
      <c r="B1038" s="313">
        <v>44279</v>
      </c>
      <c r="C1038" s="4" t="s">
        <v>1489</v>
      </c>
      <c r="D1038" s="4" t="s">
        <v>1490</v>
      </c>
      <c r="E1038" s="4"/>
      <c r="F1038" s="4" t="s">
        <v>1491</v>
      </c>
      <c r="G1038" s="5" t="s">
        <v>15</v>
      </c>
      <c r="H1038" s="5" t="s">
        <v>1493</v>
      </c>
      <c r="I1038" s="5" t="s">
        <v>1496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1494</v>
      </c>
      <c r="P1038" s="6" t="s">
        <v>1495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3">
        <f t="shared" si="320"/>
        <v>100</v>
      </c>
      <c r="BK1038" s="133" t="str">
        <f t="shared" si="322"/>
        <v>Pin sylvestre_F1_PS1_d3_GSM Alpes du Sud_100_</v>
      </c>
      <c r="BL1038" s="317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5" t="str">
        <f>+VLOOKUP(G1038,Liste!$A$7:$H$69,8,FALSE)</f>
        <v>Résineux</v>
      </c>
      <c r="BU1038" s="295">
        <f t="shared" si="323"/>
        <v>0</v>
      </c>
      <c r="BV1038" s="297">
        <f t="shared" si="324"/>
        <v>1</v>
      </c>
      <c r="BW1038" s="316">
        <v>0</v>
      </c>
      <c r="BX1038" s="295">
        <f t="shared" si="325"/>
        <v>0.43</v>
      </c>
      <c r="BY1038">
        <f t="shared" si="326"/>
        <v>0</v>
      </c>
      <c r="BZ1038" s="301">
        <f t="shared" si="327"/>
        <v>0</v>
      </c>
      <c r="CB1038" s="296">
        <v>0.6</v>
      </c>
      <c r="CC1038" s="296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3">
      <c r="A1039" s="4">
        <v>2021</v>
      </c>
      <c r="B1039" s="313">
        <v>44279</v>
      </c>
      <c r="C1039" s="4" t="s">
        <v>1489</v>
      </c>
      <c r="D1039" s="4" t="s">
        <v>1490</v>
      </c>
      <c r="E1039" s="4"/>
      <c r="F1039" s="4" t="s">
        <v>1491</v>
      </c>
      <c r="G1039" s="5" t="s">
        <v>15</v>
      </c>
      <c r="H1039" s="5" t="s">
        <v>1493</v>
      </c>
      <c r="I1039" s="5" t="s">
        <v>1496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1494</v>
      </c>
      <c r="P1039" s="6" t="s">
        <v>1495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3">
        <f t="shared" si="320"/>
        <v>100</v>
      </c>
      <c r="BK1039" s="133" t="str">
        <f t="shared" si="322"/>
        <v>Pin sylvestre_F1_PS1_d3_GSM Alpes du Sud_100_</v>
      </c>
      <c r="BL1039" s="317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5" t="str">
        <f>+VLOOKUP(G1039,Liste!$A$7:$H$69,8,FALSE)</f>
        <v>Résineux</v>
      </c>
      <c r="BU1039" s="295">
        <f t="shared" si="323"/>
        <v>0</v>
      </c>
      <c r="BV1039" s="297">
        <f t="shared" si="324"/>
        <v>1</v>
      </c>
      <c r="BW1039" s="316">
        <v>0</v>
      </c>
      <c r="BX1039" s="295">
        <f t="shared" si="325"/>
        <v>0.43</v>
      </c>
      <c r="BY1039">
        <f t="shared" si="326"/>
        <v>0</v>
      </c>
      <c r="BZ1039" s="301">
        <f t="shared" si="327"/>
        <v>0</v>
      </c>
      <c r="CB1039" s="296">
        <v>0.6</v>
      </c>
      <c r="CC1039" s="296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3">
      <c r="A1040" s="4">
        <v>2021</v>
      </c>
      <c r="B1040" s="313">
        <v>44279</v>
      </c>
      <c r="C1040" s="4" t="s">
        <v>1489</v>
      </c>
      <c r="D1040" s="4" t="s">
        <v>1490</v>
      </c>
      <c r="E1040" s="4"/>
      <c r="F1040" s="4" t="s">
        <v>1491</v>
      </c>
      <c r="G1040" s="5" t="s">
        <v>15</v>
      </c>
      <c r="H1040" s="5" t="s">
        <v>1493</v>
      </c>
      <c r="I1040" s="5" t="s">
        <v>1496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1494</v>
      </c>
      <c r="P1040" s="6" t="s">
        <v>1495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3">
        <f t="shared" si="320"/>
        <v>105</v>
      </c>
      <c r="BK1040" s="133" t="str">
        <f t="shared" si="322"/>
        <v>Pin sylvestre_F1_PS1_d3_GSM Alpes du Sud_105_</v>
      </c>
      <c r="BL1040" s="317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5" t="str">
        <f>+VLOOKUP(G1040,Liste!$A$7:$H$69,8,FALSE)</f>
        <v>Résineux</v>
      </c>
      <c r="BU1040" s="295">
        <f t="shared" si="323"/>
        <v>0</v>
      </c>
      <c r="BV1040" s="297">
        <f t="shared" si="324"/>
        <v>1</v>
      </c>
      <c r="BW1040" s="316">
        <v>0</v>
      </c>
      <c r="BX1040" s="295">
        <f t="shared" si="325"/>
        <v>0.43</v>
      </c>
      <c r="BY1040">
        <f t="shared" si="326"/>
        <v>0</v>
      </c>
      <c r="BZ1040" s="301">
        <f t="shared" si="327"/>
        <v>0</v>
      </c>
      <c r="CB1040" s="296">
        <v>0.6</v>
      </c>
      <c r="CC1040" s="296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3">
      <c r="A1041" s="4">
        <v>2021</v>
      </c>
      <c r="B1041" s="313">
        <v>44279</v>
      </c>
      <c r="C1041" s="4" t="s">
        <v>1489</v>
      </c>
      <c r="D1041" s="4" t="s">
        <v>1490</v>
      </c>
      <c r="E1041" s="4"/>
      <c r="F1041" s="4" t="s">
        <v>1491</v>
      </c>
      <c r="G1041" s="5" t="s">
        <v>15</v>
      </c>
      <c r="H1041" s="5" t="s">
        <v>1493</v>
      </c>
      <c r="I1041" s="5" t="s">
        <v>1496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1494</v>
      </c>
      <c r="P1041" s="6" t="s">
        <v>1495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3">
        <f t="shared" si="320"/>
        <v>110</v>
      </c>
      <c r="BK1041" s="133" t="str">
        <f t="shared" si="322"/>
        <v>Pin sylvestre_F1_PS1_d3_GSM Alpes du Sud_110_</v>
      </c>
      <c r="BL1041" s="317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5" t="str">
        <f>+VLOOKUP(G1041,Liste!$A$7:$H$69,8,FALSE)</f>
        <v>Résineux</v>
      </c>
      <c r="BU1041" s="295">
        <f t="shared" si="323"/>
        <v>0</v>
      </c>
      <c r="BV1041" s="297">
        <f t="shared" si="324"/>
        <v>1</v>
      </c>
      <c r="BW1041" s="316">
        <v>0</v>
      </c>
      <c r="BX1041" s="295">
        <f t="shared" si="325"/>
        <v>0.43</v>
      </c>
      <c r="BY1041">
        <f t="shared" si="326"/>
        <v>0</v>
      </c>
      <c r="BZ1041" s="301">
        <f t="shared" si="327"/>
        <v>0</v>
      </c>
      <c r="CB1041" s="296">
        <v>0.6</v>
      </c>
      <c r="CC1041" s="296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3">
      <c r="A1042" s="4">
        <v>2021</v>
      </c>
      <c r="B1042" s="313">
        <v>44279</v>
      </c>
      <c r="C1042" s="4" t="s">
        <v>1489</v>
      </c>
      <c r="D1042" s="4" t="s">
        <v>1490</v>
      </c>
      <c r="E1042" s="4"/>
      <c r="F1042" s="4" t="s">
        <v>1491</v>
      </c>
      <c r="G1042" s="5" t="s">
        <v>15</v>
      </c>
      <c r="H1042" s="5" t="s">
        <v>1493</v>
      </c>
      <c r="I1042" s="5" t="s">
        <v>1496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1494</v>
      </c>
      <c r="P1042" s="6" t="s">
        <v>1495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3">
        <f t="shared" si="320"/>
        <v>110</v>
      </c>
      <c r="BK1042" s="133" t="str">
        <f t="shared" si="322"/>
        <v>Pin sylvestre_F1_PS1_d3_GSM Alpes du Sud_110_</v>
      </c>
      <c r="BL1042" s="317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5" t="str">
        <f>+VLOOKUP(G1042,Liste!$A$7:$H$69,8,FALSE)</f>
        <v>Résineux</v>
      </c>
      <c r="BU1042" s="295">
        <f t="shared" si="323"/>
        <v>0</v>
      </c>
      <c r="BV1042" s="297">
        <f t="shared" si="324"/>
        <v>1</v>
      </c>
      <c r="BW1042" s="316">
        <v>0</v>
      </c>
      <c r="BX1042" s="295">
        <f t="shared" si="325"/>
        <v>0.43</v>
      </c>
      <c r="BY1042">
        <f t="shared" si="326"/>
        <v>0</v>
      </c>
      <c r="BZ1042" s="301">
        <f t="shared" si="327"/>
        <v>0</v>
      </c>
      <c r="CB1042" s="296">
        <v>0.6</v>
      </c>
      <c r="CC1042" s="296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3">
      <c r="A1043" s="4">
        <v>2021</v>
      </c>
      <c r="B1043" s="313">
        <v>44279</v>
      </c>
      <c r="C1043" s="4" t="s">
        <v>1489</v>
      </c>
      <c r="D1043" s="4" t="s">
        <v>1490</v>
      </c>
      <c r="E1043" s="4"/>
      <c r="F1043" s="4" t="s">
        <v>1491</v>
      </c>
      <c r="G1043" s="5" t="s">
        <v>15</v>
      </c>
      <c r="H1043" s="5" t="s">
        <v>1493</v>
      </c>
      <c r="I1043" s="5" t="s">
        <v>1497</v>
      </c>
      <c r="J1043" s="5" t="s">
        <v>10</v>
      </c>
      <c r="K1043" s="5">
        <v>11</v>
      </c>
      <c r="L1043" s="5" t="s">
        <v>1498</v>
      </c>
      <c r="M1043" s="5">
        <v>1100</v>
      </c>
      <c r="N1043" s="5" t="s">
        <v>170</v>
      </c>
      <c r="O1043" s="6" t="s">
        <v>1494</v>
      </c>
      <c r="P1043" s="6" t="s">
        <v>1495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3">
        <f t="shared" si="320"/>
        <v>30</v>
      </c>
      <c r="BK1043" s="133" t="str">
        <f t="shared" si="322"/>
        <v>Pin sylvestre_F2_PS2_d2_GSM Alpes du Sud_30_</v>
      </c>
      <c r="BL1043" s="317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5" t="str">
        <f>+VLOOKUP(G1043,Liste!$A$7:$H$69,8,FALSE)</f>
        <v>Résineux</v>
      </c>
      <c r="BU1043" s="295">
        <f t="shared" si="323"/>
        <v>0</v>
      </c>
      <c r="BV1043" s="297">
        <f t="shared" si="324"/>
        <v>1</v>
      </c>
      <c r="BW1043" s="316">
        <v>0</v>
      </c>
      <c r="BX1043" s="295">
        <f t="shared" si="325"/>
        <v>0.43</v>
      </c>
      <c r="BY1043">
        <f t="shared" si="326"/>
        <v>0</v>
      </c>
      <c r="BZ1043" s="301">
        <f t="shared" si="327"/>
        <v>0</v>
      </c>
      <c r="CB1043" s="296">
        <v>0.6</v>
      </c>
      <c r="CC1043" s="296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3">
      <c r="A1044" s="4">
        <v>2021</v>
      </c>
      <c r="B1044" s="313">
        <v>44279</v>
      </c>
      <c r="C1044" s="4" t="s">
        <v>1489</v>
      </c>
      <c r="D1044" s="4" t="s">
        <v>1490</v>
      </c>
      <c r="E1044" s="4"/>
      <c r="F1044" s="4" t="s">
        <v>1491</v>
      </c>
      <c r="G1044" s="5" t="s">
        <v>15</v>
      </c>
      <c r="H1044" s="5" t="s">
        <v>1493</v>
      </c>
      <c r="I1044" s="5" t="s">
        <v>1497</v>
      </c>
      <c r="J1044" s="5" t="s">
        <v>10</v>
      </c>
      <c r="K1044" s="5">
        <v>11</v>
      </c>
      <c r="L1044" s="5" t="s">
        <v>1498</v>
      </c>
      <c r="M1044" s="5">
        <v>1100</v>
      </c>
      <c r="N1044" s="5" t="s">
        <v>170</v>
      </c>
      <c r="O1044" s="6" t="s">
        <v>1494</v>
      </c>
      <c r="P1044" s="6" t="s">
        <v>1495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3">
        <f t="shared" si="320"/>
        <v>35</v>
      </c>
      <c r="BK1044" s="133" t="str">
        <f t="shared" si="322"/>
        <v>Pin sylvestre_F2_PS2_d2_GSM Alpes du Sud_35_</v>
      </c>
      <c r="BL1044" s="317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5" t="str">
        <f>+VLOOKUP(G1044,Liste!$A$7:$H$69,8,FALSE)</f>
        <v>Résineux</v>
      </c>
      <c r="BU1044" s="295">
        <f t="shared" si="323"/>
        <v>0</v>
      </c>
      <c r="BV1044" s="297">
        <f t="shared" si="324"/>
        <v>1</v>
      </c>
      <c r="BW1044" s="316">
        <v>0</v>
      </c>
      <c r="BX1044" s="295">
        <f t="shared" si="325"/>
        <v>0.43</v>
      </c>
      <c r="BY1044">
        <f t="shared" si="326"/>
        <v>0</v>
      </c>
      <c r="BZ1044" s="301">
        <f t="shared" si="327"/>
        <v>0</v>
      </c>
      <c r="CB1044" s="296">
        <v>0.6</v>
      </c>
      <c r="CC1044" s="296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3">
      <c r="A1045" s="4">
        <v>2021</v>
      </c>
      <c r="B1045" s="313">
        <v>44279</v>
      </c>
      <c r="C1045" s="4" t="s">
        <v>1489</v>
      </c>
      <c r="D1045" s="4" t="s">
        <v>1490</v>
      </c>
      <c r="E1045" s="4"/>
      <c r="F1045" s="4" t="s">
        <v>1491</v>
      </c>
      <c r="G1045" s="5" t="s">
        <v>15</v>
      </c>
      <c r="H1045" s="5" t="s">
        <v>1493</v>
      </c>
      <c r="I1045" s="5" t="s">
        <v>1497</v>
      </c>
      <c r="J1045" s="5" t="s">
        <v>10</v>
      </c>
      <c r="K1045" s="5">
        <v>11</v>
      </c>
      <c r="L1045" s="5" t="s">
        <v>1498</v>
      </c>
      <c r="M1045" s="5">
        <v>1100</v>
      </c>
      <c r="N1045" s="5" t="s">
        <v>170</v>
      </c>
      <c r="O1045" s="6" t="s">
        <v>1494</v>
      </c>
      <c r="P1045" s="6" t="s">
        <v>1495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3">
        <f t="shared" si="320"/>
        <v>40</v>
      </c>
      <c r="BK1045" s="133" t="str">
        <f t="shared" si="322"/>
        <v>Pin sylvestre_F2_PS2_d2_GSM Alpes du Sud_40_</v>
      </c>
      <c r="BL1045" s="317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5" t="str">
        <f>+VLOOKUP(G1045,Liste!$A$7:$H$69,8,FALSE)</f>
        <v>Résineux</v>
      </c>
      <c r="BU1045" s="295">
        <f t="shared" si="323"/>
        <v>0</v>
      </c>
      <c r="BV1045" s="297">
        <f t="shared" si="324"/>
        <v>1</v>
      </c>
      <c r="BW1045" s="316">
        <v>0</v>
      </c>
      <c r="BX1045" s="295">
        <f t="shared" si="325"/>
        <v>0.43</v>
      </c>
      <c r="BY1045">
        <f t="shared" si="326"/>
        <v>0</v>
      </c>
      <c r="BZ1045" s="301">
        <f t="shared" si="327"/>
        <v>0</v>
      </c>
      <c r="CB1045" s="296">
        <v>0.6</v>
      </c>
      <c r="CC1045" s="296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3">
      <c r="A1046" s="4">
        <v>2021</v>
      </c>
      <c r="B1046" s="313">
        <v>44279</v>
      </c>
      <c r="C1046" s="4" t="s">
        <v>1489</v>
      </c>
      <c r="D1046" s="4" t="s">
        <v>1490</v>
      </c>
      <c r="E1046" s="4"/>
      <c r="F1046" s="4" t="s">
        <v>1491</v>
      </c>
      <c r="G1046" s="5" t="s">
        <v>15</v>
      </c>
      <c r="H1046" s="5" t="s">
        <v>1493</v>
      </c>
      <c r="I1046" s="5" t="s">
        <v>1497</v>
      </c>
      <c r="J1046" s="5" t="s">
        <v>10</v>
      </c>
      <c r="K1046" s="5">
        <v>11</v>
      </c>
      <c r="L1046" s="5" t="s">
        <v>1498</v>
      </c>
      <c r="M1046" s="5">
        <v>1100</v>
      </c>
      <c r="N1046" s="5" t="s">
        <v>170</v>
      </c>
      <c r="O1046" s="6" t="s">
        <v>1494</v>
      </c>
      <c r="P1046" s="6" t="s">
        <v>1495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3">
        <f t="shared" si="320"/>
        <v>45</v>
      </c>
      <c r="BK1046" s="133" t="str">
        <f t="shared" si="322"/>
        <v>Pin sylvestre_F2_PS2_d2_GSM Alpes du Sud_45_</v>
      </c>
      <c r="BL1046" s="317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5" t="str">
        <f>+VLOOKUP(G1046,Liste!$A$7:$H$69,8,FALSE)</f>
        <v>Résineux</v>
      </c>
      <c r="BU1046" s="295">
        <f t="shared" si="323"/>
        <v>0</v>
      </c>
      <c r="BV1046" s="297">
        <f t="shared" si="324"/>
        <v>1</v>
      </c>
      <c r="BW1046" s="316">
        <v>0</v>
      </c>
      <c r="BX1046" s="295">
        <f t="shared" si="325"/>
        <v>0.43</v>
      </c>
      <c r="BY1046">
        <f t="shared" si="326"/>
        <v>0</v>
      </c>
      <c r="BZ1046" s="301">
        <f t="shared" si="327"/>
        <v>0</v>
      </c>
      <c r="CB1046" s="296">
        <v>0.6</v>
      </c>
      <c r="CC1046" s="296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3">
      <c r="A1047" s="4">
        <v>2021</v>
      </c>
      <c r="B1047" s="313">
        <v>44279</v>
      </c>
      <c r="C1047" s="4" t="s">
        <v>1489</v>
      </c>
      <c r="D1047" s="4" t="s">
        <v>1490</v>
      </c>
      <c r="E1047" s="4"/>
      <c r="F1047" s="4" t="s">
        <v>1491</v>
      </c>
      <c r="G1047" s="5" t="s">
        <v>15</v>
      </c>
      <c r="H1047" s="5" t="s">
        <v>1493</v>
      </c>
      <c r="I1047" s="5" t="s">
        <v>1497</v>
      </c>
      <c r="J1047" s="5" t="s">
        <v>10</v>
      </c>
      <c r="K1047" s="5">
        <v>11</v>
      </c>
      <c r="L1047" s="5" t="s">
        <v>1498</v>
      </c>
      <c r="M1047" s="5">
        <v>1100</v>
      </c>
      <c r="N1047" s="5" t="s">
        <v>170</v>
      </c>
      <c r="O1047" s="6" t="s">
        <v>1494</v>
      </c>
      <c r="P1047" s="6" t="s">
        <v>1495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3">
        <f t="shared" si="320"/>
        <v>50</v>
      </c>
      <c r="BK1047" s="133" t="str">
        <f t="shared" si="322"/>
        <v>Pin sylvestre_F2_PS2_d2_GSM Alpes du Sud_50_</v>
      </c>
      <c r="BL1047" s="317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5" t="str">
        <f>+VLOOKUP(G1047,Liste!$A$7:$H$69,8,FALSE)</f>
        <v>Résineux</v>
      </c>
      <c r="BU1047" s="295">
        <f t="shared" si="323"/>
        <v>0</v>
      </c>
      <c r="BV1047" s="297">
        <f t="shared" si="324"/>
        <v>1</v>
      </c>
      <c r="BW1047" s="316">
        <v>0</v>
      </c>
      <c r="BX1047" s="295">
        <f t="shared" si="325"/>
        <v>0.43</v>
      </c>
      <c r="BY1047">
        <f t="shared" si="326"/>
        <v>0</v>
      </c>
      <c r="BZ1047" s="301">
        <f t="shared" si="327"/>
        <v>0</v>
      </c>
      <c r="CB1047" s="296">
        <v>0.6</v>
      </c>
      <c r="CC1047" s="296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3">
      <c r="A1048" s="4">
        <v>2021</v>
      </c>
      <c r="B1048" s="313">
        <v>44279</v>
      </c>
      <c r="C1048" s="4" t="s">
        <v>1489</v>
      </c>
      <c r="D1048" s="4" t="s">
        <v>1490</v>
      </c>
      <c r="E1048" s="4"/>
      <c r="F1048" s="4" t="s">
        <v>1491</v>
      </c>
      <c r="G1048" s="5" t="s">
        <v>15</v>
      </c>
      <c r="H1048" s="5" t="s">
        <v>1493</v>
      </c>
      <c r="I1048" s="5" t="s">
        <v>1497</v>
      </c>
      <c r="J1048" s="5" t="s">
        <v>10</v>
      </c>
      <c r="K1048" s="5">
        <v>11</v>
      </c>
      <c r="L1048" s="5" t="s">
        <v>1498</v>
      </c>
      <c r="M1048" s="5">
        <v>1100</v>
      </c>
      <c r="N1048" s="5" t="s">
        <v>170</v>
      </c>
      <c r="O1048" s="6" t="s">
        <v>1494</v>
      </c>
      <c r="P1048" s="6" t="s">
        <v>1495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3">
        <f t="shared" si="320"/>
        <v>55</v>
      </c>
      <c r="BK1048" s="133" t="str">
        <f t="shared" si="322"/>
        <v>Pin sylvestre_F2_PS2_d2_GSM Alpes du Sud_55_</v>
      </c>
      <c r="BL1048" s="317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5" t="str">
        <f>+VLOOKUP(G1048,Liste!$A$7:$H$69,8,FALSE)</f>
        <v>Résineux</v>
      </c>
      <c r="BU1048" s="295">
        <f t="shared" si="323"/>
        <v>0</v>
      </c>
      <c r="BV1048" s="297">
        <f t="shared" si="324"/>
        <v>1</v>
      </c>
      <c r="BW1048" s="316">
        <v>0</v>
      </c>
      <c r="BX1048" s="295">
        <f t="shared" si="325"/>
        <v>0.43</v>
      </c>
      <c r="BY1048">
        <f t="shared" si="326"/>
        <v>0</v>
      </c>
      <c r="BZ1048" s="301">
        <f t="shared" si="327"/>
        <v>0</v>
      </c>
      <c r="CB1048" s="296">
        <v>0.6</v>
      </c>
      <c r="CC1048" s="296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3">
      <c r="A1049" s="4">
        <v>2021</v>
      </c>
      <c r="B1049" s="313">
        <v>44279</v>
      </c>
      <c r="C1049" s="4" t="s">
        <v>1489</v>
      </c>
      <c r="D1049" s="4" t="s">
        <v>1490</v>
      </c>
      <c r="E1049" s="4"/>
      <c r="F1049" s="4" t="s">
        <v>1491</v>
      </c>
      <c r="G1049" s="5" t="s">
        <v>15</v>
      </c>
      <c r="H1049" s="5" t="s">
        <v>1493</v>
      </c>
      <c r="I1049" s="5" t="s">
        <v>1497</v>
      </c>
      <c r="J1049" s="5" t="s">
        <v>10</v>
      </c>
      <c r="K1049" s="5">
        <v>11</v>
      </c>
      <c r="L1049" s="5" t="s">
        <v>1498</v>
      </c>
      <c r="M1049" s="5">
        <v>1100</v>
      </c>
      <c r="N1049" s="5" t="s">
        <v>170</v>
      </c>
      <c r="O1049" s="6" t="s">
        <v>1494</v>
      </c>
      <c r="P1049" s="6" t="s">
        <v>1495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3">
        <f t="shared" si="320"/>
        <v>60</v>
      </c>
      <c r="BK1049" s="133" t="str">
        <f t="shared" si="322"/>
        <v>Pin sylvestre_F2_PS2_d2_GSM Alpes du Sud_60_</v>
      </c>
      <c r="BL1049" s="317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5" t="str">
        <f>+VLOOKUP(G1049,Liste!$A$7:$H$69,8,FALSE)</f>
        <v>Résineux</v>
      </c>
      <c r="BU1049" s="295">
        <f t="shared" si="323"/>
        <v>0</v>
      </c>
      <c r="BV1049" s="297">
        <f t="shared" si="324"/>
        <v>1</v>
      </c>
      <c r="BW1049" s="316">
        <v>0</v>
      </c>
      <c r="BX1049" s="295">
        <f t="shared" si="325"/>
        <v>0.43</v>
      </c>
      <c r="BY1049">
        <f t="shared" si="326"/>
        <v>0</v>
      </c>
      <c r="BZ1049" s="301">
        <f t="shared" si="327"/>
        <v>0</v>
      </c>
      <c r="CB1049" s="296">
        <v>0.6</v>
      </c>
      <c r="CC1049" s="296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3">
      <c r="A1050" s="4">
        <v>2021</v>
      </c>
      <c r="B1050" s="313">
        <v>44279</v>
      </c>
      <c r="C1050" s="4" t="s">
        <v>1489</v>
      </c>
      <c r="D1050" s="4" t="s">
        <v>1490</v>
      </c>
      <c r="E1050" s="4"/>
      <c r="F1050" s="4" t="s">
        <v>1491</v>
      </c>
      <c r="G1050" s="5" t="s">
        <v>15</v>
      </c>
      <c r="H1050" s="5" t="s">
        <v>1493</v>
      </c>
      <c r="I1050" s="5" t="s">
        <v>1497</v>
      </c>
      <c r="J1050" s="5" t="s">
        <v>10</v>
      </c>
      <c r="K1050" s="5">
        <v>11</v>
      </c>
      <c r="L1050" s="5" t="s">
        <v>1498</v>
      </c>
      <c r="M1050" s="5">
        <v>1100</v>
      </c>
      <c r="N1050" s="5" t="s">
        <v>170</v>
      </c>
      <c r="O1050" s="6" t="s">
        <v>1494</v>
      </c>
      <c r="P1050" s="6" t="s">
        <v>1495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3">
        <f t="shared" si="320"/>
        <v>65</v>
      </c>
      <c r="BK1050" s="133" t="str">
        <f t="shared" si="322"/>
        <v>Pin sylvestre_F2_PS2_d2_GSM Alpes du Sud_65_</v>
      </c>
      <c r="BL1050" s="317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5" t="str">
        <f>+VLOOKUP(G1050,Liste!$A$7:$H$69,8,FALSE)</f>
        <v>Résineux</v>
      </c>
      <c r="BU1050" s="295">
        <f t="shared" si="323"/>
        <v>0</v>
      </c>
      <c r="BV1050" s="297">
        <f t="shared" si="324"/>
        <v>1</v>
      </c>
      <c r="BW1050" s="316">
        <v>0</v>
      </c>
      <c r="BX1050" s="295">
        <f t="shared" si="325"/>
        <v>0.43</v>
      </c>
      <c r="BY1050">
        <f t="shared" si="326"/>
        <v>0</v>
      </c>
      <c r="BZ1050" s="301">
        <f t="shared" si="327"/>
        <v>0</v>
      </c>
      <c r="CB1050" s="296">
        <v>0.6</v>
      </c>
      <c r="CC1050" s="296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3">
      <c r="A1051" s="4">
        <v>2021</v>
      </c>
      <c r="B1051" s="313">
        <v>44279</v>
      </c>
      <c r="C1051" s="4" t="s">
        <v>1489</v>
      </c>
      <c r="D1051" s="4" t="s">
        <v>1490</v>
      </c>
      <c r="E1051" s="4"/>
      <c r="F1051" s="4" t="s">
        <v>1491</v>
      </c>
      <c r="G1051" s="5" t="s">
        <v>15</v>
      </c>
      <c r="H1051" s="5" t="s">
        <v>1493</v>
      </c>
      <c r="I1051" s="5" t="s">
        <v>1497</v>
      </c>
      <c r="J1051" s="5" t="s">
        <v>10</v>
      </c>
      <c r="K1051" s="5">
        <v>11</v>
      </c>
      <c r="L1051" s="5" t="s">
        <v>1498</v>
      </c>
      <c r="M1051" s="5">
        <v>1100</v>
      </c>
      <c r="N1051" s="5" t="s">
        <v>170</v>
      </c>
      <c r="O1051" s="6" t="s">
        <v>1494</v>
      </c>
      <c r="P1051" s="6" t="s">
        <v>1495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3">
        <f t="shared" si="320"/>
        <v>65</v>
      </c>
      <c r="BK1051" s="133" t="str">
        <f t="shared" si="322"/>
        <v>Pin sylvestre_F2_PS2_d2_GSM Alpes du Sud_65_</v>
      </c>
      <c r="BL1051" s="317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5" t="str">
        <f>+VLOOKUP(G1051,Liste!$A$7:$H$69,8,FALSE)</f>
        <v>Résineux</v>
      </c>
      <c r="BU1051" s="295">
        <f t="shared" si="323"/>
        <v>0</v>
      </c>
      <c r="BV1051" s="297">
        <f t="shared" si="324"/>
        <v>1</v>
      </c>
      <c r="BW1051" s="316">
        <v>0</v>
      </c>
      <c r="BX1051" s="295">
        <f t="shared" si="325"/>
        <v>0.43</v>
      </c>
      <c r="BY1051">
        <f t="shared" si="326"/>
        <v>0</v>
      </c>
      <c r="BZ1051" s="301">
        <f t="shared" si="327"/>
        <v>0</v>
      </c>
      <c r="CB1051" s="296">
        <v>0.6</v>
      </c>
      <c r="CC1051" s="296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3">
      <c r="A1052" s="4">
        <v>2021</v>
      </c>
      <c r="B1052" s="313">
        <v>44279</v>
      </c>
      <c r="C1052" s="4" t="s">
        <v>1489</v>
      </c>
      <c r="D1052" s="4" t="s">
        <v>1490</v>
      </c>
      <c r="E1052" s="4"/>
      <c r="F1052" s="4" t="s">
        <v>1491</v>
      </c>
      <c r="G1052" s="5" t="s">
        <v>15</v>
      </c>
      <c r="H1052" s="5" t="s">
        <v>1493</v>
      </c>
      <c r="I1052" s="5" t="s">
        <v>1497</v>
      </c>
      <c r="J1052" s="5" t="s">
        <v>10</v>
      </c>
      <c r="K1052" s="5">
        <v>11</v>
      </c>
      <c r="L1052" s="5" t="s">
        <v>1498</v>
      </c>
      <c r="M1052" s="5">
        <v>1100</v>
      </c>
      <c r="N1052" s="5" t="s">
        <v>170</v>
      </c>
      <c r="O1052" s="6" t="s">
        <v>1494</v>
      </c>
      <c r="P1052" s="6" t="s">
        <v>1495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3">
        <f t="shared" si="320"/>
        <v>70</v>
      </c>
      <c r="BK1052" s="133" t="str">
        <f t="shared" si="322"/>
        <v>Pin sylvestre_F2_PS2_d2_GSM Alpes du Sud_70_</v>
      </c>
      <c r="BL1052" s="317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5" t="str">
        <f>+VLOOKUP(G1052,Liste!$A$7:$H$69,8,FALSE)</f>
        <v>Résineux</v>
      </c>
      <c r="BU1052" s="295">
        <f t="shared" si="323"/>
        <v>0</v>
      </c>
      <c r="BV1052" s="297">
        <f t="shared" si="324"/>
        <v>1</v>
      </c>
      <c r="BW1052" s="316">
        <v>0</v>
      </c>
      <c r="BX1052" s="295">
        <f t="shared" si="325"/>
        <v>0.43</v>
      </c>
      <c r="BY1052">
        <f t="shared" si="326"/>
        <v>0</v>
      </c>
      <c r="BZ1052" s="301">
        <f t="shared" si="327"/>
        <v>0</v>
      </c>
      <c r="CB1052" s="296">
        <v>0.6</v>
      </c>
      <c r="CC1052" s="296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3">
      <c r="A1053" s="4">
        <v>2021</v>
      </c>
      <c r="B1053" s="313">
        <v>44279</v>
      </c>
      <c r="C1053" s="4" t="s">
        <v>1489</v>
      </c>
      <c r="D1053" s="4" t="s">
        <v>1490</v>
      </c>
      <c r="E1053" s="4"/>
      <c r="F1053" s="4" t="s">
        <v>1491</v>
      </c>
      <c r="G1053" s="5" t="s">
        <v>15</v>
      </c>
      <c r="H1053" s="5" t="s">
        <v>1493</v>
      </c>
      <c r="I1053" s="5" t="s">
        <v>1497</v>
      </c>
      <c r="J1053" s="5" t="s">
        <v>10</v>
      </c>
      <c r="K1053" s="5">
        <v>11</v>
      </c>
      <c r="L1053" s="5" t="s">
        <v>1498</v>
      </c>
      <c r="M1053" s="5">
        <v>1100</v>
      </c>
      <c r="N1053" s="5" t="s">
        <v>170</v>
      </c>
      <c r="O1053" s="6" t="s">
        <v>1494</v>
      </c>
      <c r="P1053" s="6" t="s">
        <v>1495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3">
        <f t="shared" si="320"/>
        <v>75</v>
      </c>
      <c r="BK1053" s="133" t="str">
        <f t="shared" si="322"/>
        <v>Pin sylvestre_F2_PS2_d2_GSM Alpes du Sud_75_</v>
      </c>
      <c r="BL1053" s="317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5" t="str">
        <f>+VLOOKUP(G1053,Liste!$A$7:$H$69,8,FALSE)</f>
        <v>Résineux</v>
      </c>
      <c r="BU1053" s="295">
        <f t="shared" si="323"/>
        <v>0</v>
      </c>
      <c r="BV1053" s="297">
        <f t="shared" si="324"/>
        <v>1</v>
      </c>
      <c r="BW1053" s="316">
        <v>0</v>
      </c>
      <c r="BX1053" s="295">
        <f t="shared" si="325"/>
        <v>0.43</v>
      </c>
      <c r="BY1053">
        <f t="shared" si="326"/>
        <v>0</v>
      </c>
      <c r="BZ1053" s="301">
        <f t="shared" si="327"/>
        <v>0</v>
      </c>
      <c r="CB1053" s="296">
        <v>0.6</v>
      </c>
      <c r="CC1053" s="296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3">
      <c r="A1054" s="4">
        <v>2021</v>
      </c>
      <c r="B1054" s="313">
        <v>44279</v>
      </c>
      <c r="C1054" s="4" t="s">
        <v>1489</v>
      </c>
      <c r="D1054" s="4" t="s">
        <v>1490</v>
      </c>
      <c r="E1054" s="4"/>
      <c r="F1054" s="4" t="s">
        <v>1491</v>
      </c>
      <c r="G1054" s="5" t="s">
        <v>15</v>
      </c>
      <c r="H1054" s="5" t="s">
        <v>1493</v>
      </c>
      <c r="I1054" s="5" t="s">
        <v>1497</v>
      </c>
      <c r="J1054" s="5" t="s">
        <v>10</v>
      </c>
      <c r="K1054" s="5">
        <v>11</v>
      </c>
      <c r="L1054" s="5" t="s">
        <v>1498</v>
      </c>
      <c r="M1054" s="5">
        <v>1100</v>
      </c>
      <c r="N1054" s="5" t="s">
        <v>170</v>
      </c>
      <c r="O1054" s="6" t="s">
        <v>1494</v>
      </c>
      <c r="P1054" s="6" t="s">
        <v>1495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3">
        <f t="shared" si="320"/>
        <v>80</v>
      </c>
      <c r="BK1054" s="133" t="str">
        <f t="shared" si="322"/>
        <v>Pin sylvestre_F2_PS2_d2_GSM Alpes du Sud_80_</v>
      </c>
      <c r="BL1054" s="317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5" t="str">
        <f>+VLOOKUP(G1054,Liste!$A$7:$H$69,8,FALSE)</f>
        <v>Résineux</v>
      </c>
      <c r="BU1054" s="295">
        <f t="shared" si="323"/>
        <v>0</v>
      </c>
      <c r="BV1054" s="297">
        <f t="shared" si="324"/>
        <v>1</v>
      </c>
      <c r="BW1054" s="316">
        <v>0</v>
      </c>
      <c r="BX1054" s="295">
        <f t="shared" si="325"/>
        <v>0.43</v>
      </c>
      <c r="BY1054">
        <f t="shared" si="326"/>
        <v>0</v>
      </c>
      <c r="BZ1054" s="301">
        <f t="shared" si="327"/>
        <v>0</v>
      </c>
      <c r="CB1054" s="296">
        <v>0.6</v>
      </c>
      <c r="CC1054" s="296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3">
      <c r="A1055" s="4">
        <v>2021</v>
      </c>
      <c r="B1055" s="313">
        <v>44279</v>
      </c>
      <c r="C1055" s="4" t="s">
        <v>1489</v>
      </c>
      <c r="D1055" s="4" t="s">
        <v>1490</v>
      </c>
      <c r="E1055" s="4"/>
      <c r="F1055" s="4" t="s">
        <v>1491</v>
      </c>
      <c r="G1055" s="5" t="s">
        <v>15</v>
      </c>
      <c r="H1055" s="5" t="s">
        <v>1493</v>
      </c>
      <c r="I1055" s="5" t="s">
        <v>1497</v>
      </c>
      <c r="J1055" s="5" t="s">
        <v>10</v>
      </c>
      <c r="K1055" s="5">
        <v>11</v>
      </c>
      <c r="L1055" s="5" t="s">
        <v>1498</v>
      </c>
      <c r="M1055" s="5">
        <v>1100</v>
      </c>
      <c r="N1055" s="5" t="s">
        <v>170</v>
      </c>
      <c r="O1055" s="6" t="s">
        <v>1494</v>
      </c>
      <c r="P1055" s="6" t="s">
        <v>1495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3">
        <f t="shared" si="320"/>
        <v>85</v>
      </c>
      <c r="BK1055" s="133" t="str">
        <f t="shared" si="322"/>
        <v>Pin sylvestre_F2_PS2_d2_GSM Alpes du Sud_85_</v>
      </c>
      <c r="BL1055" s="317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5" t="str">
        <f>+VLOOKUP(G1055,Liste!$A$7:$H$69,8,FALSE)</f>
        <v>Résineux</v>
      </c>
      <c r="BU1055" s="295">
        <f t="shared" si="323"/>
        <v>0</v>
      </c>
      <c r="BV1055" s="297">
        <f t="shared" si="324"/>
        <v>1</v>
      </c>
      <c r="BW1055" s="316">
        <v>0</v>
      </c>
      <c r="BX1055" s="295">
        <f t="shared" si="325"/>
        <v>0.43</v>
      </c>
      <c r="BY1055">
        <f t="shared" si="326"/>
        <v>0</v>
      </c>
      <c r="BZ1055" s="301">
        <f t="shared" si="327"/>
        <v>0</v>
      </c>
      <c r="CB1055" s="296">
        <v>0.6</v>
      </c>
      <c r="CC1055" s="296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3">
      <c r="A1056" s="4">
        <v>2021</v>
      </c>
      <c r="B1056" s="313">
        <v>44279</v>
      </c>
      <c r="C1056" s="4" t="s">
        <v>1489</v>
      </c>
      <c r="D1056" s="4" t="s">
        <v>1490</v>
      </c>
      <c r="F1056" s="4" t="s">
        <v>1491</v>
      </c>
      <c r="G1056" s="5" t="s">
        <v>15</v>
      </c>
      <c r="H1056" s="5" t="s">
        <v>1493</v>
      </c>
      <c r="I1056" s="5" t="s">
        <v>1497</v>
      </c>
      <c r="J1056" s="5" t="s">
        <v>10</v>
      </c>
      <c r="K1056" s="5">
        <v>11</v>
      </c>
      <c r="L1056" s="5" t="s">
        <v>1498</v>
      </c>
      <c r="M1056" s="5">
        <v>1100</v>
      </c>
      <c r="N1056" s="5" t="s">
        <v>170</v>
      </c>
      <c r="O1056" s="6" t="s">
        <v>1494</v>
      </c>
      <c r="P1056" s="6" t="s">
        <v>1495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3">
        <f t="shared" si="320"/>
        <v>85</v>
      </c>
      <c r="BK1056" s="133" t="str">
        <f t="shared" si="322"/>
        <v>Pin sylvestre_F2_PS2_d2_GSM Alpes du Sud_85_</v>
      </c>
      <c r="BL1056" s="317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5" t="str">
        <f>+VLOOKUP(G1056,Liste!$A$7:$H$69,8,FALSE)</f>
        <v>Résineux</v>
      </c>
      <c r="BU1056" s="295">
        <f t="shared" si="323"/>
        <v>0</v>
      </c>
      <c r="BV1056" s="297">
        <f t="shared" si="324"/>
        <v>1</v>
      </c>
      <c r="BW1056" s="316">
        <v>0</v>
      </c>
      <c r="BX1056" s="295">
        <f t="shared" si="325"/>
        <v>0.43</v>
      </c>
      <c r="BY1056">
        <f t="shared" si="326"/>
        <v>0</v>
      </c>
      <c r="BZ1056" s="301">
        <f t="shared" si="327"/>
        <v>0</v>
      </c>
      <c r="CB1056" s="296">
        <v>0.6</v>
      </c>
      <c r="CC1056" s="296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3">
      <c r="A1057" s="4">
        <v>2021</v>
      </c>
      <c r="B1057" s="313">
        <v>44279</v>
      </c>
      <c r="C1057" s="4" t="s">
        <v>1489</v>
      </c>
      <c r="D1057" s="4" t="s">
        <v>1490</v>
      </c>
      <c r="F1057" s="4" t="s">
        <v>1491</v>
      </c>
      <c r="G1057" s="5" t="s">
        <v>15</v>
      </c>
      <c r="H1057" s="5" t="s">
        <v>1493</v>
      </c>
      <c r="I1057" s="5" t="s">
        <v>1497</v>
      </c>
      <c r="J1057" s="5" t="s">
        <v>10</v>
      </c>
      <c r="K1057" s="5">
        <v>11</v>
      </c>
      <c r="L1057" s="5" t="s">
        <v>1498</v>
      </c>
      <c r="M1057" s="5">
        <v>1100</v>
      </c>
      <c r="N1057" s="5" t="s">
        <v>170</v>
      </c>
      <c r="O1057" s="6" t="s">
        <v>1494</v>
      </c>
      <c r="P1057" s="6" t="s">
        <v>1495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3">
        <f t="shared" si="320"/>
        <v>90</v>
      </c>
      <c r="BK1057" s="133" t="str">
        <f t="shared" si="322"/>
        <v>Pin sylvestre_F2_PS2_d2_GSM Alpes du Sud_90_</v>
      </c>
      <c r="BL1057" s="317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5" t="str">
        <f>+VLOOKUP(G1057,Liste!$A$7:$H$69,8,FALSE)</f>
        <v>Résineux</v>
      </c>
      <c r="BU1057" s="295">
        <f t="shared" si="323"/>
        <v>0</v>
      </c>
      <c r="BV1057" s="297">
        <f t="shared" si="324"/>
        <v>1</v>
      </c>
      <c r="BW1057" s="316">
        <v>0</v>
      </c>
      <c r="BX1057" s="295">
        <f t="shared" si="325"/>
        <v>0.43</v>
      </c>
      <c r="BY1057">
        <f t="shared" si="326"/>
        <v>0</v>
      </c>
      <c r="BZ1057" s="301">
        <f t="shared" si="327"/>
        <v>0</v>
      </c>
      <c r="CB1057" s="296">
        <v>0.6</v>
      </c>
      <c r="CC1057" s="296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3">
      <c r="A1058" s="4">
        <v>2021</v>
      </c>
      <c r="B1058" s="313">
        <v>44279</v>
      </c>
      <c r="C1058" s="4" t="s">
        <v>1489</v>
      </c>
      <c r="D1058" s="4" t="s">
        <v>1490</v>
      </c>
      <c r="F1058" s="4" t="s">
        <v>1491</v>
      </c>
      <c r="G1058" s="5" t="s">
        <v>15</v>
      </c>
      <c r="H1058" s="5" t="s">
        <v>1493</v>
      </c>
      <c r="I1058" s="5" t="s">
        <v>1497</v>
      </c>
      <c r="J1058" s="5" t="s">
        <v>10</v>
      </c>
      <c r="K1058" s="5">
        <v>11</v>
      </c>
      <c r="L1058" s="5" t="s">
        <v>1498</v>
      </c>
      <c r="M1058" s="5">
        <v>1100</v>
      </c>
      <c r="N1058" s="5" t="s">
        <v>170</v>
      </c>
      <c r="O1058" s="6" t="s">
        <v>1494</v>
      </c>
      <c r="P1058" s="6" t="s">
        <v>1495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3">
        <f t="shared" si="320"/>
        <v>95</v>
      </c>
      <c r="BK1058" s="133" t="str">
        <f t="shared" si="322"/>
        <v>Pin sylvestre_F2_PS2_d2_GSM Alpes du Sud_95_</v>
      </c>
      <c r="BL1058" s="317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5" t="str">
        <f>+VLOOKUP(G1058,Liste!$A$7:$H$69,8,FALSE)</f>
        <v>Résineux</v>
      </c>
      <c r="BU1058" s="295">
        <f t="shared" si="323"/>
        <v>0</v>
      </c>
      <c r="BV1058" s="297">
        <f t="shared" si="324"/>
        <v>1</v>
      </c>
      <c r="BW1058" s="316">
        <v>0</v>
      </c>
      <c r="BX1058" s="295">
        <f t="shared" si="325"/>
        <v>0.43</v>
      </c>
      <c r="BY1058">
        <f t="shared" si="326"/>
        <v>0</v>
      </c>
      <c r="BZ1058" s="301">
        <f t="shared" si="327"/>
        <v>0</v>
      </c>
      <c r="CB1058" s="296">
        <v>0.6</v>
      </c>
      <c r="CC1058" s="296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3">
      <c r="A1059" s="4">
        <v>2021</v>
      </c>
      <c r="B1059" s="313">
        <v>44279</v>
      </c>
      <c r="C1059" s="4" t="s">
        <v>1489</v>
      </c>
      <c r="D1059" s="4" t="s">
        <v>1490</v>
      </c>
      <c r="F1059" s="4" t="s">
        <v>1491</v>
      </c>
      <c r="G1059" s="5" t="s">
        <v>15</v>
      </c>
      <c r="H1059" s="5" t="s">
        <v>1493</v>
      </c>
      <c r="I1059" s="5" t="s">
        <v>1497</v>
      </c>
      <c r="J1059" s="5" t="s">
        <v>10</v>
      </c>
      <c r="K1059" s="5">
        <v>11</v>
      </c>
      <c r="L1059" s="5" t="s">
        <v>1498</v>
      </c>
      <c r="M1059" s="5">
        <v>1100</v>
      </c>
      <c r="N1059" s="5" t="s">
        <v>170</v>
      </c>
      <c r="O1059" s="6" t="s">
        <v>1494</v>
      </c>
      <c r="P1059" s="6" t="s">
        <v>1495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3">
        <f t="shared" si="320"/>
        <v>100</v>
      </c>
      <c r="BK1059" s="133" t="str">
        <f t="shared" si="322"/>
        <v>Pin sylvestre_F2_PS2_d2_GSM Alpes du Sud_100_</v>
      </c>
      <c r="BL1059" s="317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5" t="str">
        <f>+VLOOKUP(G1059,Liste!$A$7:$H$69,8,FALSE)</f>
        <v>Résineux</v>
      </c>
      <c r="BU1059" s="295">
        <f t="shared" si="323"/>
        <v>0</v>
      </c>
      <c r="BV1059" s="297">
        <f t="shared" si="324"/>
        <v>1</v>
      </c>
      <c r="BW1059" s="316">
        <v>0</v>
      </c>
      <c r="BX1059" s="295">
        <f t="shared" si="325"/>
        <v>0.43</v>
      </c>
      <c r="BY1059">
        <f t="shared" si="326"/>
        <v>0</v>
      </c>
      <c r="BZ1059" s="301">
        <f t="shared" si="327"/>
        <v>0</v>
      </c>
      <c r="CB1059" s="296">
        <v>0.6</v>
      </c>
      <c r="CC1059" s="296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3">
      <c r="A1060" s="4">
        <v>2021</v>
      </c>
      <c r="B1060" s="313">
        <v>44279</v>
      </c>
      <c r="C1060" s="4" t="s">
        <v>1489</v>
      </c>
      <c r="D1060" s="4" t="s">
        <v>1490</v>
      </c>
      <c r="F1060" s="4" t="s">
        <v>1491</v>
      </c>
      <c r="G1060" s="5" t="s">
        <v>15</v>
      </c>
      <c r="H1060" s="5" t="s">
        <v>1493</v>
      </c>
      <c r="I1060" s="5" t="s">
        <v>1497</v>
      </c>
      <c r="J1060" s="5" t="s">
        <v>10</v>
      </c>
      <c r="K1060" s="5">
        <v>11</v>
      </c>
      <c r="L1060" s="5" t="s">
        <v>1498</v>
      </c>
      <c r="M1060" s="5">
        <v>1100</v>
      </c>
      <c r="N1060" s="5" t="s">
        <v>170</v>
      </c>
      <c r="O1060" s="6" t="s">
        <v>1494</v>
      </c>
      <c r="P1060" s="6" t="s">
        <v>1495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3">
        <f t="shared" si="320"/>
        <v>105</v>
      </c>
      <c r="BK1060" s="133" t="str">
        <f t="shared" si="322"/>
        <v>Pin sylvestre_F2_PS2_d2_GSM Alpes du Sud_105_</v>
      </c>
      <c r="BL1060" s="317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5" t="str">
        <f>+VLOOKUP(G1060,Liste!$A$7:$H$69,8,FALSE)</f>
        <v>Résineux</v>
      </c>
      <c r="BU1060" s="295">
        <f t="shared" si="323"/>
        <v>0</v>
      </c>
      <c r="BV1060" s="297">
        <f t="shared" si="324"/>
        <v>1</v>
      </c>
      <c r="BW1060" s="316">
        <v>0</v>
      </c>
      <c r="BX1060" s="295">
        <f t="shared" si="325"/>
        <v>0.43</v>
      </c>
      <c r="BY1060">
        <f t="shared" si="326"/>
        <v>0</v>
      </c>
      <c r="BZ1060" s="301">
        <f t="shared" si="327"/>
        <v>0</v>
      </c>
      <c r="CB1060" s="296">
        <v>0.6</v>
      </c>
      <c r="CC1060" s="296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3">
      <c r="A1061" s="4">
        <v>2021</v>
      </c>
      <c r="B1061" s="313">
        <v>44279</v>
      </c>
      <c r="C1061" s="4" t="s">
        <v>1489</v>
      </c>
      <c r="D1061" s="4" t="s">
        <v>1490</v>
      </c>
      <c r="F1061" s="4" t="s">
        <v>1491</v>
      </c>
      <c r="G1061" s="5" t="s">
        <v>15</v>
      </c>
      <c r="H1061" s="5" t="s">
        <v>1493</v>
      </c>
      <c r="I1061" s="5" t="s">
        <v>1497</v>
      </c>
      <c r="J1061" s="5" t="s">
        <v>10</v>
      </c>
      <c r="K1061" s="5">
        <v>11</v>
      </c>
      <c r="L1061" s="5" t="s">
        <v>1498</v>
      </c>
      <c r="M1061" s="5">
        <v>1100</v>
      </c>
      <c r="N1061" s="5" t="s">
        <v>170</v>
      </c>
      <c r="O1061" s="6" t="s">
        <v>1494</v>
      </c>
      <c r="P1061" s="6" t="s">
        <v>1495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3">
        <f t="shared" si="320"/>
        <v>105</v>
      </c>
      <c r="BK1061" s="133" t="str">
        <f t="shared" si="322"/>
        <v>Pin sylvestre_F2_PS2_d2_GSM Alpes du Sud_105_</v>
      </c>
      <c r="BL1061" s="317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5" t="str">
        <f>+VLOOKUP(G1061,Liste!$A$7:$H$69,8,FALSE)</f>
        <v>Résineux</v>
      </c>
      <c r="BU1061" s="295">
        <f t="shared" si="323"/>
        <v>0</v>
      </c>
      <c r="BV1061" s="297">
        <f t="shared" si="324"/>
        <v>1</v>
      </c>
      <c r="BW1061" s="316">
        <v>0</v>
      </c>
      <c r="BX1061" s="295">
        <f t="shared" si="325"/>
        <v>0.43</v>
      </c>
      <c r="BY1061">
        <f t="shared" si="326"/>
        <v>0</v>
      </c>
      <c r="BZ1061" s="301">
        <f t="shared" si="327"/>
        <v>0</v>
      </c>
      <c r="CB1061" s="296">
        <v>0.6</v>
      </c>
      <c r="CC1061" s="296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3">
      <c r="A1062" s="4">
        <v>2021</v>
      </c>
      <c r="B1062" s="313">
        <v>44279</v>
      </c>
      <c r="C1062" s="4" t="s">
        <v>1489</v>
      </c>
      <c r="D1062" s="4" t="s">
        <v>1490</v>
      </c>
      <c r="F1062" s="4" t="s">
        <v>1491</v>
      </c>
      <c r="G1062" s="5" t="s">
        <v>15</v>
      </c>
      <c r="H1062" s="5" t="s">
        <v>1493</v>
      </c>
      <c r="I1062" s="5" t="s">
        <v>1497</v>
      </c>
      <c r="J1062" s="5" t="s">
        <v>10</v>
      </c>
      <c r="K1062" s="5">
        <v>11</v>
      </c>
      <c r="L1062" s="5" t="s">
        <v>1498</v>
      </c>
      <c r="M1062" s="5">
        <v>1100</v>
      </c>
      <c r="N1062" s="5" t="s">
        <v>170</v>
      </c>
      <c r="O1062" s="6" t="s">
        <v>1494</v>
      </c>
      <c r="P1062" s="6" t="s">
        <v>1495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3">
        <f t="shared" si="320"/>
        <v>110</v>
      </c>
      <c r="BK1062" s="133" t="str">
        <f t="shared" si="322"/>
        <v>Pin sylvestre_F2_PS2_d2_GSM Alpes du Sud_110_</v>
      </c>
      <c r="BL1062" s="317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5" t="str">
        <f>+VLOOKUP(G1062,Liste!$A$7:$H$69,8,FALSE)</f>
        <v>Résineux</v>
      </c>
      <c r="BU1062" s="295">
        <f t="shared" si="323"/>
        <v>0</v>
      </c>
      <c r="BV1062" s="297">
        <f t="shared" si="324"/>
        <v>1</v>
      </c>
      <c r="BW1062" s="316">
        <v>0</v>
      </c>
      <c r="BX1062" s="295">
        <f t="shared" si="325"/>
        <v>0.43</v>
      </c>
      <c r="BY1062">
        <f t="shared" si="326"/>
        <v>0</v>
      </c>
      <c r="BZ1062" s="301">
        <f t="shared" si="327"/>
        <v>0</v>
      </c>
      <c r="CB1062" s="296">
        <v>0.6</v>
      </c>
      <c r="CC1062" s="296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3">
      <c r="A1063" s="4">
        <v>2021</v>
      </c>
      <c r="B1063" s="313">
        <v>44279</v>
      </c>
      <c r="C1063" s="4" t="s">
        <v>1489</v>
      </c>
      <c r="D1063" s="4" t="s">
        <v>1490</v>
      </c>
      <c r="F1063" s="4" t="s">
        <v>1491</v>
      </c>
      <c r="G1063" s="5" t="s">
        <v>15</v>
      </c>
      <c r="H1063" s="5" t="s">
        <v>1493</v>
      </c>
      <c r="I1063" s="5" t="s">
        <v>1497</v>
      </c>
      <c r="J1063" s="5" t="s">
        <v>10</v>
      </c>
      <c r="K1063" s="5">
        <v>11</v>
      </c>
      <c r="L1063" s="5" t="s">
        <v>1498</v>
      </c>
      <c r="M1063" s="5">
        <v>1100</v>
      </c>
      <c r="N1063" s="5" t="s">
        <v>170</v>
      </c>
      <c r="O1063" s="6" t="s">
        <v>1494</v>
      </c>
      <c r="P1063" s="6" t="s">
        <v>1495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3">
        <f t="shared" si="320"/>
        <v>115</v>
      </c>
      <c r="BK1063" s="133" t="str">
        <f t="shared" si="322"/>
        <v>Pin sylvestre_F2_PS2_d2_GSM Alpes du Sud_115_</v>
      </c>
      <c r="BL1063" s="317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5" t="str">
        <f>+VLOOKUP(G1063,Liste!$A$7:$H$69,8,FALSE)</f>
        <v>Résineux</v>
      </c>
      <c r="BU1063" s="295">
        <f t="shared" si="323"/>
        <v>0</v>
      </c>
      <c r="BV1063" s="297">
        <f t="shared" si="324"/>
        <v>1</v>
      </c>
      <c r="BW1063" s="316">
        <v>0</v>
      </c>
      <c r="BX1063" s="295">
        <f t="shared" si="325"/>
        <v>0.43</v>
      </c>
      <c r="BY1063">
        <f t="shared" si="326"/>
        <v>0</v>
      </c>
      <c r="BZ1063" s="301">
        <f t="shared" si="327"/>
        <v>0</v>
      </c>
      <c r="CB1063" s="296">
        <v>0.6</v>
      </c>
      <c r="CC1063" s="296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3">
      <c r="A1064" s="4">
        <v>2021</v>
      </c>
      <c r="B1064" s="313">
        <v>44279</v>
      </c>
      <c r="C1064" s="4" t="s">
        <v>1489</v>
      </c>
      <c r="D1064" s="4" t="s">
        <v>1490</v>
      </c>
      <c r="F1064" s="4" t="s">
        <v>1491</v>
      </c>
      <c r="G1064" s="5" t="s">
        <v>15</v>
      </c>
      <c r="H1064" s="5" t="s">
        <v>1493</v>
      </c>
      <c r="I1064" s="5" t="s">
        <v>1497</v>
      </c>
      <c r="J1064" s="5" t="s">
        <v>10</v>
      </c>
      <c r="K1064" s="5">
        <v>11</v>
      </c>
      <c r="L1064" s="5" t="s">
        <v>1498</v>
      </c>
      <c r="M1064" s="5">
        <v>1100</v>
      </c>
      <c r="N1064" s="5" t="s">
        <v>170</v>
      </c>
      <c r="O1064" s="6" t="s">
        <v>1494</v>
      </c>
      <c r="P1064" s="6" t="s">
        <v>1495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3">
        <f t="shared" si="320"/>
        <v>115</v>
      </c>
      <c r="BK1064" s="133" t="str">
        <f t="shared" si="322"/>
        <v>Pin sylvestre_F2_PS2_d2_GSM Alpes du Sud_115_</v>
      </c>
      <c r="BL1064" s="317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5" t="str">
        <f>+VLOOKUP(G1064,Liste!$A$7:$H$69,8,FALSE)</f>
        <v>Résineux</v>
      </c>
      <c r="BU1064" s="295">
        <f t="shared" si="323"/>
        <v>0</v>
      </c>
      <c r="BV1064" s="297">
        <f t="shared" si="324"/>
        <v>1</v>
      </c>
      <c r="BW1064" s="316">
        <v>0</v>
      </c>
      <c r="BX1064" s="295">
        <f t="shared" si="325"/>
        <v>0.43</v>
      </c>
      <c r="BY1064">
        <f t="shared" si="326"/>
        <v>0</v>
      </c>
      <c r="BZ1064" s="301">
        <f t="shared" si="327"/>
        <v>0</v>
      </c>
      <c r="CB1064" s="296">
        <v>0.6</v>
      </c>
      <c r="CC1064" s="296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x14ac:dyDescent="0.3">
      <c r="A1065" s="4">
        <v>2021</v>
      </c>
      <c r="B1065" s="313">
        <v>44279</v>
      </c>
      <c r="C1065" s="4" t="s">
        <v>1489</v>
      </c>
      <c r="D1065" s="4" t="s">
        <v>1490</v>
      </c>
      <c r="F1065" s="4" t="s">
        <v>1491</v>
      </c>
      <c r="G1065" s="5" t="s">
        <v>430</v>
      </c>
      <c r="H1065" s="5" t="s">
        <v>1493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1494</v>
      </c>
      <c r="P1065" s="6" t="s">
        <v>1495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3">
        <f t="shared" si="320"/>
        <v>30</v>
      </c>
      <c r="BK1065" s="133" t="str">
        <f t="shared" si="322"/>
        <v>Sapin pectiné_F2_SP2_4_GSM Alpes du Sud_30_</v>
      </c>
      <c r="BL1065" s="317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5" t="str">
        <f>+VLOOKUP(G1065,Liste!$A$7:$H$69,8,FALSE)</f>
        <v>Résineux</v>
      </c>
      <c r="BU1065" s="295">
        <f t="shared" si="323"/>
        <v>0</v>
      </c>
      <c r="BV1065" s="297">
        <f t="shared" si="324"/>
        <v>1</v>
      </c>
      <c r="BW1065" s="316">
        <v>0</v>
      </c>
      <c r="BX1065" s="295">
        <f t="shared" si="325"/>
        <v>0.43</v>
      </c>
      <c r="BY1065">
        <f t="shared" si="326"/>
        <v>0</v>
      </c>
      <c r="BZ1065" s="301">
        <f t="shared" si="327"/>
        <v>0</v>
      </c>
      <c r="CB1065" s="296">
        <v>0.6</v>
      </c>
      <c r="CC1065" s="296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x14ac:dyDescent="0.3">
      <c r="A1066" s="4">
        <v>2021</v>
      </c>
      <c r="B1066" s="313">
        <v>44279</v>
      </c>
      <c r="C1066" s="4" t="s">
        <v>1489</v>
      </c>
      <c r="D1066" s="4" t="s">
        <v>1490</v>
      </c>
      <c r="F1066" s="4" t="s">
        <v>1491</v>
      </c>
      <c r="G1066" s="5" t="s">
        <v>430</v>
      </c>
      <c r="H1066" s="5" t="s">
        <v>1493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1494</v>
      </c>
      <c r="P1066" s="6" t="s">
        <v>1495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3">
        <f t="shared" si="320"/>
        <v>70</v>
      </c>
      <c r="BK1066" s="133" t="str">
        <f t="shared" si="322"/>
        <v>Sapin pectiné_F2_SP2_4_GSM Alpes du Sud_70_</v>
      </c>
      <c r="BL1066" s="317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5" t="str">
        <f>+VLOOKUP(G1066,Liste!$A$7:$H$69,8,FALSE)</f>
        <v>Résineux</v>
      </c>
      <c r="BU1066" s="295">
        <f t="shared" si="323"/>
        <v>0</v>
      </c>
      <c r="BV1066" s="297">
        <f t="shared" si="324"/>
        <v>1</v>
      </c>
      <c r="BW1066" s="316">
        <v>0</v>
      </c>
      <c r="BX1066" s="295">
        <f t="shared" si="325"/>
        <v>0.43</v>
      </c>
      <c r="BY1066">
        <f t="shared" si="326"/>
        <v>0</v>
      </c>
      <c r="BZ1066" s="301">
        <f t="shared" si="327"/>
        <v>0</v>
      </c>
      <c r="CB1066" s="296">
        <v>0.6</v>
      </c>
      <c r="CC1066" s="296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x14ac:dyDescent="0.3">
      <c r="A1067" s="4">
        <v>2021</v>
      </c>
      <c r="B1067" s="313">
        <v>44279</v>
      </c>
      <c r="C1067" s="4" t="s">
        <v>1489</v>
      </c>
      <c r="D1067" s="4" t="s">
        <v>1490</v>
      </c>
      <c r="F1067" s="4" t="s">
        <v>1491</v>
      </c>
      <c r="G1067" s="5" t="s">
        <v>430</v>
      </c>
      <c r="H1067" s="5" t="s">
        <v>1493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1494</v>
      </c>
      <c r="P1067" s="6" t="s">
        <v>1495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3">
        <f t="shared" si="320"/>
        <v>75</v>
      </c>
      <c r="BK1067" s="133" t="str">
        <f t="shared" si="322"/>
        <v>Sapin pectiné_F2_SP2_4_GSM Alpes du Sud_75_</v>
      </c>
      <c r="BL1067" s="317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5" t="str">
        <f>+VLOOKUP(G1067,Liste!$A$7:$H$69,8,FALSE)</f>
        <v>Résineux</v>
      </c>
      <c r="BU1067" s="295">
        <f t="shared" si="323"/>
        <v>0</v>
      </c>
      <c r="BV1067" s="297">
        <f t="shared" si="324"/>
        <v>1</v>
      </c>
      <c r="BW1067" s="316">
        <v>0</v>
      </c>
      <c r="BX1067" s="295">
        <f t="shared" si="325"/>
        <v>0.43</v>
      </c>
      <c r="BY1067">
        <f t="shared" si="326"/>
        <v>0</v>
      </c>
      <c r="BZ1067" s="301">
        <f t="shared" si="327"/>
        <v>0</v>
      </c>
      <c r="CB1067" s="296">
        <v>0.6</v>
      </c>
      <c r="CC1067" s="296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x14ac:dyDescent="0.3">
      <c r="A1068" s="4">
        <v>2021</v>
      </c>
      <c r="B1068" s="313">
        <v>44279</v>
      </c>
      <c r="C1068" s="4" t="s">
        <v>1489</v>
      </c>
      <c r="D1068" s="4" t="s">
        <v>1490</v>
      </c>
      <c r="F1068" s="4" t="s">
        <v>1491</v>
      </c>
      <c r="G1068" s="5" t="s">
        <v>430</v>
      </c>
      <c r="H1068" s="5" t="s">
        <v>1493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1494</v>
      </c>
      <c r="P1068" s="6" t="s">
        <v>1495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3">
        <f t="shared" si="320"/>
        <v>75</v>
      </c>
      <c r="BK1068" s="133" t="str">
        <f t="shared" si="322"/>
        <v>Sapin pectiné_F2_SP2_4_GSM Alpes du Sud_75_</v>
      </c>
      <c r="BL1068" s="317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5" t="str">
        <f>+VLOOKUP(G1068,Liste!$A$7:$H$69,8,FALSE)</f>
        <v>Résineux</v>
      </c>
      <c r="BU1068" s="295">
        <f t="shared" si="323"/>
        <v>0</v>
      </c>
      <c r="BV1068" s="297">
        <f t="shared" si="324"/>
        <v>1</v>
      </c>
      <c r="BW1068" s="316">
        <v>0</v>
      </c>
      <c r="BX1068" s="295">
        <f t="shared" si="325"/>
        <v>0.43</v>
      </c>
      <c r="BY1068">
        <f t="shared" si="326"/>
        <v>0</v>
      </c>
      <c r="BZ1068" s="301">
        <f t="shared" si="327"/>
        <v>0</v>
      </c>
      <c r="CB1068" s="296">
        <v>0.6</v>
      </c>
      <c r="CC1068" s="296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x14ac:dyDescent="0.3">
      <c r="A1069" s="4">
        <v>2021</v>
      </c>
      <c r="B1069" s="313">
        <v>44279</v>
      </c>
      <c r="C1069" s="4" t="s">
        <v>1489</v>
      </c>
      <c r="D1069" s="4" t="s">
        <v>1490</v>
      </c>
      <c r="F1069" s="4" t="s">
        <v>1491</v>
      </c>
      <c r="G1069" s="5" t="s">
        <v>430</v>
      </c>
      <c r="H1069" s="5" t="s">
        <v>1493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1494</v>
      </c>
      <c r="P1069" s="6" t="s">
        <v>1495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3">
        <f t="shared" si="320"/>
        <v>80</v>
      </c>
      <c r="BK1069" s="133" t="str">
        <f t="shared" si="322"/>
        <v>Sapin pectiné_F2_SP2_4_GSM Alpes du Sud_80_</v>
      </c>
      <c r="BL1069" s="317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5" t="str">
        <f>+VLOOKUP(G1069,Liste!$A$7:$H$69,8,FALSE)</f>
        <v>Résineux</v>
      </c>
      <c r="BU1069" s="295">
        <f t="shared" si="323"/>
        <v>0</v>
      </c>
      <c r="BV1069" s="297">
        <f t="shared" si="324"/>
        <v>1</v>
      </c>
      <c r="BW1069" s="316">
        <v>0</v>
      </c>
      <c r="BX1069" s="295">
        <f t="shared" si="325"/>
        <v>0.43</v>
      </c>
      <c r="BY1069">
        <f t="shared" si="326"/>
        <v>0</v>
      </c>
      <c r="BZ1069" s="301">
        <f t="shared" si="327"/>
        <v>0</v>
      </c>
      <c r="CB1069" s="296">
        <v>0.6</v>
      </c>
      <c r="CC1069" s="296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x14ac:dyDescent="0.3">
      <c r="A1070" s="4">
        <v>2021</v>
      </c>
      <c r="B1070" s="313">
        <v>44279</v>
      </c>
      <c r="C1070" s="4" t="s">
        <v>1489</v>
      </c>
      <c r="D1070" s="4" t="s">
        <v>1490</v>
      </c>
      <c r="F1070" s="4" t="s">
        <v>1491</v>
      </c>
      <c r="G1070" s="5" t="s">
        <v>430</v>
      </c>
      <c r="H1070" s="5" t="s">
        <v>1493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1494</v>
      </c>
      <c r="P1070" s="6" t="s">
        <v>1495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3">
        <f t="shared" si="320"/>
        <v>85</v>
      </c>
      <c r="BK1070" s="133" t="str">
        <f t="shared" si="322"/>
        <v>Sapin pectiné_F2_SP2_4_GSM Alpes du Sud_85_</v>
      </c>
      <c r="BL1070" s="317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5" t="str">
        <f>+VLOOKUP(G1070,Liste!$A$7:$H$69,8,FALSE)</f>
        <v>Résineux</v>
      </c>
      <c r="BU1070" s="295">
        <f t="shared" si="323"/>
        <v>0</v>
      </c>
      <c r="BV1070" s="297">
        <f t="shared" si="324"/>
        <v>1</v>
      </c>
      <c r="BW1070" s="316">
        <v>0</v>
      </c>
      <c r="BX1070" s="295">
        <f t="shared" si="325"/>
        <v>0.43</v>
      </c>
      <c r="BY1070">
        <f t="shared" si="326"/>
        <v>0</v>
      </c>
      <c r="BZ1070" s="301">
        <f t="shared" si="327"/>
        <v>0</v>
      </c>
      <c r="CB1070" s="296">
        <v>0.6</v>
      </c>
      <c r="CC1070" s="296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x14ac:dyDescent="0.3">
      <c r="A1071" s="4">
        <v>2021</v>
      </c>
      <c r="B1071" s="313">
        <v>44279</v>
      </c>
      <c r="C1071" s="4" t="s">
        <v>1489</v>
      </c>
      <c r="D1071" s="4" t="s">
        <v>1490</v>
      </c>
      <c r="F1071" s="4" t="s">
        <v>1491</v>
      </c>
      <c r="G1071" s="5" t="s">
        <v>430</v>
      </c>
      <c r="H1071" s="5" t="s">
        <v>1493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1494</v>
      </c>
      <c r="P1071" s="6" t="s">
        <v>1495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3">
        <f t="shared" si="320"/>
        <v>90</v>
      </c>
      <c r="BK1071" s="133" t="str">
        <f t="shared" si="322"/>
        <v>Sapin pectiné_F2_SP2_4_GSM Alpes du Sud_90_</v>
      </c>
      <c r="BL1071" s="317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5" t="str">
        <f>+VLOOKUP(G1071,Liste!$A$7:$H$69,8,FALSE)</f>
        <v>Résineux</v>
      </c>
      <c r="BU1071" s="295">
        <f t="shared" si="323"/>
        <v>0</v>
      </c>
      <c r="BV1071" s="297">
        <f t="shared" si="324"/>
        <v>1</v>
      </c>
      <c r="BW1071" s="316">
        <v>0</v>
      </c>
      <c r="BX1071" s="295">
        <f t="shared" si="325"/>
        <v>0.43</v>
      </c>
      <c r="BY1071">
        <f t="shared" si="326"/>
        <v>0</v>
      </c>
      <c r="BZ1071" s="301">
        <f t="shared" si="327"/>
        <v>0</v>
      </c>
      <c r="CB1071" s="296">
        <v>0.6</v>
      </c>
      <c r="CC1071" s="296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x14ac:dyDescent="0.3">
      <c r="A1072" s="4">
        <v>2021</v>
      </c>
      <c r="B1072" s="313">
        <v>44279</v>
      </c>
      <c r="C1072" s="4" t="s">
        <v>1489</v>
      </c>
      <c r="D1072" s="4" t="s">
        <v>1490</v>
      </c>
      <c r="F1072" s="4" t="s">
        <v>1491</v>
      </c>
      <c r="G1072" s="5" t="s">
        <v>430</v>
      </c>
      <c r="H1072" s="5" t="s">
        <v>1493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1494</v>
      </c>
      <c r="P1072" s="6" t="s">
        <v>1495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3">
        <f t="shared" si="320"/>
        <v>95</v>
      </c>
      <c r="BK1072" s="133" t="str">
        <f t="shared" si="322"/>
        <v>Sapin pectiné_F2_SP2_4_GSM Alpes du Sud_95_</v>
      </c>
      <c r="BL1072" s="317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5" t="str">
        <f>+VLOOKUP(G1072,Liste!$A$7:$H$69,8,FALSE)</f>
        <v>Résineux</v>
      </c>
      <c r="BU1072" s="295">
        <f t="shared" si="323"/>
        <v>0</v>
      </c>
      <c r="BV1072" s="297">
        <f t="shared" si="324"/>
        <v>1</v>
      </c>
      <c r="BW1072" s="316">
        <v>0</v>
      </c>
      <c r="BX1072" s="295">
        <f t="shared" si="325"/>
        <v>0.43</v>
      </c>
      <c r="BY1072">
        <f t="shared" si="326"/>
        <v>0</v>
      </c>
      <c r="BZ1072" s="301">
        <f t="shared" si="327"/>
        <v>0</v>
      </c>
      <c r="CB1072" s="296">
        <v>0.6</v>
      </c>
      <c r="CC1072" s="296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x14ac:dyDescent="0.3">
      <c r="A1073" s="4">
        <v>2021</v>
      </c>
      <c r="B1073" s="313">
        <v>44279</v>
      </c>
      <c r="C1073" s="4" t="s">
        <v>1489</v>
      </c>
      <c r="D1073" s="4" t="s">
        <v>1490</v>
      </c>
      <c r="F1073" s="4" t="s">
        <v>1491</v>
      </c>
      <c r="G1073" s="5" t="s">
        <v>430</v>
      </c>
      <c r="H1073" s="5" t="s">
        <v>1493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1494</v>
      </c>
      <c r="P1073" s="6" t="s">
        <v>1495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3">
        <f t="shared" si="320"/>
        <v>95</v>
      </c>
      <c r="BK1073" s="133" t="str">
        <f t="shared" si="322"/>
        <v>Sapin pectiné_F2_SP2_4_GSM Alpes du Sud_95_</v>
      </c>
      <c r="BL1073" s="317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5" t="str">
        <f>+VLOOKUP(G1073,Liste!$A$7:$H$69,8,FALSE)</f>
        <v>Résineux</v>
      </c>
      <c r="BU1073" s="295">
        <f t="shared" si="323"/>
        <v>0</v>
      </c>
      <c r="BV1073" s="297">
        <f t="shared" si="324"/>
        <v>1</v>
      </c>
      <c r="BW1073" s="316">
        <v>0</v>
      </c>
      <c r="BX1073" s="295">
        <f t="shared" si="325"/>
        <v>0.43</v>
      </c>
      <c r="BY1073">
        <f t="shared" si="326"/>
        <v>0</v>
      </c>
      <c r="BZ1073" s="301">
        <f t="shared" si="327"/>
        <v>0</v>
      </c>
      <c r="CB1073" s="296">
        <v>0.6</v>
      </c>
      <c r="CC1073" s="296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x14ac:dyDescent="0.3">
      <c r="A1074" s="4">
        <v>2021</v>
      </c>
      <c r="B1074" s="313">
        <v>44279</v>
      </c>
      <c r="C1074" s="4" t="s">
        <v>1489</v>
      </c>
      <c r="D1074" s="4" t="s">
        <v>1490</v>
      </c>
      <c r="F1074" s="4" t="s">
        <v>1491</v>
      </c>
      <c r="G1074" s="5" t="s">
        <v>430</v>
      </c>
      <c r="H1074" s="5" t="s">
        <v>1493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1494</v>
      </c>
      <c r="P1074" s="6" t="s">
        <v>1495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3">
        <f t="shared" si="320"/>
        <v>100</v>
      </c>
      <c r="BK1074" s="133" t="str">
        <f t="shared" si="322"/>
        <v>Sapin pectiné_F2_SP2_4_GSM Alpes du Sud_100_</v>
      </c>
      <c r="BL1074" s="317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5" t="str">
        <f>+VLOOKUP(G1074,Liste!$A$7:$H$69,8,FALSE)</f>
        <v>Résineux</v>
      </c>
      <c r="BU1074" s="295">
        <f t="shared" si="323"/>
        <v>0</v>
      </c>
      <c r="BV1074" s="297">
        <f t="shared" si="324"/>
        <v>1</v>
      </c>
      <c r="BW1074" s="316">
        <v>0</v>
      </c>
      <c r="BX1074" s="295">
        <f t="shared" si="325"/>
        <v>0.43</v>
      </c>
      <c r="BY1074">
        <f t="shared" si="326"/>
        <v>0</v>
      </c>
      <c r="BZ1074" s="301">
        <f t="shared" si="327"/>
        <v>0</v>
      </c>
      <c r="CB1074" s="296">
        <v>0.6</v>
      </c>
      <c r="CC1074" s="296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x14ac:dyDescent="0.3">
      <c r="A1075" s="4">
        <v>2021</v>
      </c>
      <c r="B1075" s="313">
        <v>44279</v>
      </c>
      <c r="C1075" s="4" t="s">
        <v>1489</v>
      </c>
      <c r="D1075" s="4" t="s">
        <v>1490</v>
      </c>
      <c r="F1075" s="4" t="s">
        <v>1491</v>
      </c>
      <c r="G1075" s="5" t="s">
        <v>430</v>
      </c>
      <c r="H1075" s="5" t="s">
        <v>1493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1494</v>
      </c>
      <c r="P1075" s="6" t="s">
        <v>1495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3">
        <f t="shared" si="320"/>
        <v>105</v>
      </c>
      <c r="BK1075" s="133" t="str">
        <f t="shared" si="322"/>
        <v>Sapin pectiné_F2_SP2_4_GSM Alpes du Sud_105_</v>
      </c>
      <c r="BL1075" s="317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5" t="str">
        <f>+VLOOKUP(G1075,Liste!$A$7:$H$69,8,FALSE)</f>
        <v>Résineux</v>
      </c>
      <c r="BU1075" s="295">
        <f t="shared" si="323"/>
        <v>0</v>
      </c>
      <c r="BV1075" s="297">
        <f t="shared" si="324"/>
        <v>1</v>
      </c>
      <c r="BW1075" s="316">
        <v>0</v>
      </c>
      <c r="BX1075" s="295">
        <f t="shared" si="325"/>
        <v>0.43</v>
      </c>
      <c r="BY1075">
        <f t="shared" si="326"/>
        <v>0</v>
      </c>
      <c r="BZ1075" s="301">
        <f t="shared" si="327"/>
        <v>0</v>
      </c>
      <c r="CB1075" s="296">
        <v>0.6</v>
      </c>
      <c r="CC1075" s="296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x14ac:dyDescent="0.3">
      <c r="A1076" s="4">
        <v>2021</v>
      </c>
      <c r="B1076" s="313">
        <v>44279</v>
      </c>
      <c r="C1076" s="4" t="s">
        <v>1489</v>
      </c>
      <c r="D1076" s="4" t="s">
        <v>1490</v>
      </c>
      <c r="F1076" s="4" t="s">
        <v>1491</v>
      </c>
      <c r="G1076" s="5" t="s">
        <v>430</v>
      </c>
      <c r="H1076" s="5" t="s">
        <v>1493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1494</v>
      </c>
      <c r="P1076" s="6" t="s">
        <v>1495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3">
        <f t="shared" si="320"/>
        <v>110</v>
      </c>
      <c r="BK1076" s="133" t="str">
        <f t="shared" si="322"/>
        <v>Sapin pectiné_F2_SP2_4_GSM Alpes du Sud_110_</v>
      </c>
      <c r="BL1076" s="317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5" t="str">
        <f>+VLOOKUP(G1076,Liste!$A$7:$H$69,8,FALSE)</f>
        <v>Résineux</v>
      </c>
      <c r="BU1076" s="295">
        <f t="shared" si="323"/>
        <v>0</v>
      </c>
      <c r="BV1076" s="297">
        <f t="shared" si="324"/>
        <v>1</v>
      </c>
      <c r="BW1076" s="316">
        <v>0</v>
      </c>
      <c r="BX1076" s="295">
        <f t="shared" si="325"/>
        <v>0.43</v>
      </c>
      <c r="BY1076">
        <f t="shared" si="326"/>
        <v>0</v>
      </c>
      <c r="BZ1076" s="301">
        <f t="shared" si="327"/>
        <v>0</v>
      </c>
      <c r="CB1076" s="296">
        <v>0.6</v>
      </c>
      <c r="CC1076" s="296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x14ac:dyDescent="0.3">
      <c r="A1077" s="4">
        <v>2021</v>
      </c>
      <c r="B1077" s="313">
        <v>44279</v>
      </c>
      <c r="C1077" s="4" t="s">
        <v>1489</v>
      </c>
      <c r="D1077" s="4" t="s">
        <v>1490</v>
      </c>
      <c r="F1077" s="4" t="s">
        <v>1491</v>
      </c>
      <c r="G1077" s="5" t="s">
        <v>430</v>
      </c>
      <c r="H1077" s="5" t="s">
        <v>1493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1494</v>
      </c>
      <c r="P1077" s="6" t="s">
        <v>1495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3">
        <f t="shared" si="320"/>
        <v>115</v>
      </c>
      <c r="BK1077" s="133" t="str">
        <f t="shared" si="322"/>
        <v>Sapin pectiné_F2_SP2_4_GSM Alpes du Sud_115_</v>
      </c>
      <c r="BL1077" s="317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5" t="str">
        <f>+VLOOKUP(G1077,Liste!$A$7:$H$69,8,FALSE)</f>
        <v>Résineux</v>
      </c>
      <c r="BU1077" s="295">
        <f t="shared" si="323"/>
        <v>0</v>
      </c>
      <c r="BV1077" s="297">
        <f t="shared" si="324"/>
        <v>1</v>
      </c>
      <c r="BW1077" s="316">
        <v>0</v>
      </c>
      <c r="BX1077" s="295">
        <f t="shared" si="325"/>
        <v>0.43</v>
      </c>
      <c r="BY1077">
        <f t="shared" si="326"/>
        <v>0</v>
      </c>
      <c r="BZ1077" s="301">
        <f t="shared" si="327"/>
        <v>0</v>
      </c>
      <c r="CB1077" s="296">
        <v>0.6</v>
      </c>
      <c r="CC1077" s="296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x14ac:dyDescent="0.3">
      <c r="A1078" s="4">
        <v>2021</v>
      </c>
      <c r="B1078" s="313">
        <v>44279</v>
      </c>
      <c r="C1078" s="4" t="s">
        <v>1489</v>
      </c>
      <c r="D1078" s="4" t="s">
        <v>1490</v>
      </c>
      <c r="F1078" s="4" t="s">
        <v>1491</v>
      </c>
      <c r="G1078" s="5" t="s">
        <v>430</v>
      </c>
      <c r="H1078" s="5" t="s">
        <v>1493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1494</v>
      </c>
      <c r="P1078" s="6" t="s">
        <v>1495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3">
        <f t="shared" si="320"/>
        <v>115</v>
      </c>
      <c r="BK1078" s="133" t="str">
        <f t="shared" si="322"/>
        <v>Sapin pectiné_F2_SP2_4_GSM Alpes du Sud_115_</v>
      </c>
      <c r="BL1078" s="317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5" t="str">
        <f>+VLOOKUP(G1078,Liste!$A$7:$H$69,8,FALSE)</f>
        <v>Résineux</v>
      </c>
      <c r="BU1078" s="295">
        <f t="shared" si="323"/>
        <v>0</v>
      </c>
      <c r="BV1078" s="297">
        <f t="shared" si="324"/>
        <v>1</v>
      </c>
      <c r="BW1078" s="316">
        <v>0</v>
      </c>
      <c r="BX1078" s="295">
        <f t="shared" si="325"/>
        <v>0.43</v>
      </c>
      <c r="BY1078">
        <f t="shared" si="326"/>
        <v>0</v>
      </c>
      <c r="BZ1078" s="301">
        <f t="shared" si="327"/>
        <v>0</v>
      </c>
      <c r="CB1078" s="296">
        <v>0.6</v>
      </c>
      <c r="CC1078" s="296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x14ac:dyDescent="0.3">
      <c r="A1079" s="4">
        <v>2021</v>
      </c>
      <c r="B1079" s="313">
        <v>44279</v>
      </c>
      <c r="C1079" s="4" t="s">
        <v>1489</v>
      </c>
      <c r="D1079" s="4" t="s">
        <v>1490</v>
      </c>
      <c r="F1079" s="4" t="s">
        <v>1491</v>
      </c>
      <c r="G1079" s="5" t="s">
        <v>430</v>
      </c>
      <c r="H1079" s="5" t="s">
        <v>1493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1494</v>
      </c>
      <c r="P1079" s="6" t="s">
        <v>1495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3">
        <f t="shared" si="320"/>
        <v>120</v>
      </c>
      <c r="BK1079" s="133" t="str">
        <f t="shared" si="322"/>
        <v>Sapin pectiné_F2_SP2_4_GSM Alpes du Sud_120_</v>
      </c>
      <c r="BL1079" s="317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5" t="str">
        <f>+VLOOKUP(G1079,Liste!$A$7:$H$69,8,FALSE)</f>
        <v>Résineux</v>
      </c>
      <c r="BU1079" s="295">
        <f t="shared" si="323"/>
        <v>0</v>
      </c>
      <c r="BV1079" s="297">
        <f t="shared" si="324"/>
        <v>1</v>
      </c>
      <c r="BW1079" s="316">
        <v>0</v>
      </c>
      <c r="BX1079" s="295">
        <f t="shared" si="325"/>
        <v>0.43</v>
      </c>
      <c r="BY1079">
        <f t="shared" si="326"/>
        <v>0</v>
      </c>
      <c r="BZ1079" s="301">
        <f t="shared" si="327"/>
        <v>0</v>
      </c>
      <c r="CB1079" s="296">
        <v>0.6</v>
      </c>
      <c r="CC1079" s="296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x14ac:dyDescent="0.3">
      <c r="A1080" s="4">
        <v>2021</v>
      </c>
      <c r="B1080" s="313">
        <v>44279</v>
      </c>
      <c r="C1080" s="4" t="s">
        <v>1489</v>
      </c>
      <c r="D1080" s="4" t="s">
        <v>1490</v>
      </c>
      <c r="F1080" s="4" t="s">
        <v>1491</v>
      </c>
      <c r="G1080" s="5" t="s">
        <v>430</v>
      </c>
      <c r="H1080" s="5" t="s">
        <v>1493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1494</v>
      </c>
      <c r="P1080" s="6" t="s">
        <v>1495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3">
        <f t="shared" si="320"/>
        <v>125</v>
      </c>
      <c r="BK1080" s="133" t="str">
        <f t="shared" si="322"/>
        <v>Sapin pectiné_F2_SP2_4_GSM Alpes du Sud_125_</v>
      </c>
      <c r="BL1080" s="317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5" t="str">
        <f>+VLOOKUP(G1080,Liste!$A$7:$H$69,8,FALSE)</f>
        <v>Résineux</v>
      </c>
      <c r="BU1080" s="295">
        <f t="shared" si="323"/>
        <v>0</v>
      </c>
      <c r="BV1080" s="297">
        <f t="shared" si="324"/>
        <v>1</v>
      </c>
      <c r="BW1080" s="316">
        <v>0</v>
      </c>
      <c r="BX1080" s="295">
        <f t="shared" si="325"/>
        <v>0.43</v>
      </c>
      <c r="BY1080">
        <f t="shared" si="326"/>
        <v>0</v>
      </c>
      <c r="BZ1080" s="301">
        <f t="shared" si="327"/>
        <v>0</v>
      </c>
      <c r="CB1080" s="296">
        <v>0.6</v>
      </c>
      <c r="CC1080" s="296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x14ac:dyDescent="0.3">
      <c r="A1081" s="4">
        <v>2021</v>
      </c>
      <c r="B1081" s="313">
        <v>44279</v>
      </c>
      <c r="C1081" s="4" t="s">
        <v>1489</v>
      </c>
      <c r="D1081" s="4" t="s">
        <v>1490</v>
      </c>
      <c r="F1081" s="4" t="s">
        <v>1491</v>
      </c>
      <c r="G1081" s="5" t="s">
        <v>430</v>
      </c>
      <c r="H1081" s="5" t="s">
        <v>1493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1494</v>
      </c>
      <c r="P1081" s="6" t="s">
        <v>1495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3">
        <f t="shared" si="320"/>
        <v>130</v>
      </c>
      <c r="BK1081" s="133" t="str">
        <f t="shared" si="322"/>
        <v>Sapin pectiné_F2_SP2_4_GSM Alpes du Sud_130_</v>
      </c>
      <c r="BL1081" s="317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5" t="str">
        <f>+VLOOKUP(G1081,Liste!$A$7:$H$69,8,FALSE)</f>
        <v>Résineux</v>
      </c>
      <c r="BU1081" s="295">
        <f t="shared" si="323"/>
        <v>0</v>
      </c>
      <c r="BV1081" s="297">
        <f t="shared" si="324"/>
        <v>1</v>
      </c>
      <c r="BW1081" s="316">
        <v>0</v>
      </c>
      <c r="BX1081" s="295">
        <f t="shared" si="325"/>
        <v>0.43</v>
      </c>
      <c r="BY1081">
        <f t="shared" si="326"/>
        <v>0</v>
      </c>
      <c r="BZ1081" s="301">
        <f t="shared" si="327"/>
        <v>0</v>
      </c>
      <c r="CB1081" s="296">
        <v>0.6</v>
      </c>
      <c r="CC1081" s="296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x14ac:dyDescent="0.3">
      <c r="A1082" s="4">
        <v>2021</v>
      </c>
      <c r="B1082" s="313">
        <v>44279</v>
      </c>
      <c r="C1082" s="4" t="s">
        <v>1489</v>
      </c>
      <c r="D1082" s="4" t="s">
        <v>1490</v>
      </c>
      <c r="F1082" s="4" t="s">
        <v>1491</v>
      </c>
      <c r="G1082" s="5" t="s">
        <v>430</v>
      </c>
      <c r="H1082" s="5" t="s">
        <v>1493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1494</v>
      </c>
      <c r="P1082" s="6" t="s">
        <v>1495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3">
        <f t="shared" si="320"/>
        <v>135</v>
      </c>
      <c r="BK1082" s="133" t="str">
        <f t="shared" si="322"/>
        <v>Sapin pectiné_F2_SP2_4_GSM Alpes du Sud_135_</v>
      </c>
      <c r="BL1082" s="317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5" t="str">
        <f>+VLOOKUP(G1082,Liste!$A$7:$H$69,8,FALSE)</f>
        <v>Résineux</v>
      </c>
      <c r="BU1082" s="295">
        <f t="shared" si="323"/>
        <v>0</v>
      </c>
      <c r="BV1082" s="297">
        <f t="shared" si="324"/>
        <v>1</v>
      </c>
      <c r="BW1082" s="316">
        <v>0</v>
      </c>
      <c r="BX1082" s="295">
        <f t="shared" si="325"/>
        <v>0.43</v>
      </c>
      <c r="BY1082">
        <f t="shared" si="326"/>
        <v>0</v>
      </c>
      <c r="BZ1082" s="301">
        <f t="shared" si="327"/>
        <v>0</v>
      </c>
      <c r="CB1082" s="296">
        <v>0.6</v>
      </c>
      <c r="CC1082" s="296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x14ac:dyDescent="0.3">
      <c r="A1083" s="4">
        <v>2021</v>
      </c>
      <c r="B1083" s="313">
        <v>44279</v>
      </c>
      <c r="C1083" s="4" t="s">
        <v>1489</v>
      </c>
      <c r="D1083" s="4" t="s">
        <v>1490</v>
      </c>
      <c r="F1083" s="4" t="s">
        <v>1491</v>
      </c>
      <c r="G1083" s="5" t="s">
        <v>430</v>
      </c>
      <c r="H1083" s="5" t="s">
        <v>1493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1494</v>
      </c>
      <c r="P1083" s="6" t="s">
        <v>1495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3">
        <f t="shared" si="320"/>
        <v>135</v>
      </c>
      <c r="BK1083" s="133" t="str">
        <f t="shared" si="322"/>
        <v>Sapin pectiné_F2_SP2_4_GSM Alpes du Sud_135_</v>
      </c>
      <c r="BL1083" s="317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5" t="str">
        <f>+VLOOKUP(G1083,Liste!$A$7:$H$69,8,FALSE)</f>
        <v>Résineux</v>
      </c>
      <c r="BU1083" s="295">
        <f t="shared" si="323"/>
        <v>0</v>
      </c>
      <c r="BV1083" s="297">
        <f t="shared" si="324"/>
        <v>1</v>
      </c>
      <c r="BW1083" s="316">
        <v>0</v>
      </c>
      <c r="BX1083" s="295">
        <f t="shared" si="325"/>
        <v>0.43</v>
      </c>
      <c r="BY1083">
        <f t="shared" si="326"/>
        <v>0</v>
      </c>
      <c r="BZ1083" s="301">
        <f t="shared" si="327"/>
        <v>0</v>
      </c>
      <c r="CB1083" s="296">
        <v>0.6</v>
      </c>
      <c r="CC1083" s="296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x14ac:dyDescent="0.3">
      <c r="A1084" s="4">
        <v>2021</v>
      </c>
      <c r="B1084" s="313">
        <v>44279</v>
      </c>
      <c r="C1084" s="4" t="s">
        <v>1489</v>
      </c>
      <c r="D1084" s="4" t="s">
        <v>1490</v>
      </c>
      <c r="F1084" s="4" t="s">
        <v>1491</v>
      </c>
      <c r="G1084" s="5" t="s">
        <v>430</v>
      </c>
      <c r="H1084" s="5" t="s">
        <v>1493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1494</v>
      </c>
      <c r="P1084" s="6" t="s">
        <v>1495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3">
        <f t="shared" si="320"/>
        <v>140</v>
      </c>
      <c r="BK1084" s="133" t="str">
        <f t="shared" si="322"/>
        <v>Sapin pectiné_F2_SP2_4_GSM Alpes du Sud_140_</v>
      </c>
      <c r="BL1084" s="317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5" t="str">
        <f>+VLOOKUP(G1084,Liste!$A$7:$H$69,8,FALSE)</f>
        <v>Résineux</v>
      </c>
      <c r="BU1084" s="295">
        <f t="shared" si="323"/>
        <v>0</v>
      </c>
      <c r="BV1084" s="297">
        <f t="shared" si="324"/>
        <v>1</v>
      </c>
      <c r="BW1084" s="316">
        <v>0</v>
      </c>
      <c r="BX1084" s="295">
        <f t="shared" si="325"/>
        <v>0.43</v>
      </c>
      <c r="BY1084">
        <f t="shared" si="326"/>
        <v>0</v>
      </c>
      <c r="BZ1084" s="301">
        <f t="shared" si="327"/>
        <v>0</v>
      </c>
      <c r="CB1084" s="296">
        <v>0.6</v>
      </c>
      <c r="CC1084" s="296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x14ac:dyDescent="0.3">
      <c r="A1085" s="4">
        <v>2021</v>
      </c>
      <c r="B1085" s="313">
        <v>44279</v>
      </c>
      <c r="C1085" s="4" t="s">
        <v>1489</v>
      </c>
      <c r="D1085" s="4" t="s">
        <v>1490</v>
      </c>
      <c r="F1085" s="4" t="s">
        <v>1491</v>
      </c>
      <c r="G1085" s="5" t="s">
        <v>430</v>
      </c>
      <c r="H1085" s="5" t="s">
        <v>1493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1494</v>
      </c>
      <c r="P1085" s="6" t="s">
        <v>1495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3">
        <f t="shared" si="320"/>
        <v>145</v>
      </c>
      <c r="BK1085" s="133" t="str">
        <f t="shared" si="322"/>
        <v>Sapin pectiné_F2_SP2_4_GSM Alpes du Sud_145_</v>
      </c>
      <c r="BL1085" s="317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5" t="str">
        <f>+VLOOKUP(G1085,Liste!$A$7:$H$69,8,FALSE)</f>
        <v>Résineux</v>
      </c>
      <c r="BU1085" s="295">
        <f t="shared" si="323"/>
        <v>0</v>
      </c>
      <c r="BV1085" s="297">
        <f t="shared" si="324"/>
        <v>1</v>
      </c>
      <c r="BW1085" s="316">
        <v>0</v>
      </c>
      <c r="BX1085" s="295">
        <f t="shared" si="325"/>
        <v>0.43</v>
      </c>
      <c r="BY1085">
        <f t="shared" si="326"/>
        <v>0</v>
      </c>
      <c r="BZ1085" s="301">
        <f t="shared" si="327"/>
        <v>0</v>
      </c>
      <c r="CB1085" s="296">
        <v>0.6</v>
      </c>
      <c r="CC1085" s="296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x14ac:dyDescent="0.3">
      <c r="A1086" s="4">
        <v>2021</v>
      </c>
      <c r="B1086" s="313">
        <v>44279</v>
      </c>
      <c r="C1086" s="4" t="s">
        <v>1489</v>
      </c>
      <c r="D1086" s="4" t="s">
        <v>1490</v>
      </c>
      <c r="F1086" s="4" t="s">
        <v>1491</v>
      </c>
      <c r="G1086" s="5" t="s">
        <v>430</v>
      </c>
      <c r="H1086" s="5" t="s">
        <v>1493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1494</v>
      </c>
      <c r="P1086" s="6" t="s">
        <v>1495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3">
        <f t="shared" si="320"/>
        <v>150</v>
      </c>
      <c r="BK1086" s="133" t="str">
        <f t="shared" si="322"/>
        <v>Sapin pectiné_F2_SP2_4_GSM Alpes du Sud_150_</v>
      </c>
      <c r="BL1086" s="317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5" t="str">
        <f>+VLOOKUP(G1086,Liste!$A$7:$H$69,8,FALSE)</f>
        <v>Résineux</v>
      </c>
      <c r="BU1086" s="295">
        <f t="shared" si="323"/>
        <v>0</v>
      </c>
      <c r="BV1086" s="297">
        <f t="shared" si="324"/>
        <v>1</v>
      </c>
      <c r="BW1086" s="316">
        <v>0</v>
      </c>
      <c r="BX1086" s="295">
        <f t="shared" si="325"/>
        <v>0.43</v>
      </c>
      <c r="BY1086">
        <f t="shared" si="326"/>
        <v>0</v>
      </c>
      <c r="BZ1086" s="301">
        <f t="shared" si="327"/>
        <v>0</v>
      </c>
      <c r="CB1086" s="296">
        <v>0.6</v>
      </c>
      <c r="CC1086" s="296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x14ac:dyDescent="0.3">
      <c r="A1087" s="4">
        <v>2021</v>
      </c>
      <c r="B1087" s="313">
        <v>44279</v>
      </c>
      <c r="C1087" s="4" t="s">
        <v>1489</v>
      </c>
      <c r="D1087" s="4" t="s">
        <v>1490</v>
      </c>
      <c r="F1087" s="4" t="s">
        <v>1491</v>
      </c>
      <c r="G1087" s="5" t="s">
        <v>430</v>
      </c>
      <c r="H1087" s="5" t="s">
        <v>1493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1494</v>
      </c>
      <c r="P1087" s="6" t="s">
        <v>1495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3">
        <f t="shared" si="320"/>
        <v>150</v>
      </c>
      <c r="BK1087" s="133" t="str">
        <f t="shared" si="322"/>
        <v>Sapin pectiné_F2_SP2_4_GSM Alpes du Sud_150_</v>
      </c>
      <c r="BL1087" s="317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5" t="str">
        <f>+VLOOKUP(G1087,Liste!$A$7:$H$69,8,FALSE)</f>
        <v>Résineux</v>
      </c>
      <c r="BU1087" s="295">
        <f t="shared" si="323"/>
        <v>0</v>
      </c>
      <c r="BV1087" s="297">
        <f t="shared" si="324"/>
        <v>1</v>
      </c>
      <c r="BW1087" s="316">
        <v>0</v>
      </c>
      <c r="BX1087" s="295">
        <f t="shared" si="325"/>
        <v>0.43</v>
      </c>
      <c r="BY1087">
        <f t="shared" si="326"/>
        <v>0</v>
      </c>
      <c r="BZ1087" s="301">
        <f t="shared" si="327"/>
        <v>0</v>
      </c>
      <c r="CB1087" s="296">
        <v>0.6</v>
      </c>
      <c r="CC1087" s="296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x14ac:dyDescent="0.3">
      <c r="A1088" s="4">
        <v>2021</v>
      </c>
      <c r="B1088" s="313">
        <v>44279</v>
      </c>
      <c r="C1088" s="4" t="s">
        <v>1489</v>
      </c>
      <c r="D1088" s="4" t="s">
        <v>1490</v>
      </c>
      <c r="F1088" s="4" t="s">
        <v>1491</v>
      </c>
      <c r="G1088" s="5" t="s">
        <v>430</v>
      </c>
      <c r="H1088" s="5" t="s">
        <v>1493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1494</v>
      </c>
      <c r="P1088" s="6" t="s">
        <v>1495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3">
        <f t="shared" si="320"/>
        <v>155</v>
      </c>
      <c r="BK1088" s="133" t="str">
        <f t="shared" si="322"/>
        <v>Sapin pectiné_F2_SP2_4_GSM Alpes du Sud_155_</v>
      </c>
      <c r="BL1088" s="317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5" t="str">
        <f>+VLOOKUP(G1088,Liste!$A$7:$H$69,8,FALSE)</f>
        <v>Résineux</v>
      </c>
      <c r="BU1088" s="295">
        <f t="shared" si="323"/>
        <v>0</v>
      </c>
      <c r="BV1088" s="297">
        <f t="shared" si="324"/>
        <v>1</v>
      </c>
      <c r="BW1088" s="316">
        <v>0</v>
      </c>
      <c r="BX1088" s="295">
        <f t="shared" si="325"/>
        <v>0.43</v>
      </c>
      <c r="BY1088">
        <f t="shared" si="326"/>
        <v>0</v>
      </c>
      <c r="BZ1088" s="301">
        <f t="shared" si="327"/>
        <v>0</v>
      </c>
      <c r="CB1088" s="296">
        <v>0.6</v>
      </c>
      <c r="CC1088" s="296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x14ac:dyDescent="0.3">
      <c r="A1089" s="4">
        <v>2021</v>
      </c>
      <c r="B1089" s="313">
        <v>44279</v>
      </c>
      <c r="C1089" s="4" t="s">
        <v>1489</v>
      </c>
      <c r="D1089" s="4" t="s">
        <v>1490</v>
      </c>
      <c r="F1089" s="4" t="s">
        <v>1491</v>
      </c>
      <c r="G1089" s="5" t="s">
        <v>430</v>
      </c>
      <c r="H1089" s="5" t="s">
        <v>1493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1494</v>
      </c>
      <c r="P1089" s="6" t="s">
        <v>1495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3">
        <f t="shared" si="320"/>
        <v>160</v>
      </c>
      <c r="BK1089" s="133" t="str">
        <f t="shared" si="322"/>
        <v>Sapin pectiné_F2_SP2_4_GSM Alpes du Sud_160_</v>
      </c>
      <c r="BL1089" s="317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5" t="str">
        <f>+VLOOKUP(G1089,Liste!$A$7:$H$69,8,FALSE)</f>
        <v>Résineux</v>
      </c>
      <c r="BU1089" s="295">
        <f t="shared" si="323"/>
        <v>0</v>
      </c>
      <c r="BV1089" s="297">
        <f t="shared" si="324"/>
        <v>1</v>
      </c>
      <c r="BW1089" s="316">
        <v>0</v>
      </c>
      <c r="BX1089" s="295">
        <f t="shared" si="325"/>
        <v>0.43</v>
      </c>
      <c r="BY1089">
        <f t="shared" si="326"/>
        <v>0</v>
      </c>
      <c r="BZ1089" s="301">
        <f t="shared" si="327"/>
        <v>0</v>
      </c>
      <c r="CB1089" s="296">
        <v>0.6</v>
      </c>
      <c r="CC1089" s="296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x14ac:dyDescent="0.3">
      <c r="A1090" s="4">
        <v>2021</v>
      </c>
      <c r="B1090" s="313">
        <v>44279</v>
      </c>
      <c r="C1090" s="4" t="s">
        <v>1489</v>
      </c>
      <c r="D1090" s="4" t="s">
        <v>1490</v>
      </c>
      <c r="F1090" s="4" t="s">
        <v>1491</v>
      </c>
      <c r="G1090" s="5" t="s">
        <v>430</v>
      </c>
      <c r="H1090" s="5" t="s">
        <v>1493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1494</v>
      </c>
      <c r="P1090" s="6" t="s">
        <v>1495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3">
        <f t="shared" si="320"/>
        <v>160</v>
      </c>
      <c r="BK1090" s="133" t="str">
        <f t="shared" si="322"/>
        <v>Sapin pectiné_F2_SP2_4_GSM Alpes du Sud_160_</v>
      </c>
      <c r="BL1090" s="317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5" t="str">
        <f>+VLOOKUP(G1090,Liste!$A$7:$H$69,8,FALSE)</f>
        <v>Résineux</v>
      </c>
      <c r="BU1090" s="295">
        <f t="shared" si="323"/>
        <v>0</v>
      </c>
      <c r="BV1090" s="297">
        <f t="shared" si="324"/>
        <v>1</v>
      </c>
      <c r="BW1090" s="316">
        <v>0</v>
      </c>
      <c r="BX1090" s="295">
        <f t="shared" si="325"/>
        <v>0.43</v>
      </c>
      <c r="BY1090">
        <f t="shared" si="326"/>
        <v>0</v>
      </c>
      <c r="BZ1090" s="301">
        <f t="shared" si="327"/>
        <v>0</v>
      </c>
      <c r="CB1090" s="296">
        <v>0.6</v>
      </c>
      <c r="CC1090" s="296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x14ac:dyDescent="0.3">
      <c r="A1091" s="4">
        <v>2021</v>
      </c>
      <c r="B1091" s="313">
        <v>44279</v>
      </c>
      <c r="C1091" s="4" t="s">
        <v>1489</v>
      </c>
      <c r="D1091" s="4" t="s">
        <v>1490</v>
      </c>
      <c r="F1091" s="4" t="s">
        <v>1491</v>
      </c>
      <c r="G1091" s="5" t="s">
        <v>430</v>
      </c>
      <c r="H1091" s="5" t="s">
        <v>1493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1494</v>
      </c>
      <c r="P1091" s="6" t="s">
        <v>1495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3">
        <f t="shared" ref="BJ1091:BJ1154" si="340">+AC1091</f>
        <v>165</v>
      </c>
      <c r="BK1091" s="133" t="str">
        <f t="shared" si="322"/>
        <v>Sapin pectiné_F2_SP2_4_GSM Alpes du Sud_165_</v>
      </c>
      <c r="BL1091" s="317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5" t="str">
        <f>+VLOOKUP(G1091,Liste!$A$7:$H$69,8,FALSE)</f>
        <v>Résineux</v>
      </c>
      <c r="BU1091" s="295">
        <f t="shared" si="323"/>
        <v>0</v>
      </c>
      <c r="BV1091" s="297">
        <f t="shared" si="324"/>
        <v>1</v>
      </c>
      <c r="BW1091" s="316">
        <v>0</v>
      </c>
      <c r="BX1091" s="295">
        <f t="shared" si="325"/>
        <v>0.43</v>
      </c>
      <c r="BY1091">
        <f t="shared" si="326"/>
        <v>0</v>
      </c>
      <c r="BZ1091" s="301">
        <f t="shared" si="327"/>
        <v>0</v>
      </c>
      <c r="CB1091" s="296">
        <v>0.6</v>
      </c>
      <c r="CC1091" s="296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x14ac:dyDescent="0.3">
      <c r="A1092" s="4">
        <v>2021</v>
      </c>
      <c r="B1092" s="313">
        <v>44279</v>
      </c>
      <c r="C1092" s="4" t="s">
        <v>1489</v>
      </c>
      <c r="D1092" s="4" t="s">
        <v>1490</v>
      </c>
      <c r="F1092" s="4" t="s">
        <v>1491</v>
      </c>
      <c r="G1092" s="5" t="s">
        <v>430</v>
      </c>
      <c r="H1092" s="5" t="s">
        <v>1493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1494</v>
      </c>
      <c r="P1092" s="6" t="s">
        <v>1495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3">
        <f t="shared" si="340"/>
        <v>170</v>
      </c>
      <c r="BK1092" s="133" t="str">
        <f t="shared" ref="BK1092:BK1155" si="342">+_xlfn.CONCAT(BH1092,"_",J1092,"_",I1092,"_",BI1092,"_",BJ1092,"_")</f>
        <v>Sapin pectiné_F2_SP2_4_GSM Alpes du Sud_170_</v>
      </c>
      <c r="BL1092" s="317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5" t="str">
        <f>+VLOOKUP(G1092,Liste!$A$7:$H$69,8,FALSE)</f>
        <v>Résineux</v>
      </c>
      <c r="BU1092" s="295">
        <f t="shared" ref="BU1092:BU1155" si="343">IF(BT1092="Résineux",0%,100%)</f>
        <v>0</v>
      </c>
      <c r="BV1092" s="297">
        <f t="shared" ref="BV1092:BV1155" si="344">+IF(BT1092="Résineux",100%,0%)</f>
        <v>1</v>
      </c>
      <c r="BW1092" s="316">
        <v>0</v>
      </c>
      <c r="BX1092" s="295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1">
        <f t="shared" ref="BZ1092:BZ1155" si="347">+IF(BJ1092&gt;=31,0,BY1092+BZ1091)</f>
        <v>0</v>
      </c>
      <c r="CB1092" s="296">
        <v>0.6</v>
      </c>
      <c r="CC1092" s="296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x14ac:dyDescent="0.3">
      <c r="A1093" s="4">
        <v>2021</v>
      </c>
      <c r="B1093" s="313">
        <v>44279</v>
      </c>
      <c r="C1093" s="4" t="s">
        <v>1489</v>
      </c>
      <c r="D1093" s="4" t="s">
        <v>1490</v>
      </c>
      <c r="F1093" s="4" t="s">
        <v>1491</v>
      </c>
      <c r="G1093" s="5" t="s">
        <v>430</v>
      </c>
      <c r="H1093" s="5" t="s">
        <v>1493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1494</v>
      </c>
      <c r="P1093" s="6" t="s">
        <v>1495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3">
        <f t="shared" si="340"/>
        <v>170</v>
      </c>
      <c r="BK1093" s="133" t="str">
        <f t="shared" si="342"/>
        <v>Sapin pectiné_F2_SP2_4_GSM Alpes du Sud_170_</v>
      </c>
      <c r="BL1093" s="317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5" t="str">
        <f>+VLOOKUP(G1093,Liste!$A$7:$H$69,8,FALSE)</f>
        <v>Résineux</v>
      </c>
      <c r="BU1093" s="295">
        <f t="shared" si="343"/>
        <v>0</v>
      </c>
      <c r="BV1093" s="297">
        <f t="shared" si="344"/>
        <v>1</v>
      </c>
      <c r="BW1093" s="316">
        <v>0</v>
      </c>
      <c r="BX1093" s="295">
        <f t="shared" si="345"/>
        <v>0.43</v>
      </c>
      <c r="BY1093">
        <f t="shared" si="346"/>
        <v>0</v>
      </c>
      <c r="BZ1093" s="301">
        <f t="shared" si="347"/>
        <v>0</v>
      </c>
      <c r="CB1093" s="296">
        <v>0.6</v>
      </c>
      <c r="CC1093" s="296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3">
      <c r="A1094" s="4">
        <v>2021</v>
      </c>
      <c r="B1094" s="313">
        <v>44279</v>
      </c>
      <c r="C1094" s="4" t="s">
        <v>1489</v>
      </c>
      <c r="D1094" s="4" t="s">
        <v>1490</v>
      </c>
      <c r="F1094" s="4" t="s">
        <v>1491</v>
      </c>
      <c r="G1094" s="5" t="s">
        <v>430</v>
      </c>
      <c r="H1094" s="5" t="s">
        <v>1493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1494</v>
      </c>
      <c r="P1094" s="6" t="s">
        <v>1495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3">
        <f t="shared" si="340"/>
        <v>30</v>
      </c>
      <c r="BK1094" s="133" t="str">
        <f t="shared" si="342"/>
        <v>Sapin pectiné_F1_SP1_d5_GSM Alpes du Sud_30_</v>
      </c>
      <c r="BL1094" s="317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5" t="str">
        <f>+VLOOKUP(G1094,Liste!$A$7:$H$69,8,FALSE)</f>
        <v>Résineux</v>
      </c>
      <c r="BU1094" s="295">
        <f t="shared" si="343"/>
        <v>0</v>
      </c>
      <c r="BV1094" s="297">
        <f t="shared" si="344"/>
        <v>1</v>
      </c>
      <c r="BW1094" s="316">
        <v>0</v>
      </c>
      <c r="BX1094" s="295">
        <f t="shared" si="345"/>
        <v>0.43</v>
      </c>
      <c r="BY1094">
        <f t="shared" si="346"/>
        <v>0</v>
      </c>
      <c r="BZ1094" s="301">
        <f t="shared" si="347"/>
        <v>0</v>
      </c>
      <c r="CB1094" s="296">
        <v>0.6</v>
      </c>
      <c r="CC1094" s="296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3">
      <c r="A1095" s="4">
        <v>2021</v>
      </c>
      <c r="B1095" s="313">
        <v>44279</v>
      </c>
      <c r="C1095" s="4" t="s">
        <v>1489</v>
      </c>
      <c r="D1095" s="4" t="s">
        <v>1490</v>
      </c>
      <c r="F1095" s="4" t="s">
        <v>1491</v>
      </c>
      <c r="G1095" s="5" t="s">
        <v>430</v>
      </c>
      <c r="H1095" s="5" t="s">
        <v>1493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1494</v>
      </c>
      <c r="P1095" s="6" t="s">
        <v>1495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3">
        <f t="shared" si="340"/>
        <v>40</v>
      </c>
      <c r="BK1095" s="133" t="str">
        <f t="shared" si="342"/>
        <v>Sapin pectiné_F1_SP1_d5_GSM Alpes du Sud_40_</v>
      </c>
      <c r="BL1095" s="317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5" t="str">
        <f>+VLOOKUP(G1095,Liste!$A$7:$H$69,8,FALSE)</f>
        <v>Résineux</v>
      </c>
      <c r="BU1095" s="295">
        <f t="shared" si="343"/>
        <v>0</v>
      </c>
      <c r="BV1095" s="297">
        <f t="shared" si="344"/>
        <v>1</v>
      </c>
      <c r="BW1095" s="316">
        <v>0</v>
      </c>
      <c r="BX1095" s="295">
        <f t="shared" si="345"/>
        <v>0.43</v>
      </c>
      <c r="BY1095">
        <f t="shared" si="346"/>
        <v>0</v>
      </c>
      <c r="BZ1095" s="301">
        <f t="shared" si="347"/>
        <v>0</v>
      </c>
      <c r="CB1095" s="296">
        <v>0.6</v>
      </c>
      <c r="CC1095" s="296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3">
      <c r="A1096" s="4">
        <v>2021</v>
      </c>
      <c r="B1096" s="313">
        <v>44279</v>
      </c>
      <c r="C1096" s="4" t="s">
        <v>1489</v>
      </c>
      <c r="D1096" s="4" t="s">
        <v>1490</v>
      </c>
      <c r="F1096" s="4" t="s">
        <v>1491</v>
      </c>
      <c r="G1096" s="5" t="s">
        <v>430</v>
      </c>
      <c r="H1096" s="5" t="s">
        <v>1493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1494</v>
      </c>
      <c r="P1096" s="6" t="s">
        <v>1495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3">
        <f t="shared" si="340"/>
        <v>45</v>
      </c>
      <c r="BK1096" s="133" t="str">
        <f t="shared" si="342"/>
        <v>Sapin pectiné_F1_SP1_d5_GSM Alpes du Sud_45_</v>
      </c>
      <c r="BL1096" s="317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5" t="str">
        <f>+VLOOKUP(G1096,Liste!$A$7:$H$69,8,FALSE)</f>
        <v>Résineux</v>
      </c>
      <c r="BU1096" s="295">
        <f t="shared" si="343"/>
        <v>0</v>
      </c>
      <c r="BV1096" s="297">
        <f t="shared" si="344"/>
        <v>1</v>
      </c>
      <c r="BW1096" s="316">
        <v>0</v>
      </c>
      <c r="BX1096" s="295">
        <f t="shared" si="345"/>
        <v>0.43</v>
      </c>
      <c r="BY1096">
        <f t="shared" si="346"/>
        <v>0</v>
      </c>
      <c r="BZ1096" s="301">
        <f t="shared" si="347"/>
        <v>0</v>
      </c>
      <c r="CB1096" s="296">
        <v>0.6</v>
      </c>
      <c r="CC1096" s="296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3">
      <c r="A1097" s="4">
        <v>2021</v>
      </c>
      <c r="B1097" s="313">
        <v>44279</v>
      </c>
      <c r="C1097" s="4" t="s">
        <v>1489</v>
      </c>
      <c r="D1097" s="4" t="s">
        <v>1490</v>
      </c>
      <c r="F1097" s="4" t="s">
        <v>1491</v>
      </c>
      <c r="G1097" s="5" t="s">
        <v>430</v>
      </c>
      <c r="H1097" s="5" t="s">
        <v>1493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1494</v>
      </c>
      <c r="P1097" s="6" t="s">
        <v>1495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3">
        <f t="shared" si="340"/>
        <v>50</v>
      </c>
      <c r="BK1097" s="133" t="str">
        <f t="shared" si="342"/>
        <v>Sapin pectiné_F1_SP1_d5_GSM Alpes du Sud_50_</v>
      </c>
      <c r="BL1097" s="317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5" t="str">
        <f>+VLOOKUP(G1097,Liste!$A$7:$H$69,8,FALSE)</f>
        <v>Résineux</v>
      </c>
      <c r="BU1097" s="295">
        <f t="shared" si="343"/>
        <v>0</v>
      </c>
      <c r="BV1097" s="297">
        <f t="shared" si="344"/>
        <v>1</v>
      </c>
      <c r="BW1097" s="316">
        <v>0</v>
      </c>
      <c r="BX1097" s="295">
        <f t="shared" si="345"/>
        <v>0.43</v>
      </c>
      <c r="BY1097">
        <f t="shared" si="346"/>
        <v>0</v>
      </c>
      <c r="BZ1097" s="301">
        <f t="shared" si="347"/>
        <v>0</v>
      </c>
      <c r="CB1097" s="296">
        <v>0.6</v>
      </c>
      <c r="CC1097" s="296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3">
      <c r="A1098" s="4">
        <v>2021</v>
      </c>
      <c r="B1098" s="313">
        <v>44279</v>
      </c>
      <c r="C1098" s="4" t="s">
        <v>1489</v>
      </c>
      <c r="D1098" s="4" t="s">
        <v>1490</v>
      </c>
      <c r="F1098" s="4" t="s">
        <v>1491</v>
      </c>
      <c r="G1098" s="5" t="s">
        <v>430</v>
      </c>
      <c r="H1098" s="5" t="s">
        <v>1493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1494</v>
      </c>
      <c r="P1098" s="6" t="s">
        <v>1495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3">
        <f t="shared" si="340"/>
        <v>50</v>
      </c>
      <c r="BK1098" s="133" t="str">
        <f t="shared" si="342"/>
        <v>Sapin pectiné_F1_SP1_d5_GSM Alpes du Sud_50_</v>
      </c>
      <c r="BL1098" s="317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5" t="str">
        <f>+VLOOKUP(G1098,Liste!$A$7:$H$69,8,FALSE)</f>
        <v>Résineux</v>
      </c>
      <c r="BU1098" s="295">
        <f t="shared" si="343"/>
        <v>0</v>
      </c>
      <c r="BV1098" s="297">
        <f t="shared" si="344"/>
        <v>1</v>
      </c>
      <c r="BW1098" s="316">
        <v>0</v>
      </c>
      <c r="BX1098" s="295">
        <f t="shared" si="345"/>
        <v>0.43</v>
      </c>
      <c r="BY1098">
        <f t="shared" si="346"/>
        <v>0</v>
      </c>
      <c r="BZ1098" s="301">
        <f t="shared" si="347"/>
        <v>0</v>
      </c>
      <c r="CB1098" s="296">
        <v>0.6</v>
      </c>
      <c r="CC1098" s="296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3">
      <c r="A1099" s="4">
        <v>2021</v>
      </c>
      <c r="B1099" s="313">
        <v>44279</v>
      </c>
      <c r="C1099" s="4" t="s">
        <v>1489</v>
      </c>
      <c r="D1099" s="4" t="s">
        <v>1490</v>
      </c>
      <c r="F1099" s="4" t="s">
        <v>1491</v>
      </c>
      <c r="G1099" s="5" t="s">
        <v>430</v>
      </c>
      <c r="H1099" s="5" t="s">
        <v>1493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1494</v>
      </c>
      <c r="P1099" s="6" t="s">
        <v>1495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3">
        <f t="shared" si="340"/>
        <v>55</v>
      </c>
      <c r="BK1099" s="133" t="str">
        <f t="shared" si="342"/>
        <v>Sapin pectiné_F1_SP1_d5_GSM Alpes du Sud_55_</v>
      </c>
      <c r="BL1099" s="317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5" t="str">
        <f>+VLOOKUP(G1099,Liste!$A$7:$H$69,8,FALSE)</f>
        <v>Résineux</v>
      </c>
      <c r="BU1099" s="295">
        <f t="shared" si="343"/>
        <v>0</v>
      </c>
      <c r="BV1099" s="297">
        <f t="shared" si="344"/>
        <v>1</v>
      </c>
      <c r="BW1099" s="316">
        <v>0</v>
      </c>
      <c r="BX1099" s="295">
        <f t="shared" si="345"/>
        <v>0.43</v>
      </c>
      <c r="BY1099">
        <f t="shared" si="346"/>
        <v>0</v>
      </c>
      <c r="BZ1099" s="301">
        <f t="shared" si="347"/>
        <v>0</v>
      </c>
      <c r="CB1099" s="296">
        <v>0.6</v>
      </c>
      <c r="CC1099" s="296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3">
      <c r="A1100" s="4">
        <v>2021</v>
      </c>
      <c r="B1100" s="313">
        <v>44279</v>
      </c>
      <c r="C1100" s="4" t="s">
        <v>1489</v>
      </c>
      <c r="D1100" s="4" t="s">
        <v>1490</v>
      </c>
      <c r="F1100" s="4" t="s">
        <v>1491</v>
      </c>
      <c r="G1100" s="5" t="s">
        <v>430</v>
      </c>
      <c r="H1100" s="5" t="s">
        <v>1493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1494</v>
      </c>
      <c r="P1100" s="6" t="s">
        <v>1495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3">
        <f t="shared" si="340"/>
        <v>60</v>
      </c>
      <c r="BK1100" s="133" t="str">
        <f t="shared" si="342"/>
        <v>Sapin pectiné_F1_SP1_d5_GSM Alpes du Sud_60_</v>
      </c>
      <c r="BL1100" s="317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5" t="str">
        <f>+VLOOKUP(G1100,Liste!$A$7:$H$69,8,FALSE)</f>
        <v>Résineux</v>
      </c>
      <c r="BU1100" s="295">
        <f t="shared" si="343"/>
        <v>0</v>
      </c>
      <c r="BV1100" s="297">
        <f t="shared" si="344"/>
        <v>1</v>
      </c>
      <c r="BW1100" s="316">
        <v>0</v>
      </c>
      <c r="BX1100" s="295">
        <f t="shared" si="345"/>
        <v>0.43</v>
      </c>
      <c r="BY1100">
        <f t="shared" si="346"/>
        <v>0</v>
      </c>
      <c r="BZ1100" s="301">
        <f t="shared" si="347"/>
        <v>0</v>
      </c>
      <c r="CB1100" s="296">
        <v>0.6</v>
      </c>
      <c r="CC1100" s="296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3">
      <c r="A1101" s="4">
        <v>2021</v>
      </c>
      <c r="B1101" s="313">
        <v>44279</v>
      </c>
      <c r="C1101" s="4" t="s">
        <v>1489</v>
      </c>
      <c r="D1101" s="4" t="s">
        <v>1490</v>
      </c>
      <c r="F1101" s="4" t="s">
        <v>1491</v>
      </c>
      <c r="G1101" s="5" t="s">
        <v>430</v>
      </c>
      <c r="H1101" s="5" t="s">
        <v>1493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1494</v>
      </c>
      <c r="P1101" s="6" t="s">
        <v>1495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3">
        <f t="shared" si="340"/>
        <v>60</v>
      </c>
      <c r="BK1101" s="133" t="str">
        <f t="shared" si="342"/>
        <v>Sapin pectiné_F1_SP1_d5_GSM Alpes du Sud_60_</v>
      </c>
      <c r="BL1101" s="317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5" t="str">
        <f>+VLOOKUP(G1101,Liste!$A$7:$H$69,8,FALSE)</f>
        <v>Résineux</v>
      </c>
      <c r="BU1101" s="295">
        <f t="shared" si="343"/>
        <v>0</v>
      </c>
      <c r="BV1101" s="297">
        <f t="shared" si="344"/>
        <v>1</v>
      </c>
      <c r="BW1101" s="316">
        <v>0</v>
      </c>
      <c r="BX1101" s="295">
        <f t="shared" si="345"/>
        <v>0.43</v>
      </c>
      <c r="BY1101">
        <f t="shared" si="346"/>
        <v>0</v>
      </c>
      <c r="BZ1101" s="301">
        <f t="shared" si="347"/>
        <v>0</v>
      </c>
      <c r="CB1101" s="296">
        <v>0.6</v>
      </c>
      <c r="CC1101" s="296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3">
      <c r="A1102" s="4">
        <v>2021</v>
      </c>
      <c r="B1102" s="313">
        <v>44279</v>
      </c>
      <c r="C1102" s="4" t="s">
        <v>1489</v>
      </c>
      <c r="D1102" s="4" t="s">
        <v>1490</v>
      </c>
      <c r="F1102" s="4" t="s">
        <v>1491</v>
      </c>
      <c r="G1102" s="5" t="s">
        <v>430</v>
      </c>
      <c r="H1102" s="5" t="s">
        <v>1493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1494</v>
      </c>
      <c r="P1102" s="6" t="s">
        <v>1495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3">
        <f t="shared" si="340"/>
        <v>65</v>
      </c>
      <c r="BK1102" s="133" t="str">
        <f t="shared" si="342"/>
        <v>Sapin pectiné_F1_SP1_d5_GSM Alpes du Sud_65_</v>
      </c>
      <c r="BL1102" s="317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5" t="str">
        <f>+VLOOKUP(G1102,Liste!$A$7:$H$69,8,FALSE)</f>
        <v>Résineux</v>
      </c>
      <c r="BU1102" s="295">
        <f t="shared" si="343"/>
        <v>0</v>
      </c>
      <c r="BV1102" s="297">
        <f t="shared" si="344"/>
        <v>1</v>
      </c>
      <c r="BW1102" s="316">
        <v>0</v>
      </c>
      <c r="BX1102" s="295">
        <f t="shared" si="345"/>
        <v>0.43</v>
      </c>
      <c r="BY1102">
        <f t="shared" si="346"/>
        <v>0</v>
      </c>
      <c r="BZ1102" s="301">
        <f t="shared" si="347"/>
        <v>0</v>
      </c>
      <c r="CB1102" s="296">
        <v>0.6</v>
      </c>
      <c r="CC1102" s="296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3">
      <c r="A1103" s="4">
        <v>2021</v>
      </c>
      <c r="B1103" s="313">
        <v>44279</v>
      </c>
      <c r="C1103" s="4" t="s">
        <v>1489</v>
      </c>
      <c r="D1103" s="4" t="s">
        <v>1490</v>
      </c>
      <c r="F1103" s="4" t="s">
        <v>1491</v>
      </c>
      <c r="G1103" s="5" t="s">
        <v>430</v>
      </c>
      <c r="H1103" s="5" t="s">
        <v>1493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1494</v>
      </c>
      <c r="P1103" s="6" t="s">
        <v>1495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3">
        <f t="shared" si="340"/>
        <v>70</v>
      </c>
      <c r="BK1103" s="133" t="str">
        <f t="shared" si="342"/>
        <v>Sapin pectiné_F1_SP1_d5_GSM Alpes du Sud_70_</v>
      </c>
      <c r="BL1103" s="317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5" t="str">
        <f>+VLOOKUP(G1103,Liste!$A$7:$H$69,8,FALSE)</f>
        <v>Résineux</v>
      </c>
      <c r="BU1103" s="295">
        <f t="shared" si="343"/>
        <v>0</v>
      </c>
      <c r="BV1103" s="297">
        <f t="shared" si="344"/>
        <v>1</v>
      </c>
      <c r="BW1103" s="316">
        <v>0</v>
      </c>
      <c r="BX1103" s="295">
        <f t="shared" si="345"/>
        <v>0.43</v>
      </c>
      <c r="BY1103">
        <f t="shared" si="346"/>
        <v>0</v>
      </c>
      <c r="BZ1103" s="301">
        <f t="shared" si="347"/>
        <v>0</v>
      </c>
      <c r="CB1103" s="296">
        <v>0.6</v>
      </c>
      <c r="CC1103" s="296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3">
      <c r="A1104" s="4">
        <v>2021</v>
      </c>
      <c r="B1104" s="313">
        <v>44279</v>
      </c>
      <c r="C1104" s="4" t="s">
        <v>1489</v>
      </c>
      <c r="D1104" s="4" t="s">
        <v>1490</v>
      </c>
      <c r="F1104" s="4" t="s">
        <v>1491</v>
      </c>
      <c r="G1104" s="5" t="s">
        <v>430</v>
      </c>
      <c r="H1104" s="5" t="s">
        <v>1493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1494</v>
      </c>
      <c r="P1104" s="6" t="s">
        <v>1495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3">
        <f t="shared" si="340"/>
        <v>70</v>
      </c>
      <c r="BK1104" s="133" t="str">
        <f t="shared" si="342"/>
        <v>Sapin pectiné_F1_SP1_d5_GSM Alpes du Sud_70_</v>
      </c>
      <c r="BL1104" s="317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5" t="str">
        <f>+VLOOKUP(G1104,Liste!$A$7:$H$69,8,FALSE)</f>
        <v>Résineux</v>
      </c>
      <c r="BU1104" s="295">
        <f t="shared" si="343"/>
        <v>0</v>
      </c>
      <c r="BV1104" s="297">
        <f t="shared" si="344"/>
        <v>1</v>
      </c>
      <c r="BW1104" s="316">
        <v>0</v>
      </c>
      <c r="BX1104" s="295">
        <f t="shared" si="345"/>
        <v>0.43</v>
      </c>
      <c r="BY1104">
        <f t="shared" si="346"/>
        <v>0</v>
      </c>
      <c r="BZ1104" s="301">
        <f t="shared" si="347"/>
        <v>0</v>
      </c>
      <c r="CB1104" s="296">
        <v>0.6</v>
      </c>
      <c r="CC1104" s="296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3">
      <c r="A1105" s="4">
        <v>2021</v>
      </c>
      <c r="B1105" s="313">
        <v>44279</v>
      </c>
      <c r="C1105" s="4" t="s">
        <v>1489</v>
      </c>
      <c r="D1105" s="4" t="s">
        <v>1490</v>
      </c>
      <c r="F1105" s="4" t="s">
        <v>1491</v>
      </c>
      <c r="G1105" s="5" t="s">
        <v>430</v>
      </c>
      <c r="H1105" s="5" t="s">
        <v>1493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1494</v>
      </c>
      <c r="P1105" s="6" t="s">
        <v>1495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3">
        <f t="shared" si="340"/>
        <v>75</v>
      </c>
      <c r="BK1105" s="133" t="str">
        <f t="shared" si="342"/>
        <v>Sapin pectiné_F1_SP1_d5_GSM Alpes du Sud_75_</v>
      </c>
      <c r="BL1105" s="317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5" t="str">
        <f>+VLOOKUP(G1105,Liste!$A$7:$H$69,8,FALSE)</f>
        <v>Résineux</v>
      </c>
      <c r="BU1105" s="295">
        <f t="shared" si="343"/>
        <v>0</v>
      </c>
      <c r="BV1105" s="297">
        <f t="shared" si="344"/>
        <v>1</v>
      </c>
      <c r="BW1105" s="316">
        <v>0</v>
      </c>
      <c r="BX1105" s="295">
        <f t="shared" si="345"/>
        <v>0.43</v>
      </c>
      <c r="BY1105">
        <f t="shared" si="346"/>
        <v>0</v>
      </c>
      <c r="BZ1105" s="301">
        <f t="shared" si="347"/>
        <v>0</v>
      </c>
      <c r="CB1105" s="296">
        <v>0.6</v>
      </c>
      <c r="CC1105" s="296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3">
      <c r="A1106" s="4">
        <v>2021</v>
      </c>
      <c r="B1106" s="313">
        <v>44279</v>
      </c>
      <c r="C1106" s="4" t="s">
        <v>1489</v>
      </c>
      <c r="D1106" s="4" t="s">
        <v>1490</v>
      </c>
      <c r="F1106" s="4" t="s">
        <v>1491</v>
      </c>
      <c r="G1106" s="5" t="s">
        <v>430</v>
      </c>
      <c r="H1106" s="5" t="s">
        <v>1493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1494</v>
      </c>
      <c r="P1106" s="6" t="s">
        <v>1495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3">
        <f t="shared" si="340"/>
        <v>80</v>
      </c>
      <c r="BK1106" s="133" t="str">
        <f t="shared" si="342"/>
        <v>Sapin pectiné_F1_SP1_d5_GSM Alpes du Sud_80_</v>
      </c>
      <c r="BL1106" s="317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5" t="str">
        <f>+VLOOKUP(G1106,Liste!$A$7:$H$69,8,FALSE)</f>
        <v>Résineux</v>
      </c>
      <c r="BU1106" s="295">
        <f t="shared" si="343"/>
        <v>0</v>
      </c>
      <c r="BV1106" s="297">
        <f t="shared" si="344"/>
        <v>1</v>
      </c>
      <c r="BW1106" s="316">
        <v>0</v>
      </c>
      <c r="BX1106" s="295">
        <f t="shared" si="345"/>
        <v>0.43</v>
      </c>
      <c r="BY1106">
        <f t="shared" si="346"/>
        <v>0</v>
      </c>
      <c r="BZ1106" s="301">
        <f t="shared" si="347"/>
        <v>0</v>
      </c>
      <c r="CB1106" s="296">
        <v>0.6</v>
      </c>
      <c r="CC1106" s="296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3">
      <c r="A1107" s="4">
        <v>2021</v>
      </c>
      <c r="B1107" s="313">
        <v>44279</v>
      </c>
      <c r="C1107" s="4" t="s">
        <v>1489</v>
      </c>
      <c r="D1107" s="4" t="s">
        <v>1490</v>
      </c>
      <c r="F1107" s="4" t="s">
        <v>1491</v>
      </c>
      <c r="G1107" s="5" t="s">
        <v>430</v>
      </c>
      <c r="H1107" s="5" t="s">
        <v>1493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1494</v>
      </c>
      <c r="P1107" s="6" t="s">
        <v>1495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3">
        <f t="shared" si="340"/>
        <v>80</v>
      </c>
      <c r="BK1107" s="133" t="str">
        <f t="shared" si="342"/>
        <v>Sapin pectiné_F1_SP1_d5_GSM Alpes du Sud_80_</v>
      </c>
      <c r="BL1107" s="317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5" t="str">
        <f>+VLOOKUP(G1107,Liste!$A$7:$H$69,8,FALSE)</f>
        <v>Résineux</v>
      </c>
      <c r="BU1107" s="295">
        <f t="shared" si="343"/>
        <v>0</v>
      </c>
      <c r="BV1107" s="297">
        <f t="shared" si="344"/>
        <v>1</v>
      </c>
      <c r="BW1107" s="316">
        <v>0</v>
      </c>
      <c r="BX1107" s="295">
        <f t="shared" si="345"/>
        <v>0.43</v>
      </c>
      <c r="BY1107">
        <f t="shared" si="346"/>
        <v>0</v>
      </c>
      <c r="BZ1107" s="301">
        <f t="shared" si="347"/>
        <v>0</v>
      </c>
      <c r="CB1107" s="296">
        <v>0.6</v>
      </c>
      <c r="CC1107" s="296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3">
      <c r="A1108" s="4">
        <v>2021</v>
      </c>
      <c r="B1108" s="313">
        <v>44279</v>
      </c>
      <c r="C1108" s="4" t="s">
        <v>1489</v>
      </c>
      <c r="D1108" s="4" t="s">
        <v>1490</v>
      </c>
      <c r="F1108" s="4" t="s">
        <v>1491</v>
      </c>
      <c r="G1108" s="5" t="s">
        <v>430</v>
      </c>
      <c r="H1108" s="5" t="s">
        <v>1493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1494</v>
      </c>
      <c r="P1108" s="6" t="s">
        <v>1495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3">
        <f t="shared" si="340"/>
        <v>85</v>
      </c>
      <c r="BK1108" s="133" t="str">
        <f t="shared" si="342"/>
        <v>Sapin pectiné_F1_SP1_d5_GSM Alpes du Sud_85_</v>
      </c>
      <c r="BL1108" s="317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5" t="str">
        <f>+VLOOKUP(G1108,Liste!$A$7:$H$69,8,FALSE)</f>
        <v>Résineux</v>
      </c>
      <c r="BU1108" s="295">
        <f t="shared" si="343"/>
        <v>0</v>
      </c>
      <c r="BV1108" s="297">
        <f t="shared" si="344"/>
        <v>1</v>
      </c>
      <c r="BW1108" s="316">
        <v>0</v>
      </c>
      <c r="BX1108" s="295">
        <f t="shared" si="345"/>
        <v>0.43</v>
      </c>
      <c r="BY1108">
        <f t="shared" si="346"/>
        <v>0</v>
      </c>
      <c r="BZ1108" s="301">
        <f t="shared" si="347"/>
        <v>0</v>
      </c>
      <c r="CB1108" s="296">
        <v>0.6</v>
      </c>
      <c r="CC1108" s="296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3">
      <c r="A1109" s="4">
        <v>2021</v>
      </c>
      <c r="B1109" s="313">
        <v>44279</v>
      </c>
      <c r="C1109" s="4" t="s">
        <v>1489</v>
      </c>
      <c r="D1109" s="4" t="s">
        <v>1490</v>
      </c>
      <c r="F1109" s="4" t="s">
        <v>1491</v>
      </c>
      <c r="G1109" s="5" t="s">
        <v>430</v>
      </c>
      <c r="H1109" s="5" t="s">
        <v>1493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1494</v>
      </c>
      <c r="P1109" s="6" t="s">
        <v>1495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3">
        <f t="shared" si="340"/>
        <v>90</v>
      </c>
      <c r="BK1109" s="133" t="str">
        <f t="shared" si="342"/>
        <v>Sapin pectiné_F1_SP1_d5_GSM Alpes du Sud_90_</v>
      </c>
      <c r="BL1109" s="317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5" t="str">
        <f>+VLOOKUP(G1109,Liste!$A$7:$H$69,8,FALSE)</f>
        <v>Résineux</v>
      </c>
      <c r="BU1109" s="295">
        <f t="shared" si="343"/>
        <v>0</v>
      </c>
      <c r="BV1109" s="297">
        <f t="shared" si="344"/>
        <v>1</v>
      </c>
      <c r="BW1109" s="316">
        <v>0</v>
      </c>
      <c r="BX1109" s="295">
        <f t="shared" si="345"/>
        <v>0.43</v>
      </c>
      <c r="BY1109">
        <f t="shared" si="346"/>
        <v>0</v>
      </c>
      <c r="BZ1109" s="301">
        <f t="shared" si="347"/>
        <v>0</v>
      </c>
      <c r="CB1109" s="296">
        <v>0.6</v>
      </c>
      <c r="CC1109" s="296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3">
      <c r="A1110" s="4">
        <v>2021</v>
      </c>
      <c r="B1110" s="313">
        <v>44279</v>
      </c>
      <c r="C1110" s="4" t="s">
        <v>1489</v>
      </c>
      <c r="D1110" s="4" t="s">
        <v>1490</v>
      </c>
      <c r="F1110" s="4" t="s">
        <v>1491</v>
      </c>
      <c r="G1110" s="5" t="s">
        <v>430</v>
      </c>
      <c r="H1110" s="5" t="s">
        <v>1493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1494</v>
      </c>
      <c r="P1110" s="6" t="s">
        <v>1495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3">
        <f t="shared" si="340"/>
        <v>90</v>
      </c>
      <c r="BK1110" s="133" t="str">
        <f t="shared" si="342"/>
        <v>Sapin pectiné_F1_SP1_d5_GSM Alpes du Sud_90_</v>
      </c>
      <c r="BL1110" s="317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5" t="str">
        <f>+VLOOKUP(G1110,Liste!$A$7:$H$69,8,FALSE)</f>
        <v>Résineux</v>
      </c>
      <c r="BU1110" s="295">
        <f t="shared" si="343"/>
        <v>0</v>
      </c>
      <c r="BV1110" s="297">
        <f t="shared" si="344"/>
        <v>1</v>
      </c>
      <c r="BW1110" s="316">
        <v>0</v>
      </c>
      <c r="BX1110" s="295">
        <f t="shared" si="345"/>
        <v>0.43</v>
      </c>
      <c r="BY1110">
        <f t="shared" si="346"/>
        <v>0</v>
      </c>
      <c r="BZ1110" s="301">
        <f t="shared" si="347"/>
        <v>0</v>
      </c>
      <c r="CB1110" s="296">
        <v>0.6</v>
      </c>
      <c r="CC1110" s="296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3">
      <c r="A1111" s="4">
        <v>2021</v>
      </c>
      <c r="B1111" s="313">
        <v>44279</v>
      </c>
      <c r="C1111" s="4" t="s">
        <v>1489</v>
      </c>
      <c r="D1111" s="4" t="s">
        <v>1490</v>
      </c>
      <c r="F1111" s="4" t="s">
        <v>1491</v>
      </c>
      <c r="G1111" s="5" t="s">
        <v>430</v>
      </c>
      <c r="H1111" s="5" t="s">
        <v>1493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1494</v>
      </c>
      <c r="P1111" s="6" t="s">
        <v>1495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3">
        <f t="shared" si="340"/>
        <v>95</v>
      </c>
      <c r="BK1111" s="133" t="str">
        <f t="shared" si="342"/>
        <v>Sapin pectiné_F1_SP1_d5_GSM Alpes du Sud_95_</v>
      </c>
      <c r="BL1111" s="317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5" t="str">
        <f>+VLOOKUP(G1111,Liste!$A$7:$H$69,8,FALSE)</f>
        <v>Résineux</v>
      </c>
      <c r="BU1111" s="295">
        <f t="shared" si="343"/>
        <v>0</v>
      </c>
      <c r="BV1111" s="297">
        <f t="shared" si="344"/>
        <v>1</v>
      </c>
      <c r="BW1111" s="316">
        <v>0</v>
      </c>
      <c r="BX1111" s="295">
        <f t="shared" si="345"/>
        <v>0.43</v>
      </c>
      <c r="BY1111">
        <f t="shared" si="346"/>
        <v>0</v>
      </c>
      <c r="BZ1111" s="301">
        <f t="shared" si="347"/>
        <v>0</v>
      </c>
      <c r="CB1111" s="296">
        <v>0.6</v>
      </c>
      <c r="CC1111" s="296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3">
      <c r="A1112" s="4">
        <v>2021</v>
      </c>
      <c r="B1112" s="313">
        <v>44279</v>
      </c>
      <c r="C1112" s="4" t="s">
        <v>1489</v>
      </c>
      <c r="D1112" s="4" t="s">
        <v>1490</v>
      </c>
      <c r="F1112" s="4" t="s">
        <v>1491</v>
      </c>
      <c r="G1112" s="5" t="s">
        <v>430</v>
      </c>
      <c r="H1112" s="5" t="s">
        <v>1493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1494</v>
      </c>
      <c r="P1112" s="6" t="s">
        <v>1495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3">
        <f t="shared" si="340"/>
        <v>100</v>
      </c>
      <c r="BK1112" s="133" t="str">
        <f t="shared" si="342"/>
        <v>Sapin pectiné_F1_SP1_d5_GSM Alpes du Sud_100_</v>
      </c>
      <c r="BL1112" s="317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5" t="str">
        <f>+VLOOKUP(G1112,Liste!$A$7:$H$69,8,FALSE)</f>
        <v>Résineux</v>
      </c>
      <c r="BU1112" s="295">
        <f t="shared" si="343"/>
        <v>0</v>
      </c>
      <c r="BV1112" s="297">
        <f t="shared" si="344"/>
        <v>1</v>
      </c>
      <c r="BW1112" s="316">
        <v>0</v>
      </c>
      <c r="BX1112" s="295">
        <f t="shared" si="345"/>
        <v>0.43</v>
      </c>
      <c r="BY1112">
        <f t="shared" si="346"/>
        <v>0</v>
      </c>
      <c r="BZ1112" s="301">
        <f t="shared" si="347"/>
        <v>0</v>
      </c>
      <c r="CB1112" s="296">
        <v>0.6</v>
      </c>
      <c r="CC1112" s="296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3">
      <c r="A1113" s="4">
        <v>2021</v>
      </c>
      <c r="B1113" s="313">
        <v>44279</v>
      </c>
      <c r="C1113" s="4" t="s">
        <v>1489</v>
      </c>
      <c r="D1113" s="4" t="s">
        <v>1490</v>
      </c>
      <c r="F1113" s="4" t="s">
        <v>1491</v>
      </c>
      <c r="G1113" s="5" t="s">
        <v>430</v>
      </c>
      <c r="H1113" s="5" t="s">
        <v>1493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1494</v>
      </c>
      <c r="P1113" s="6" t="s">
        <v>1495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3">
        <f t="shared" si="340"/>
        <v>100</v>
      </c>
      <c r="BK1113" s="133" t="str">
        <f t="shared" si="342"/>
        <v>Sapin pectiné_F1_SP1_d5_GSM Alpes du Sud_100_</v>
      </c>
      <c r="BL1113" s="317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5" t="str">
        <f>+VLOOKUP(G1113,Liste!$A$7:$H$69,8,FALSE)</f>
        <v>Résineux</v>
      </c>
      <c r="BU1113" s="295">
        <f t="shared" si="343"/>
        <v>0</v>
      </c>
      <c r="BV1113" s="297">
        <f t="shared" si="344"/>
        <v>1</v>
      </c>
      <c r="BW1113" s="316">
        <v>0</v>
      </c>
      <c r="BX1113" s="295">
        <f t="shared" si="345"/>
        <v>0.43</v>
      </c>
      <c r="BY1113">
        <f t="shared" si="346"/>
        <v>0</v>
      </c>
      <c r="BZ1113" s="301">
        <f t="shared" si="347"/>
        <v>0</v>
      </c>
      <c r="CB1113" s="296">
        <v>0.6</v>
      </c>
      <c r="CC1113" s="296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3">
      <c r="A1114" s="4">
        <v>2021</v>
      </c>
      <c r="B1114" s="313">
        <v>44279</v>
      </c>
      <c r="C1114" s="4" t="s">
        <v>1489</v>
      </c>
      <c r="D1114" s="4" t="s">
        <v>1490</v>
      </c>
      <c r="F1114" s="4" t="s">
        <v>1491</v>
      </c>
      <c r="G1114" s="5" t="s">
        <v>430</v>
      </c>
      <c r="H1114" s="5" t="s">
        <v>1493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1494</v>
      </c>
      <c r="P1114" s="6" t="s">
        <v>1495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3">
        <f t="shared" si="340"/>
        <v>105</v>
      </c>
      <c r="BK1114" s="133" t="str">
        <f t="shared" si="342"/>
        <v>Sapin pectiné_F1_SP1_d5_GSM Alpes du Sud_105_</v>
      </c>
      <c r="BL1114" s="317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5" t="str">
        <f>+VLOOKUP(G1114,Liste!$A$7:$H$69,8,FALSE)</f>
        <v>Résineux</v>
      </c>
      <c r="BU1114" s="295">
        <f t="shared" si="343"/>
        <v>0</v>
      </c>
      <c r="BV1114" s="297">
        <f t="shared" si="344"/>
        <v>1</v>
      </c>
      <c r="BW1114" s="316">
        <v>0</v>
      </c>
      <c r="BX1114" s="295">
        <f t="shared" si="345"/>
        <v>0.43</v>
      </c>
      <c r="BY1114">
        <f t="shared" si="346"/>
        <v>0</v>
      </c>
      <c r="BZ1114" s="301">
        <f t="shared" si="347"/>
        <v>0</v>
      </c>
      <c r="CB1114" s="296">
        <v>0.6</v>
      </c>
      <c r="CC1114" s="296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3">
      <c r="A1115" s="4">
        <v>2021</v>
      </c>
      <c r="B1115" s="313">
        <v>44279</v>
      </c>
      <c r="C1115" s="4" t="s">
        <v>1489</v>
      </c>
      <c r="D1115" s="4" t="s">
        <v>1490</v>
      </c>
      <c r="F1115" s="4" t="s">
        <v>1491</v>
      </c>
      <c r="G1115" s="5" t="s">
        <v>430</v>
      </c>
      <c r="H1115" s="5" t="s">
        <v>1493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1494</v>
      </c>
      <c r="P1115" s="6" t="s">
        <v>1495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3">
        <f t="shared" si="340"/>
        <v>110</v>
      </c>
      <c r="BK1115" s="133" t="str">
        <f t="shared" si="342"/>
        <v>Sapin pectiné_F1_SP1_d5_GSM Alpes du Sud_110_</v>
      </c>
      <c r="BL1115" s="317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5" t="str">
        <f>+VLOOKUP(G1115,Liste!$A$7:$H$69,8,FALSE)</f>
        <v>Résineux</v>
      </c>
      <c r="BU1115" s="295">
        <f t="shared" si="343"/>
        <v>0</v>
      </c>
      <c r="BV1115" s="297">
        <f t="shared" si="344"/>
        <v>1</v>
      </c>
      <c r="BW1115" s="316">
        <v>0</v>
      </c>
      <c r="BX1115" s="295">
        <f t="shared" si="345"/>
        <v>0.43</v>
      </c>
      <c r="BY1115">
        <f t="shared" si="346"/>
        <v>0</v>
      </c>
      <c r="BZ1115" s="301">
        <f t="shared" si="347"/>
        <v>0</v>
      </c>
      <c r="CB1115" s="296">
        <v>0.6</v>
      </c>
      <c r="CC1115" s="296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3">
      <c r="A1116" s="4">
        <v>2021</v>
      </c>
      <c r="B1116" s="313">
        <v>44279</v>
      </c>
      <c r="C1116" s="4" t="s">
        <v>1489</v>
      </c>
      <c r="D1116" s="4" t="s">
        <v>1490</v>
      </c>
      <c r="F1116" s="4" t="s">
        <v>1491</v>
      </c>
      <c r="G1116" s="5" t="s">
        <v>430</v>
      </c>
      <c r="H1116" s="5" t="s">
        <v>1493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1494</v>
      </c>
      <c r="P1116" s="6" t="s">
        <v>1495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3">
        <f t="shared" si="340"/>
        <v>110</v>
      </c>
      <c r="BK1116" s="133" t="str">
        <f t="shared" si="342"/>
        <v>Sapin pectiné_F1_SP1_d5_GSM Alpes du Sud_110_</v>
      </c>
      <c r="BL1116" s="317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5" t="str">
        <f>+VLOOKUP(G1116,Liste!$A$7:$H$69,8,FALSE)</f>
        <v>Résineux</v>
      </c>
      <c r="BU1116" s="295">
        <f t="shared" si="343"/>
        <v>0</v>
      </c>
      <c r="BV1116" s="297">
        <f t="shared" si="344"/>
        <v>1</v>
      </c>
      <c r="BW1116" s="316">
        <v>0</v>
      </c>
      <c r="BX1116" s="295">
        <f t="shared" si="345"/>
        <v>0.43</v>
      </c>
      <c r="BY1116">
        <f t="shared" si="346"/>
        <v>0</v>
      </c>
      <c r="BZ1116" s="301">
        <f t="shared" si="347"/>
        <v>0</v>
      </c>
      <c r="CB1116" s="296">
        <v>0.6</v>
      </c>
      <c r="CC1116" s="296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3">
      <c r="A1117" s="4">
        <v>2021</v>
      </c>
      <c r="B1117" s="313">
        <v>44279</v>
      </c>
      <c r="C1117" s="4" t="s">
        <v>1489</v>
      </c>
      <c r="D1117" s="4" t="s">
        <v>1490</v>
      </c>
      <c r="F1117" s="4" t="s">
        <v>1491</v>
      </c>
      <c r="G1117" s="5" t="s">
        <v>430</v>
      </c>
      <c r="H1117" s="5" t="s">
        <v>1493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1494</v>
      </c>
      <c r="P1117" s="6" t="s">
        <v>1495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3">
        <f t="shared" si="340"/>
        <v>115</v>
      </c>
      <c r="BK1117" s="133" t="str">
        <f t="shared" si="342"/>
        <v>Sapin pectiné_F1_SP1_d5_GSM Alpes du Sud_115_</v>
      </c>
      <c r="BL1117" s="317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5" t="str">
        <f>+VLOOKUP(G1117,Liste!$A$7:$H$69,8,FALSE)</f>
        <v>Résineux</v>
      </c>
      <c r="BU1117" s="295">
        <f t="shared" si="343"/>
        <v>0</v>
      </c>
      <c r="BV1117" s="297">
        <f t="shared" si="344"/>
        <v>1</v>
      </c>
      <c r="BW1117" s="316">
        <v>0</v>
      </c>
      <c r="BX1117" s="295">
        <f t="shared" si="345"/>
        <v>0.43</v>
      </c>
      <c r="BY1117">
        <f t="shared" si="346"/>
        <v>0</v>
      </c>
      <c r="BZ1117" s="301">
        <f t="shared" si="347"/>
        <v>0</v>
      </c>
      <c r="CB1117" s="296">
        <v>0.6</v>
      </c>
      <c r="CC1117" s="296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3">
      <c r="A1118" s="4">
        <v>2021</v>
      </c>
      <c r="B1118" s="313">
        <v>44279</v>
      </c>
      <c r="C1118" s="4" t="s">
        <v>1489</v>
      </c>
      <c r="D1118" s="4" t="s">
        <v>1490</v>
      </c>
      <c r="F1118" s="4" t="s">
        <v>1491</v>
      </c>
      <c r="G1118" s="5" t="s">
        <v>430</v>
      </c>
      <c r="H1118" s="5" t="s">
        <v>1493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1494</v>
      </c>
      <c r="P1118" s="6" t="s">
        <v>1495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3">
        <f t="shared" si="340"/>
        <v>120</v>
      </c>
      <c r="BK1118" s="133" t="str">
        <f t="shared" si="342"/>
        <v>Sapin pectiné_F1_SP1_d5_GSM Alpes du Sud_120_</v>
      </c>
      <c r="BL1118" s="317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5" t="str">
        <f>+VLOOKUP(G1118,Liste!$A$7:$H$69,8,FALSE)</f>
        <v>Résineux</v>
      </c>
      <c r="BU1118" s="295">
        <f t="shared" si="343"/>
        <v>0</v>
      </c>
      <c r="BV1118" s="297">
        <f t="shared" si="344"/>
        <v>1</v>
      </c>
      <c r="BW1118" s="316">
        <v>0</v>
      </c>
      <c r="BX1118" s="295">
        <f t="shared" si="345"/>
        <v>0.43</v>
      </c>
      <c r="BY1118">
        <f t="shared" si="346"/>
        <v>0</v>
      </c>
      <c r="BZ1118" s="301">
        <f t="shared" si="347"/>
        <v>0</v>
      </c>
      <c r="CB1118" s="296">
        <v>0.6</v>
      </c>
      <c r="CC1118" s="296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3">
      <c r="A1119" s="4">
        <v>2021</v>
      </c>
      <c r="B1119" s="313">
        <v>44279</v>
      </c>
      <c r="C1119" s="4" t="s">
        <v>1489</v>
      </c>
      <c r="D1119" s="4" t="s">
        <v>1490</v>
      </c>
      <c r="F1119" s="4" t="s">
        <v>1491</v>
      </c>
      <c r="G1119" s="5" t="s">
        <v>430</v>
      </c>
      <c r="H1119" s="5" t="s">
        <v>1493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1494</v>
      </c>
      <c r="P1119" s="6" t="s">
        <v>1495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3">
        <f t="shared" si="340"/>
        <v>120</v>
      </c>
      <c r="BK1119" s="133" t="str">
        <f t="shared" si="342"/>
        <v>Sapin pectiné_F1_SP1_d5_GSM Alpes du Sud_120_</v>
      </c>
      <c r="BL1119" s="317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5" t="str">
        <f>+VLOOKUP(G1119,Liste!$A$7:$H$69,8,FALSE)</f>
        <v>Résineux</v>
      </c>
      <c r="BU1119" s="295">
        <f t="shared" si="343"/>
        <v>0</v>
      </c>
      <c r="BV1119" s="297">
        <f t="shared" si="344"/>
        <v>1</v>
      </c>
      <c r="BW1119" s="316">
        <v>0</v>
      </c>
      <c r="BX1119" s="295">
        <f t="shared" si="345"/>
        <v>0.43</v>
      </c>
      <c r="BY1119">
        <f t="shared" si="346"/>
        <v>0</v>
      </c>
      <c r="BZ1119" s="301">
        <f t="shared" si="347"/>
        <v>0</v>
      </c>
      <c r="CB1119" s="296">
        <v>0.6</v>
      </c>
      <c r="CC1119" s="296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3">
      <c r="A1120" s="4">
        <v>2021</v>
      </c>
      <c r="B1120" s="313">
        <v>44279</v>
      </c>
      <c r="C1120" s="4" t="s">
        <v>66</v>
      </c>
      <c r="D1120" s="4" t="s">
        <v>1499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1500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3">
        <f t="shared" si="340"/>
        <v>30</v>
      </c>
      <c r="BK1120" s="133" t="str">
        <f t="shared" si="342"/>
        <v>Chêne sessile_F2_Dynamique_Guide chênaie continentale_30_</v>
      </c>
      <c r="BL1120" s="317"/>
      <c r="BM1120" s="13">
        <v>44.804926080051203</v>
      </c>
      <c r="BN1120" s="13">
        <v>209.958307968051</v>
      </c>
      <c r="BP1120" s="13">
        <v>305.10291717349702</v>
      </c>
      <c r="BQ1120" s="13"/>
      <c r="BT1120" s="295" t="str">
        <f>+VLOOKUP(G1120,Liste!$A$7:$H$69,8,FALSE)</f>
        <v>Feuillus</v>
      </c>
      <c r="BU1120" s="295">
        <f t="shared" si="343"/>
        <v>1</v>
      </c>
      <c r="BV1120" s="297">
        <f t="shared" si="344"/>
        <v>0</v>
      </c>
      <c r="BW1120" s="316">
        <v>0</v>
      </c>
      <c r="BX1120" s="295">
        <f t="shared" si="345"/>
        <v>0.25</v>
      </c>
      <c r="BY1120">
        <f t="shared" si="346"/>
        <v>0</v>
      </c>
      <c r="BZ1120" s="301">
        <f t="shared" si="347"/>
        <v>0</v>
      </c>
      <c r="CB1120" s="296">
        <v>0</v>
      </c>
      <c r="CC1120" s="296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3">
      <c r="A1121" s="4">
        <v>2021</v>
      </c>
      <c r="B1121" s="313">
        <v>44279</v>
      </c>
      <c r="C1121" s="4" t="s">
        <v>66</v>
      </c>
      <c r="D1121" s="4" t="s">
        <v>1499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1500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3">
        <f t="shared" si="340"/>
        <v>44</v>
      </c>
      <c r="BK1121" s="133" t="str">
        <f t="shared" si="342"/>
        <v>Chêne sessile_F2_Dynamique_Guide chênaie continentale_44_</v>
      </c>
      <c r="BL1121" s="317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5" t="str">
        <f>+VLOOKUP(G1121,Liste!$A$7:$H$69,8,FALSE)</f>
        <v>Feuillus</v>
      </c>
      <c r="BU1121" s="295">
        <f t="shared" si="343"/>
        <v>1</v>
      </c>
      <c r="BV1121" s="297">
        <f t="shared" si="344"/>
        <v>0</v>
      </c>
      <c r="BW1121" s="316">
        <v>0</v>
      </c>
      <c r="BX1121" s="295">
        <f t="shared" si="345"/>
        <v>0.25</v>
      </c>
      <c r="BY1121">
        <f t="shared" si="346"/>
        <v>0</v>
      </c>
      <c r="BZ1121" s="301">
        <f t="shared" si="347"/>
        <v>0</v>
      </c>
      <c r="CB1121" s="296">
        <v>0</v>
      </c>
      <c r="CC1121" s="296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3">
      <c r="A1122" s="4">
        <v>2021</v>
      </c>
      <c r="B1122" s="313">
        <v>44279</v>
      </c>
      <c r="C1122" s="4" t="s">
        <v>66</v>
      </c>
      <c r="D1122" s="4" t="s">
        <v>1499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1500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3">
        <f t="shared" si="340"/>
        <v>44</v>
      </c>
      <c r="BK1122" s="133" t="str">
        <f t="shared" si="342"/>
        <v>Chêne sessile_F2_Dynamique_Guide chênaie continentale_44_</v>
      </c>
      <c r="BL1122" s="317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5" t="str">
        <f>+VLOOKUP(G1122,Liste!$A$7:$H$69,8,FALSE)</f>
        <v>Feuillus</v>
      </c>
      <c r="BU1122" s="295">
        <f t="shared" si="343"/>
        <v>1</v>
      </c>
      <c r="BV1122" s="297">
        <f t="shared" si="344"/>
        <v>0</v>
      </c>
      <c r="BW1122" s="316">
        <v>0</v>
      </c>
      <c r="BX1122" s="295">
        <f t="shared" si="345"/>
        <v>0.25</v>
      </c>
      <c r="BY1122">
        <f t="shared" si="346"/>
        <v>0</v>
      </c>
      <c r="BZ1122" s="301">
        <f t="shared" si="347"/>
        <v>0</v>
      </c>
      <c r="CB1122" s="296">
        <v>0</v>
      </c>
      <c r="CC1122" s="296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3">
      <c r="A1123" s="4">
        <v>2021</v>
      </c>
      <c r="B1123" s="313">
        <v>44279</v>
      </c>
      <c r="C1123" s="4" t="s">
        <v>66</v>
      </c>
      <c r="D1123" s="4" t="s">
        <v>1499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1500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3">
        <f t="shared" si="340"/>
        <v>47</v>
      </c>
      <c r="BK1123" s="133" t="str">
        <f t="shared" si="342"/>
        <v>Chêne sessile_F2_Dynamique_Guide chênaie continentale_47_</v>
      </c>
      <c r="BL1123" s="317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5" t="str">
        <f>+VLOOKUP(G1123,Liste!$A$7:$H$69,8,FALSE)</f>
        <v>Feuillus</v>
      </c>
      <c r="BU1123" s="295">
        <f t="shared" si="343"/>
        <v>1</v>
      </c>
      <c r="BV1123" s="297">
        <f t="shared" si="344"/>
        <v>0</v>
      </c>
      <c r="BW1123" s="316">
        <v>0</v>
      </c>
      <c r="BX1123" s="295">
        <f t="shared" si="345"/>
        <v>0.25</v>
      </c>
      <c r="BY1123">
        <f t="shared" si="346"/>
        <v>0</v>
      </c>
      <c r="BZ1123" s="301">
        <f t="shared" si="347"/>
        <v>0</v>
      </c>
      <c r="CB1123" s="296">
        <v>0</v>
      </c>
      <c r="CC1123" s="296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3">
      <c r="A1124" s="4">
        <v>2021</v>
      </c>
      <c r="B1124" s="313">
        <v>44279</v>
      </c>
      <c r="C1124" s="4" t="s">
        <v>66</v>
      </c>
      <c r="D1124" s="4" t="s">
        <v>1499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1500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3">
        <f t="shared" si="340"/>
        <v>51</v>
      </c>
      <c r="BK1124" s="133" t="str">
        <f t="shared" si="342"/>
        <v>Chêne sessile_F2_Dynamique_Guide chênaie continentale_51_</v>
      </c>
      <c r="BL1124" s="317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5" t="str">
        <f>+VLOOKUP(G1124,Liste!$A$7:$H$69,8,FALSE)</f>
        <v>Feuillus</v>
      </c>
      <c r="BU1124" s="295">
        <f t="shared" si="343"/>
        <v>1</v>
      </c>
      <c r="BV1124" s="297">
        <f t="shared" si="344"/>
        <v>0</v>
      </c>
      <c r="BW1124" s="316">
        <v>0</v>
      </c>
      <c r="BX1124" s="295">
        <f t="shared" si="345"/>
        <v>0.25</v>
      </c>
      <c r="BY1124">
        <f t="shared" si="346"/>
        <v>0</v>
      </c>
      <c r="BZ1124" s="301">
        <f t="shared" si="347"/>
        <v>0</v>
      </c>
      <c r="CB1124" s="296">
        <v>0</v>
      </c>
      <c r="CC1124" s="296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3">
      <c r="A1125" s="4">
        <v>2021</v>
      </c>
      <c r="B1125" s="313">
        <v>44279</v>
      </c>
      <c r="C1125" s="4" t="s">
        <v>66</v>
      </c>
      <c r="D1125" s="4" t="s">
        <v>1499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1500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3">
        <f t="shared" si="340"/>
        <v>51</v>
      </c>
      <c r="BK1125" s="133" t="str">
        <f t="shared" si="342"/>
        <v>Chêne sessile_F2_Dynamique_Guide chênaie continentale_51_</v>
      </c>
      <c r="BL1125" s="317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5" t="str">
        <f>+VLOOKUP(G1125,Liste!$A$7:$H$69,8,FALSE)</f>
        <v>Feuillus</v>
      </c>
      <c r="BU1125" s="295">
        <f t="shared" si="343"/>
        <v>1</v>
      </c>
      <c r="BV1125" s="297">
        <f t="shared" si="344"/>
        <v>0</v>
      </c>
      <c r="BW1125" s="316">
        <v>0</v>
      </c>
      <c r="BX1125" s="295">
        <f t="shared" si="345"/>
        <v>0.25</v>
      </c>
      <c r="BY1125">
        <f t="shared" si="346"/>
        <v>0</v>
      </c>
      <c r="BZ1125" s="301">
        <f t="shared" si="347"/>
        <v>0</v>
      </c>
      <c r="CB1125" s="296">
        <v>0</v>
      </c>
      <c r="CC1125" s="296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3">
      <c r="A1126" s="4">
        <v>2021</v>
      </c>
      <c r="B1126" s="313">
        <v>44279</v>
      </c>
      <c r="C1126" s="4" t="s">
        <v>66</v>
      </c>
      <c r="D1126" s="4" t="s">
        <v>1499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1500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3">
        <f t="shared" si="340"/>
        <v>54</v>
      </c>
      <c r="BK1126" s="133" t="str">
        <f t="shared" si="342"/>
        <v>Chêne sessile_F2_Dynamique_Guide chênaie continentale_54_</v>
      </c>
      <c r="BL1126" s="317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5" t="str">
        <f>+VLOOKUP(G1126,Liste!$A$7:$H$69,8,FALSE)</f>
        <v>Feuillus</v>
      </c>
      <c r="BU1126" s="295">
        <f t="shared" si="343"/>
        <v>1</v>
      </c>
      <c r="BV1126" s="297">
        <f t="shared" si="344"/>
        <v>0</v>
      </c>
      <c r="BW1126" s="316">
        <v>0</v>
      </c>
      <c r="BX1126" s="295">
        <f t="shared" si="345"/>
        <v>0.25</v>
      </c>
      <c r="BY1126">
        <f t="shared" si="346"/>
        <v>0</v>
      </c>
      <c r="BZ1126" s="301">
        <f t="shared" si="347"/>
        <v>0</v>
      </c>
      <c r="CB1126" s="296">
        <v>0</v>
      </c>
      <c r="CC1126" s="296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3">
      <c r="A1127" s="4">
        <v>2021</v>
      </c>
      <c r="B1127" s="313">
        <v>44279</v>
      </c>
      <c r="C1127" s="4" t="s">
        <v>66</v>
      </c>
      <c r="D1127" s="4" t="s">
        <v>1499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1500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3">
        <f t="shared" si="340"/>
        <v>57</v>
      </c>
      <c r="BK1127" s="133" t="str">
        <f t="shared" si="342"/>
        <v>Chêne sessile_F2_Dynamique_Guide chênaie continentale_57_</v>
      </c>
      <c r="BL1127" s="317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5" t="str">
        <f>+VLOOKUP(G1127,Liste!$A$7:$H$69,8,FALSE)</f>
        <v>Feuillus</v>
      </c>
      <c r="BU1127" s="295">
        <f t="shared" si="343"/>
        <v>1</v>
      </c>
      <c r="BV1127" s="297">
        <f t="shared" si="344"/>
        <v>0</v>
      </c>
      <c r="BW1127" s="316">
        <v>0</v>
      </c>
      <c r="BX1127" s="295">
        <f t="shared" si="345"/>
        <v>0.25</v>
      </c>
      <c r="BY1127">
        <f t="shared" si="346"/>
        <v>0</v>
      </c>
      <c r="BZ1127" s="301">
        <f t="shared" si="347"/>
        <v>0</v>
      </c>
      <c r="CB1127" s="296">
        <v>0</v>
      </c>
      <c r="CC1127" s="296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3">
      <c r="A1128" s="4">
        <v>2021</v>
      </c>
      <c r="B1128" s="313">
        <v>44279</v>
      </c>
      <c r="C1128" s="4" t="s">
        <v>66</v>
      </c>
      <c r="D1128" s="4" t="s">
        <v>1499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1500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3">
        <f t="shared" si="340"/>
        <v>59</v>
      </c>
      <c r="BK1128" s="133" t="str">
        <f t="shared" si="342"/>
        <v>Chêne sessile_F2_Dynamique_Guide chênaie continentale_59_</v>
      </c>
      <c r="BL1128" s="317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5" t="str">
        <f>+VLOOKUP(G1128,Liste!$A$7:$H$69,8,FALSE)</f>
        <v>Feuillus</v>
      </c>
      <c r="BU1128" s="295">
        <f t="shared" si="343"/>
        <v>1</v>
      </c>
      <c r="BV1128" s="297">
        <f t="shared" si="344"/>
        <v>0</v>
      </c>
      <c r="BW1128" s="316">
        <v>0</v>
      </c>
      <c r="BX1128" s="295">
        <f t="shared" si="345"/>
        <v>0.25</v>
      </c>
      <c r="BY1128">
        <f t="shared" si="346"/>
        <v>0</v>
      </c>
      <c r="BZ1128" s="301">
        <f t="shared" si="347"/>
        <v>0</v>
      </c>
      <c r="CB1128" s="296">
        <v>0</v>
      </c>
      <c r="CC1128" s="296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3">
      <c r="A1129" s="4">
        <v>2021</v>
      </c>
      <c r="B1129" s="313">
        <v>44279</v>
      </c>
      <c r="C1129" s="4" t="s">
        <v>66</v>
      </c>
      <c r="D1129" s="4" t="s">
        <v>1499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1500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3">
        <f t="shared" si="340"/>
        <v>59</v>
      </c>
      <c r="BK1129" s="133" t="str">
        <f t="shared" si="342"/>
        <v>Chêne sessile_F2_Dynamique_Guide chênaie continentale_59_</v>
      </c>
      <c r="BL1129" s="317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5" t="str">
        <f>+VLOOKUP(G1129,Liste!$A$7:$H$69,8,FALSE)</f>
        <v>Feuillus</v>
      </c>
      <c r="BU1129" s="295">
        <f t="shared" si="343"/>
        <v>1</v>
      </c>
      <c r="BV1129" s="297">
        <f t="shared" si="344"/>
        <v>0</v>
      </c>
      <c r="BW1129" s="316">
        <v>0</v>
      </c>
      <c r="BX1129" s="295">
        <f t="shared" si="345"/>
        <v>0.25</v>
      </c>
      <c r="BY1129">
        <f t="shared" si="346"/>
        <v>0</v>
      </c>
      <c r="BZ1129" s="301">
        <f t="shared" si="347"/>
        <v>0</v>
      </c>
      <c r="CB1129" s="296">
        <v>0</v>
      </c>
      <c r="CC1129" s="296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3">
      <c r="A1130" s="4">
        <v>2021</v>
      </c>
      <c r="B1130" s="313">
        <v>44279</v>
      </c>
      <c r="C1130" s="4" t="s">
        <v>66</v>
      </c>
      <c r="D1130" s="4" t="s">
        <v>1499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1500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3">
        <f t="shared" si="340"/>
        <v>62</v>
      </c>
      <c r="BK1130" s="133" t="str">
        <f t="shared" si="342"/>
        <v>Chêne sessile_F2_Dynamique_Guide chênaie continentale_62_</v>
      </c>
      <c r="BL1130" s="317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5" t="str">
        <f>+VLOOKUP(G1130,Liste!$A$7:$H$69,8,FALSE)</f>
        <v>Feuillus</v>
      </c>
      <c r="BU1130" s="295">
        <f t="shared" si="343"/>
        <v>1</v>
      </c>
      <c r="BV1130" s="297">
        <f t="shared" si="344"/>
        <v>0</v>
      </c>
      <c r="BW1130" s="316">
        <v>0</v>
      </c>
      <c r="BX1130" s="295">
        <f t="shared" si="345"/>
        <v>0.25</v>
      </c>
      <c r="BY1130">
        <f t="shared" si="346"/>
        <v>0</v>
      </c>
      <c r="BZ1130" s="301">
        <f t="shared" si="347"/>
        <v>0</v>
      </c>
      <c r="CB1130" s="296">
        <v>0</v>
      </c>
      <c r="CC1130" s="296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3">
      <c r="A1131" s="4">
        <v>2021</v>
      </c>
      <c r="B1131" s="313">
        <v>44279</v>
      </c>
      <c r="C1131" s="4" t="s">
        <v>66</v>
      </c>
      <c r="D1131" s="4" t="s">
        <v>1499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1500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3">
        <f t="shared" si="340"/>
        <v>65</v>
      </c>
      <c r="BK1131" s="133" t="str">
        <f t="shared" si="342"/>
        <v>Chêne sessile_F2_Dynamique_Guide chênaie continentale_65_</v>
      </c>
      <c r="BL1131" s="317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5" t="str">
        <f>+VLOOKUP(G1131,Liste!$A$7:$H$69,8,FALSE)</f>
        <v>Feuillus</v>
      </c>
      <c r="BU1131" s="295">
        <f t="shared" si="343"/>
        <v>1</v>
      </c>
      <c r="BV1131" s="297">
        <f t="shared" si="344"/>
        <v>0</v>
      </c>
      <c r="BW1131" s="316">
        <v>0</v>
      </c>
      <c r="BX1131" s="295">
        <f t="shared" si="345"/>
        <v>0.25</v>
      </c>
      <c r="BY1131">
        <f t="shared" si="346"/>
        <v>0</v>
      </c>
      <c r="BZ1131" s="301">
        <f t="shared" si="347"/>
        <v>0</v>
      </c>
      <c r="CB1131" s="296">
        <v>0</v>
      </c>
      <c r="CC1131" s="296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3">
      <c r="A1132" s="4">
        <v>2021</v>
      </c>
      <c r="B1132" s="313">
        <v>44279</v>
      </c>
      <c r="C1132" s="4" t="s">
        <v>66</v>
      </c>
      <c r="D1132" s="4" t="s">
        <v>1499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1500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3">
        <f t="shared" si="340"/>
        <v>67</v>
      </c>
      <c r="BK1132" s="133" t="str">
        <f t="shared" si="342"/>
        <v>Chêne sessile_F2_Dynamique_Guide chênaie continentale_67_</v>
      </c>
      <c r="BL1132" s="317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5" t="str">
        <f>+VLOOKUP(G1132,Liste!$A$7:$H$69,8,FALSE)</f>
        <v>Feuillus</v>
      </c>
      <c r="BU1132" s="295">
        <f t="shared" si="343"/>
        <v>1</v>
      </c>
      <c r="BV1132" s="297">
        <f t="shared" si="344"/>
        <v>0</v>
      </c>
      <c r="BW1132" s="316">
        <v>0</v>
      </c>
      <c r="BX1132" s="295">
        <f t="shared" si="345"/>
        <v>0.25</v>
      </c>
      <c r="BY1132">
        <f t="shared" si="346"/>
        <v>0</v>
      </c>
      <c r="BZ1132" s="301">
        <f t="shared" si="347"/>
        <v>0</v>
      </c>
      <c r="CB1132" s="296">
        <v>0</v>
      </c>
      <c r="CC1132" s="296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3">
      <c r="A1133" s="4">
        <v>2021</v>
      </c>
      <c r="B1133" s="313">
        <v>44279</v>
      </c>
      <c r="C1133" s="4" t="s">
        <v>66</v>
      </c>
      <c r="D1133" s="4" t="s">
        <v>1499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1500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3">
        <f t="shared" si="340"/>
        <v>67</v>
      </c>
      <c r="BK1133" s="133" t="str">
        <f t="shared" si="342"/>
        <v>Chêne sessile_F2_Dynamique_Guide chênaie continentale_67_</v>
      </c>
      <c r="BL1133" s="317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5" t="str">
        <f>+VLOOKUP(G1133,Liste!$A$7:$H$69,8,FALSE)</f>
        <v>Feuillus</v>
      </c>
      <c r="BU1133" s="295">
        <f t="shared" si="343"/>
        <v>1</v>
      </c>
      <c r="BV1133" s="297">
        <f t="shared" si="344"/>
        <v>0</v>
      </c>
      <c r="BW1133" s="316">
        <v>0</v>
      </c>
      <c r="BX1133" s="295">
        <f t="shared" si="345"/>
        <v>0.25</v>
      </c>
      <c r="BY1133">
        <f t="shared" si="346"/>
        <v>0</v>
      </c>
      <c r="BZ1133" s="301">
        <f t="shared" si="347"/>
        <v>0</v>
      </c>
      <c r="CB1133" s="296">
        <v>0</v>
      </c>
      <c r="CC1133" s="296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3">
      <c r="A1134" s="4">
        <v>2021</v>
      </c>
      <c r="B1134" s="313">
        <v>44279</v>
      </c>
      <c r="C1134" s="4" t="s">
        <v>66</v>
      </c>
      <c r="D1134" s="4" t="s">
        <v>1499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1500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3">
        <f t="shared" si="340"/>
        <v>70</v>
      </c>
      <c r="BK1134" s="133" t="str">
        <f t="shared" si="342"/>
        <v>Chêne sessile_F2_Dynamique_Guide chênaie continentale_70_</v>
      </c>
      <c r="BL1134" s="317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5" t="str">
        <f>+VLOOKUP(G1134,Liste!$A$7:$H$69,8,FALSE)</f>
        <v>Feuillus</v>
      </c>
      <c r="BU1134" s="295">
        <f t="shared" si="343"/>
        <v>1</v>
      </c>
      <c r="BV1134" s="297">
        <f t="shared" si="344"/>
        <v>0</v>
      </c>
      <c r="BW1134" s="316">
        <v>0</v>
      </c>
      <c r="BX1134" s="295">
        <f t="shared" si="345"/>
        <v>0.25</v>
      </c>
      <c r="BY1134">
        <f t="shared" si="346"/>
        <v>0</v>
      </c>
      <c r="BZ1134" s="301">
        <f t="shared" si="347"/>
        <v>0</v>
      </c>
      <c r="CB1134" s="296">
        <v>0</v>
      </c>
      <c r="CC1134" s="296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3">
      <c r="A1135" s="4">
        <v>2021</v>
      </c>
      <c r="B1135" s="313">
        <v>44279</v>
      </c>
      <c r="C1135" s="4" t="s">
        <v>66</v>
      </c>
      <c r="D1135" s="4" t="s">
        <v>1499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1500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3">
        <f t="shared" si="340"/>
        <v>73</v>
      </c>
      <c r="BK1135" s="133" t="str">
        <f t="shared" si="342"/>
        <v>Chêne sessile_F2_Dynamique_Guide chênaie continentale_73_</v>
      </c>
      <c r="BL1135" s="317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5" t="str">
        <f>+VLOOKUP(G1135,Liste!$A$7:$H$69,8,FALSE)</f>
        <v>Feuillus</v>
      </c>
      <c r="BU1135" s="295">
        <f t="shared" si="343"/>
        <v>1</v>
      </c>
      <c r="BV1135" s="297">
        <f t="shared" si="344"/>
        <v>0</v>
      </c>
      <c r="BW1135" s="316">
        <v>0</v>
      </c>
      <c r="BX1135" s="295">
        <f t="shared" si="345"/>
        <v>0.25</v>
      </c>
      <c r="BY1135">
        <f t="shared" si="346"/>
        <v>0</v>
      </c>
      <c r="BZ1135" s="301">
        <f t="shared" si="347"/>
        <v>0</v>
      </c>
      <c r="CB1135" s="296">
        <v>0</v>
      </c>
      <c r="CC1135" s="296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3">
      <c r="A1136" s="4">
        <v>2021</v>
      </c>
      <c r="B1136" s="313">
        <v>44279</v>
      </c>
      <c r="C1136" s="4" t="s">
        <v>66</v>
      </c>
      <c r="D1136" s="4" t="s">
        <v>1499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1500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3">
        <f t="shared" si="340"/>
        <v>75</v>
      </c>
      <c r="BK1136" s="133" t="str">
        <f t="shared" si="342"/>
        <v>Chêne sessile_F2_Dynamique_Guide chênaie continentale_75_</v>
      </c>
      <c r="BL1136" s="317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5" t="str">
        <f>+VLOOKUP(G1136,Liste!$A$7:$H$69,8,FALSE)</f>
        <v>Feuillus</v>
      </c>
      <c r="BU1136" s="295">
        <f t="shared" si="343"/>
        <v>1</v>
      </c>
      <c r="BV1136" s="297">
        <f t="shared" si="344"/>
        <v>0</v>
      </c>
      <c r="BW1136" s="316">
        <v>0</v>
      </c>
      <c r="BX1136" s="295">
        <f t="shared" si="345"/>
        <v>0.25</v>
      </c>
      <c r="BY1136">
        <f t="shared" si="346"/>
        <v>0</v>
      </c>
      <c r="BZ1136" s="301">
        <f t="shared" si="347"/>
        <v>0</v>
      </c>
      <c r="CB1136" s="296">
        <v>0</v>
      </c>
      <c r="CC1136" s="296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3">
      <c r="A1137" s="4">
        <v>2021</v>
      </c>
      <c r="B1137" s="313">
        <v>44279</v>
      </c>
      <c r="C1137" s="4" t="s">
        <v>66</v>
      </c>
      <c r="D1137" s="4" t="s">
        <v>1499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1500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3">
        <f t="shared" si="340"/>
        <v>75</v>
      </c>
      <c r="BK1137" s="133" t="str">
        <f t="shared" si="342"/>
        <v>Chêne sessile_F2_Dynamique_Guide chênaie continentale_75_</v>
      </c>
      <c r="BL1137" s="317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5" t="str">
        <f>+VLOOKUP(G1137,Liste!$A$7:$H$69,8,FALSE)</f>
        <v>Feuillus</v>
      </c>
      <c r="BU1137" s="295">
        <f t="shared" si="343"/>
        <v>1</v>
      </c>
      <c r="BV1137" s="297">
        <f t="shared" si="344"/>
        <v>0</v>
      </c>
      <c r="BW1137" s="316">
        <v>0</v>
      </c>
      <c r="BX1137" s="295">
        <f t="shared" si="345"/>
        <v>0.25</v>
      </c>
      <c r="BY1137">
        <f t="shared" si="346"/>
        <v>0</v>
      </c>
      <c r="BZ1137" s="301">
        <f t="shared" si="347"/>
        <v>0</v>
      </c>
      <c r="CB1137" s="296">
        <v>0</v>
      </c>
      <c r="CC1137" s="296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3">
      <c r="A1138" s="4">
        <v>2021</v>
      </c>
      <c r="B1138" s="313">
        <v>44279</v>
      </c>
      <c r="C1138" s="4" t="s">
        <v>66</v>
      </c>
      <c r="D1138" s="4" t="s">
        <v>1499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1500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3">
        <f t="shared" si="340"/>
        <v>78</v>
      </c>
      <c r="BK1138" s="133" t="str">
        <f t="shared" si="342"/>
        <v>Chêne sessile_F2_Dynamique_Guide chênaie continentale_78_</v>
      </c>
      <c r="BL1138" s="317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5" t="str">
        <f>+VLOOKUP(G1138,Liste!$A$7:$H$69,8,FALSE)</f>
        <v>Feuillus</v>
      </c>
      <c r="BU1138" s="295">
        <f t="shared" si="343"/>
        <v>1</v>
      </c>
      <c r="BV1138" s="297">
        <f t="shared" si="344"/>
        <v>0</v>
      </c>
      <c r="BW1138" s="316">
        <v>0</v>
      </c>
      <c r="BX1138" s="295">
        <f t="shared" si="345"/>
        <v>0.25</v>
      </c>
      <c r="BY1138">
        <f t="shared" si="346"/>
        <v>0</v>
      </c>
      <c r="BZ1138" s="301">
        <f t="shared" si="347"/>
        <v>0</v>
      </c>
      <c r="CB1138" s="296">
        <v>0</v>
      </c>
      <c r="CC1138" s="296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3">
      <c r="A1139" s="4">
        <v>2021</v>
      </c>
      <c r="B1139" s="313">
        <v>44279</v>
      </c>
      <c r="C1139" s="4" t="s">
        <v>66</v>
      </c>
      <c r="D1139" s="4" t="s">
        <v>1499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1500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3">
        <f t="shared" si="340"/>
        <v>81</v>
      </c>
      <c r="BK1139" s="133" t="str">
        <f t="shared" si="342"/>
        <v>Chêne sessile_F2_Dynamique_Guide chênaie continentale_81_</v>
      </c>
      <c r="BL1139" s="317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5" t="str">
        <f>+VLOOKUP(G1139,Liste!$A$7:$H$69,8,FALSE)</f>
        <v>Feuillus</v>
      </c>
      <c r="BU1139" s="295">
        <f t="shared" si="343"/>
        <v>1</v>
      </c>
      <c r="BV1139" s="297">
        <f t="shared" si="344"/>
        <v>0</v>
      </c>
      <c r="BW1139" s="316">
        <v>0</v>
      </c>
      <c r="BX1139" s="295">
        <f t="shared" si="345"/>
        <v>0.25</v>
      </c>
      <c r="BY1139">
        <f t="shared" si="346"/>
        <v>0</v>
      </c>
      <c r="BZ1139" s="301">
        <f t="shared" si="347"/>
        <v>0</v>
      </c>
      <c r="CB1139" s="296">
        <v>0</v>
      </c>
      <c r="CC1139" s="296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3">
      <c r="A1140" s="4">
        <v>2021</v>
      </c>
      <c r="B1140" s="313">
        <v>44279</v>
      </c>
      <c r="C1140" s="4" t="s">
        <v>66</v>
      </c>
      <c r="D1140" s="4" t="s">
        <v>1499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1500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3">
        <f t="shared" si="340"/>
        <v>84</v>
      </c>
      <c r="BK1140" s="133" t="str">
        <f t="shared" si="342"/>
        <v>Chêne sessile_F2_Dynamique_Guide chênaie continentale_84_</v>
      </c>
      <c r="BL1140" s="317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5" t="str">
        <f>+VLOOKUP(G1140,Liste!$A$7:$H$69,8,FALSE)</f>
        <v>Feuillus</v>
      </c>
      <c r="BU1140" s="295">
        <f t="shared" si="343"/>
        <v>1</v>
      </c>
      <c r="BV1140" s="297">
        <f t="shared" si="344"/>
        <v>0</v>
      </c>
      <c r="BW1140" s="316">
        <v>0</v>
      </c>
      <c r="BX1140" s="295">
        <f t="shared" si="345"/>
        <v>0.25</v>
      </c>
      <c r="BY1140">
        <f t="shared" si="346"/>
        <v>0</v>
      </c>
      <c r="BZ1140" s="301">
        <f t="shared" si="347"/>
        <v>0</v>
      </c>
      <c r="CB1140" s="296">
        <v>0.6</v>
      </c>
      <c r="CC1140" s="296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3">
      <c r="A1141" s="4">
        <v>2021</v>
      </c>
      <c r="B1141" s="313">
        <v>44279</v>
      </c>
      <c r="C1141" s="4" t="s">
        <v>66</v>
      </c>
      <c r="D1141" s="4" t="s">
        <v>1499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1500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3">
        <f t="shared" si="340"/>
        <v>84</v>
      </c>
      <c r="BK1141" s="133" t="str">
        <f t="shared" si="342"/>
        <v>Chêne sessile_F2_Dynamique_Guide chênaie continentale_84_</v>
      </c>
      <c r="BL1141" s="317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5" t="str">
        <f>+VLOOKUP(G1141,Liste!$A$7:$H$69,8,FALSE)</f>
        <v>Feuillus</v>
      </c>
      <c r="BU1141" s="295">
        <f t="shared" si="343"/>
        <v>1</v>
      </c>
      <c r="BV1141" s="297">
        <f t="shared" si="344"/>
        <v>0</v>
      </c>
      <c r="BW1141" s="316">
        <v>0</v>
      </c>
      <c r="BX1141" s="295">
        <f t="shared" si="345"/>
        <v>0.25</v>
      </c>
      <c r="BY1141">
        <f t="shared" si="346"/>
        <v>0</v>
      </c>
      <c r="BZ1141" s="301">
        <f t="shared" si="347"/>
        <v>0</v>
      </c>
      <c r="CB1141" s="296">
        <v>0.6</v>
      </c>
      <c r="CC1141" s="296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3">
      <c r="A1142" s="4">
        <v>2021</v>
      </c>
      <c r="B1142" s="313">
        <v>44279</v>
      </c>
      <c r="C1142" s="4" t="s">
        <v>66</v>
      </c>
      <c r="D1142" s="4" t="s">
        <v>1499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1500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3">
        <f t="shared" si="340"/>
        <v>87</v>
      </c>
      <c r="BK1142" s="133" t="str">
        <f t="shared" si="342"/>
        <v>Chêne sessile_F2_Dynamique_Guide chênaie continentale_87_</v>
      </c>
      <c r="BL1142" s="317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5" t="str">
        <f>+VLOOKUP(G1142,Liste!$A$7:$H$69,8,FALSE)</f>
        <v>Feuillus</v>
      </c>
      <c r="BU1142" s="295">
        <f t="shared" si="343"/>
        <v>1</v>
      </c>
      <c r="BV1142" s="297">
        <f t="shared" si="344"/>
        <v>0</v>
      </c>
      <c r="BW1142" s="316">
        <v>0</v>
      </c>
      <c r="BX1142" s="295">
        <f t="shared" si="345"/>
        <v>0.25</v>
      </c>
      <c r="BY1142">
        <f t="shared" si="346"/>
        <v>0</v>
      </c>
      <c r="BZ1142" s="301">
        <f t="shared" si="347"/>
        <v>0</v>
      </c>
      <c r="CB1142" s="296">
        <v>0.6</v>
      </c>
      <c r="CC1142" s="296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3">
      <c r="A1143" s="4">
        <v>2021</v>
      </c>
      <c r="B1143" s="313">
        <v>44279</v>
      </c>
      <c r="C1143" s="4" t="s">
        <v>66</v>
      </c>
      <c r="D1143" s="4" t="s">
        <v>1499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1500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3">
        <f t="shared" si="340"/>
        <v>90</v>
      </c>
      <c r="BK1143" s="133" t="str">
        <f t="shared" si="342"/>
        <v>Chêne sessile_F2_Dynamique_Guide chênaie continentale_90_</v>
      </c>
      <c r="BL1143" s="317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5" t="str">
        <f>+VLOOKUP(G1143,Liste!$A$7:$H$69,8,FALSE)</f>
        <v>Feuillus</v>
      </c>
      <c r="BU1143" s="295">
        <f t="shared" si="343"/>
        <v>1</v>
      </c>
      <c r="BV1143" s="297">
        <f t="shared" si="344"/>
        <v>0</v>
      </c>
      <c r="BW1143" s="316">
        <v>0</v>
      </c>
      <c r="BX1143" s="295">
        <f t="shared" si="345"/>
        <v>0.25</v>
      </c>
      <c r="BY1143">
        <f t="shared" si="346"/>
        <v>0</v>
      </c>
      <c r="BZ1143" s="301">
        <f t="shared" si="347"/>
        <v>0</v>
      </c>
      <c r="CB1143" s="296">
        <v>0.6</v>
      </c>
      <c r="CC1143" s="296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3">
      <c r="A1144" s="4">
        <v>2021</v>
      </c>
      <c r="B1144" s="313">
        <v>44279</v>
      </c>
      <c r="C1144" s="4" t="s">
        <v>66</v>
      </c>
      <c r="D1144" s="4" t="s">
        <v>1499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1500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3">
        <f t="shared" si="340"/>
        <v>93</v>
      </c>
      <c r="BK1144" s="133" t="str">
        <f t="shared" si="342"/>
        <v>Chêne sessile_F2_Dynamique_Guide chênaie continentale_93_</v>
      </c>
      <c r="BL1144" s="317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5" t="str">
        <f>+VLOOKUP(G1144,Liste!$A$7:$H$69,8,FALSE)</f>
        <v>Feuillus</v>
      </c>
      <c r="BU1144" s="295">
        <f t="shared" si="343"/>
        <v>1</v>
      </c>
      <c r="BV1144" s="297">
        <f t="shared" si="344"/>
        <v>0</v>
      </c>
      <c r="BW1144" s="316">
        <v>0</v>
      </c>
      <c r="BX1144" s="295">
        <f t="shared" si="345"/>
        <v>0.25</v>
      </c>
      <c r="BY1144">
        <f t="shared" si="346"/>
        <v>0</v>
      </c>
      <c r="BZ1144" s="301">
        <f t="shared" si="347"/>
        <v>0</v>
      </c>
      <c r="CB1144" s="296">
        <v>0.6</v>
      </c>
      <c r="CC1144" s="296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3">
      <c r="A1145" s="4">
        <v>2021</v>
      </c>
      <c r="B1145" s="313">
        <v>44279</v>
      </c>
      <c r="C1145" s="4" t="s">
        <v>66</v>
      </c>
      <c r="D1145" s="4" t="s">
        <v>1499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1500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3">
        <f t="shared" si="340"/>
        <v>93</v>
      </c>
      <c r="BK1145" s="133" t="str">
        <f t="shared" si="342"/>
        <v>Chêne sessile_F2_Dynamique_Guide chênaie continentale_93_</v>
      </c>
      <c r="BL1145" s="317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5" t="str">
        <f>+VLOOKUP(G1145,Liste!$A$7:$H$69,8,FALSE)</f>
        <v>Feuillus</v>
      </c>
      <c r="BU1145" s="295">
        <f t="shared" si="343"/>
        <v>1</v>
      </c>
      <c r="BV1145" s="297">
        <f t="shared" si="344"/>
        <v>0</v>
      </c>
      <c r="BW1145" s="316">
        <v>0</v>
      </c>
      <c r="BX1145" s="295">
        <f t="shared" si="345"/>
        <v>0.25</v>
      </c>
      <c r="BY1145">
        <f t="shared" si="346"/>
        <v>0</v>
      </c>
      <c r="BZ1145" s="301">
        <f t="shared" si="347"/>
        <v>0</v>
      </c>
      <c r="CB1145" s="296">
        <v>0.6</v>
      </c>
      <c r="CC1145" s="296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3">
      <c r="A1146" s="4">
        <v>2021</v>
      </c>
      <c r="B1146" s="313">
        <v>44279</v>
      </c>
      <c r="C1146" s="4" t="s">
        <v>66</v>
      </c>
      <c r="D1146" s="4" t="s">
        <v>1499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1500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3">
        <f t="shared" si="340"/>
        <v>96</v>
      </c>
      <c r="BK1146" s="133" t="str">
        <f t="shared" si="342"/>
        <v>Chêne sessile_F2_Dynamique_Guide chênaie continentale_96_</v>
      </c>
      <c r="BL1146" s="317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5" t="str">
        <f>+VLOOKUP(G1146,Liste!$A$7:$H$69,8,FALSE)</f>
        <v>Feuillus</v>
      </c>
      <c r="BU1146" s="295">
        <f t="shared" si="343"/>
        <v>1</v>
      </c>
      <c r="BV1146" s="297">
        <f t="shared" si="344"/>
        <v>0</v>
      </c>
      <c r="BW1146" s="316">
        <v>0</v>
      </c>
      <c r="BX1146" s="295">
        <f t="shared" si="345"/>
        <v>0.25</v>
      </c>
      <c r="BY1146">
        <f t="shared" si="346"/>
        <v>0</v>
      </c>
      <c r="BZ1146" s="301">
        <f t="shared" si="347"/>
        <v>0</v>
      </c>
      <c r="CB1146" s="296">
        <v>0.6</v>
      </c>
      <c r="CC1146" s="296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3">
      <c r="A1147" s="4">
        <v>2021</v>
      </c>
      <c r="B1147" s="313">
        <v>44279</v>
      </c>
      <c r="C1147" s="4" t="s">
        <v>66</v>
      </c>
      <c r="D1147" s="4" t="s">
        <v>1499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1500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3">
        <f t="shared" si="340"/>
        <v>99</v>
      </c>
      <c r="BK1147" s="133" t="str">
        <f t="shared" si="342"/>
        <v>Chêne sessile_F2_Dynamique_Guide chênaie continentale_99_</v>
      </c>
      <c r="BL1147" s="317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5" t="str">
        <f>+VLOOKUP(G1147,Liste!$A$7:$H$69,8,FALSE)</f>
        <v>Feuillus</v>
      </c>
      <c r="BU1147" s="295">
        <f t="shared" si="343"/>
        <v>1</v>
      </c>
      <c r="BV1147" s="297">
        <f t="shared" si="344"/>
        <v>0</v>
      </c>
      <c r="BW1147" s="316">
        <v>0</v>
      </c>
      <c r="BX1147" s="295">
        <f t="shared" si="345"/>
        <v>0.25</v>
      </c>
      <c r="BY1147">
        <f t="shared" si="346"/>
        <v>0</v>
      </c>
      <c r="BZ1147" s="301">
        <f t="shared" si="347"/>
        <v>0</v>
      </c>
      <c r="CB1147" s="296">
        <v>0.6</v>
      </c>
      <c r="CC1147" s="296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3">
      <c r="A1148" s="4">
        <v>2021</v>
      </c>
      <c r="B1148" s="313">
        <v>44279</v>
      </c>
      <c r="C1148" s="4" t="s">
        <v>66</v>
      </c>
      <c r="D1148" s="4" t="s">
        <v>1499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1500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3">
        <f t="shared" si="340"/>
        <v>103</v>
      </c>
      <c r="BK1148" s="133" t="str">
        <f t="shared" si="342"/>
        <v>Chêne sessile_F2_Dynamique_Guide chênaie continentale_103_</v>
      </c>
      <c r="BL1148" s="317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5" t="str">
        <f>+VLOOKUP(G1148,Liste!$A$7:$H$69,8,FALSE)</f>
        <v>Feuillus</v>
      </c>
      <c r="BU1148" s="295">
        <f t="shared" si="343"/>
        <v>1</v>
      </c>
      <c r="BV1148" s="297">
        <f t="shared" si="344"/>
        <v>0</v>
      </c>
      <c r="BW1148" s="316">
        <v>0</v>
      </c>
      <c r="BX1148" s="295">
        <f t="shared" si="345"/>
        <v>0.25</v>
      </c>
      <c r="BY1148">
        <f t="shared" si="346"/>
        <v>0</v>
      </c>
      <c r="BZ1148" s="301">
        <f t="shared" si="347"/>
        <v>0</v>
      </c>
      <c r="CB1148" s="296">
        <v>0.6</v>
      </c>
      <c r="CC1148" s="296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3">
      <c r="A1149" s="4">
        <v>2021</v>
      </c>
      <c r="B1149" s="313">
        <v>44279</v>
      </c>
      <c r="C1149" s="4" t="s">
        <v>66</v>
      </c>
      <c r="D1149" s="4" t="s">
        <v>1499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1500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3">
        <f t="shared" si="340"/>
        <v>103</v>
      </c>
      <c r="BK1149" s="133" t="str">
        <f t="shared" si="342"/>
        <v>Chêne sessile_F2_Dynamique_Guide chênaie continentale_103_</v>
      </c>
      <c r="BL1149" s="317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5" t="str">
        <f>+VLOOKUP(G1149,Liste!$A$7:$H$69,8,FALSE)</f>
        <v>Feuillus</v>
      </c>
      <c r="BU1149" s="295">
        <f t="shared" si="343"/>
        <v>1</v>
      </c>
      <c r="BV1149" s="297">
        <f t="shared" si="344"/>
        <v>0</v>
      </c>
      <c r="BW1149" s="316">
        <v>0</v>
      </c>
      <c r="BX1149" s="295">
        <f t="shared" si="345"/>
        <v>0.25</v>
      </c>
      <c r="BY1149">
        <f t="shared" si="346"/>
        <v>0</v>
      </c>
      <c r="BZ1149" s="301">
        <f t="shared" si="347"/>
        <v>0</v>
      </c>
      <c r="CB1149" s="296">
        <v>0.6</v>
      </c>
      <c r="CC1149" s="296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3">
      <c r="A1150" s="4">
        <v>2021</v>
      </c>
      <c r="B1150" s="313">
        <v>44279</v>
      </c>
      <c r="C1150" s="4" t="s">
        <v>66</v>
      </c>
      <c r="D1150" s="4" t="s">
        <v>1499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1500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3">
        <f t="shared" si="340"/>
        <v>106</v>
      </c>
      <c r="BK1150" s="133" t="str">
        <f t="shared" si="342"/>
        <v>Chêne sessile_F2_Dynamique_Guide chênaie continentale_106_</v>
      </c>
      <c r="BL1150" s="317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5" t="str">
        <f>+VLOOKUP(G1150,Liste!$A$7:$H$69,8,FALSE)</f>
        <v>Feuillus</v>
      </c>
      <c r="BU1150" s="295">
        <f t="shared" si="343"/>
        <v>1</v>
      </c>
      <c r="BV1150" s="297">
        <f t="shared" si="344"/>
        <v>0</v>
      </c>
      <c r="BW1150" s="316">
        <v>0</v>
      </c>
      <c r="BX1150" s="295">
        <f t="shared" si="345"/>
        <v>0.25</v>
      </c>
      <c r="BY1150">
        <f t="shared" si="346"/>
        <v>0</v>
      </c>
      <c r="BZ1150" s="301">
        <f t="shared" si="347"/>
        <v>0</v>
      </c>
      <c r="CB1150" s="296">
        <v>0.6</v>
      </c>
      <c r="CC1150" s="296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3">
      <c r="A1151" s="4">
        <v>2021</v>
      </c>
      <c r="B1151" s="313">
        <v>44279</v>
      </c>
      <c r="C1151" s="4" t="s">
        <v>66</v>
      </c>
      <c r="D1151" s="4" t="s">
        <v>1499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1500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3">
        <f t="shared" si="340"/>
        <v>109</v>
      </c>
      <c r="BK1151" s="133" t="str">
        <f t="shared" si="342"/>
        <v>Chêne sessile_F2_Dynamique_Guide chênaie continentale_109_</v>
      </c>
      <c r="BL1151" s="317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5" t="str">
        <f>+VLOOKUP(G1151,Liste!$A$7:$H$69,8,FALSE)</f>
        <v>Feuillus</v>
      </c>
      <c r="BU1151" s="295">
        <f t="shared" si="343"/>
        <v>1</v>
      </c>
      <c r="BV1151" s="297">
        <f t="shared" si="344"/>
        <v>0</v>
      </c>
      <c r="BW1151" s="316">
        <v>0</v>
      </c>
      <c r="BX1151" s="295">
        <f t="shared" si="345"/>
        <v>0.25</v>
      </c>
      <c r="BY1151">
        <f t="shared" si="346"/>
        <v>0</v>
      </c>
      <c r="BZ1151" s="301">
        <f t="shared" si="347"/>
        <v>0</v>
      </c>
      <c r="CB1151" s="296">
        <v>0.6</v>
      </c>
      <c r="CC1151" s="296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3">
      <c r="A1152" s="4">
        <v>2021</v>
      </c>
      <c r="B1152" s="313">
        <v>44279</v>
      </c>
      <c r="C1152" s="4" t="s">
        <v>66</v>
      </c>
      <c r="D1152" s="4" t="s">
        <v>1499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1500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3">
        <f t="shared" si="340"/>
        <v>113</v>
      </c>
      <c r="BK1152" s="133" t="str">
        <f t="shared" si="342"/>
        <v>Chêne sessile_F2_Dynamique_Guide chênaie continentale_113_</v>
      </c>
      <c r="BL1152" s="317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5" t="str">
        <f>+VLOOKUP(G1152,Liste!$A$7:$H$69,8,FALSE)</f>
        <v>Feuillus</v>
      </c>
      <c r="BU1152" s="295">
        <f t="shared" si="343"/>
        <v>1</v>
      </c>
      <c r="BV1152" s="297">
        <f t="shared" si="344"/>
        <v>0</v>
      </c>
      <c r="BW1152" s="316">
        <v>0</v>
      </c>
      <c r="BX1152" s="295">
        <f t="shared" si="345"/>
        <v>0.25</v>
      </c>
      <c r="BY1152">
        <f t="shared" si="346"/>
        <v>0</v>
      </c>
      <c r="BZ1152" s="301">
        <f t="shared" si="347"/>
        <v>0</v>
      </c>
      <c r="CB1152" s="296">
        <v>0.6</v>
      </c>
      <c r="CC1152" s="296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3">
      <c r="A1153" s="4">
        <v>2021</v>
      </c>
      <c r="B1153" s="313">
        <v>44279</v>
      </c>
      <c r="C1153" s="4" t="s">
        <v>66</v>
      </c>
      <c r="D1153" s="4" t="s">
        <v>1499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1500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3">
        <f t="shared" si="340"/>
        <v>113</v>
      </c>
      <c r="BK1153" s="133" t="str">
        <f t="shared" si="342"/>
        <v>Chêne sessile_F2_Dynamique_Guide chênaie continentale_113_</v>
      </c>
      <c r="BL1153" s="317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5" t="str">
        <f>+VLOOKUP(G1153,Liste!$A$7:$H$69,8,FALSE)</f>
        <v>Feuillus</v>
      </c>
      <c r="BU1153" s="295">
        <f t="shared" si="343"/>
        <v>1</v>
      </c>
      <c r="BV1153" s="297">
        <f t="shared" si="344"/>
        <v>0</v>
      </c>
      <c r="BW1153" s="316">
        <v>0</v>
      </c>
      <c r="BX1153" s="295">
        <f t="shared" si="345"/>
        <v>0.25</v>
      </c>
      <c r="BY1153">
        <f t="shared" si="346"/>
        <v>0</v>
      </c>
      <c r="BZ1153" s="301">
        <f t="shared" si="347"/>
        <v>0</v>
      </c>
      <c r="CB1153" s="296">
        <v>0.6</v>
      </c>
      <c r="CC1153" s="296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3">
      <c r="A1154" s="4">
        <v>2021</v>
      </c>
      <c r="B1154" s="313">
        <v>44279</v>
      </c>
      <c r="C1154" s="4" t="s">
        <v>66</v>
      </c>
      <c r="D1154" s="4" t="s">
        <v>1499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1500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3">
        <f t="shared" si="340"/>
        <v>116</v>
      </c>
      <c r="BK1154" s="133" t="str">
        <f t="shared" si="342"/>
        <v>Chêne sessile_F2_Dynamique_Guide chênaie continentale_116_</v>
      </c>
      <c r="BL1154" s="317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5" t="str">
        <f>+VLOOKUP(G1154,Liste!$A$7:$H$69,8,FALSE)</f>
        <v>Feuillus</v>
      </c>
      <c r="BU1154" s="295">
        <f t="shared" si="343"/>
        <v>1</v>
      </c>
      <c r="BV1154" s="297">
        <f t="shared" si="344"/>
        <v>0</v>
      </c>
      <c r="BW1154" s="316">
        <v>0</v>
      </c>
      <c r="BX1154" s="295">
        <f t="shared" si="345"/>
        <v>0.25</v>
      </c>
      <c r="BY1154">
        <f t="shared" si="346"/>
        <v>0</v>
      </c>
      <c r="BZ1154" s="301">
        <f t="shared" si="347"/>
        <v>0</v>
      </c>
      <c r="CB1154" s="296">
        <v>0.6</v>
      </c>
      <c r="CC1154" s="296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3">
      <c r="A1155" s="4">
        <v>2021</v>
      </c>
      <c r="B1155" s="313">
        <v>44279</v>
      </c>
      <c r="C1155" s="4" t="s">
        <v>66</v>
      </c>
      <c r="D1155" s="4" t="s">
        <v>1499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1500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3">
        <f t="shared" ref="BJ1155:BJ1218" si="360">+AC1155</f>
        <v>119</v>
      </c>
      <c r="BK1155" s="133" t="str">
        <f t="shared" si="342"/>
        <v>Chêne sessile_F2_Dynamique_Guide chênaie continentale_119_</v>
      </c>
      <c r="BL1155" s="317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5" t="str">
        <f>+VLOOKUP(G1155,Liste!$A$7:$H$69,8,FALSE)</f>
        <v>Feuillus</v>
      </c>
      <c r="BU1155" s="295">
        <f t="shared" si="343"/>
        <v>1</v>
      </c>
      <c r="BV1155" s="297">
        <f t="shared" si="344"/>
        <v>0</v>
      </c>
      <c r="BW1155" s="316">
        <v>0</v>
      </c>
      <c r="BX1155" s="295">
        <f t="shared" si="345"/>
        <v>0.25</v>
      </c>
      <c r="BY1155">
        <f t="shared" si="346"/>
        <v>0</v>
      </c>
      <c r="BZ1155" s="301">
        <f t="shared" si="347"/>
        <v>0</v>
      </c>
      <c r="CB1155" s="296">
        <v>0.6</v>
      </c>
      <c r="CC1155" s="296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3">
      <c r="A1156" s="4">
        <v>2021</v>
      </c>
      <c r="B1156" s="313">
        <v>44279</v>
      </c>
      <c r="C1156" s="4" t="s">
        <v>66</v>
      </c>
      <c r="D1156" s="4" t="s">
        <v>1499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1500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3">
        <f t="shared" si="360"/>
        <v>122</v>
      </c>
      <c r="BK1156" s="133" t="str">
        <f t="shared" ref="BK1156:BK1219" si="362">+_xlfn.CONCAT(BH1156,"_",J1156,"_",I1156,"_",BI1156,"_",BJ1156,"_")</f>
        <v>Chêne sessile_F2_Dynamique_Guide chênaie continentale_122_</v>
      </c>
      <c r="BL1156" s="317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5" t="str">
        <f>+VLOOKUP(G1156,Liste!$A$7:$H$69,8,FALSE)</f>
        <v>Feuillus</v>
      </c>
      <c r="BU1156" s="295">
        <f t="shared" ref="BU1156:BU1219" si="363">IF(BT1156="Résineux",0%,100%)</f>
        <v>1</v>
      </c>
      <c r="BV1156" s="297">
        <f t="shared" ref="BV1156:BV1219" si="364">+IF(BT1156="Résineux",100%,0%)</f>
        <v>0</v>
      </c>
      <c r="BW1156" s="316">
        <v>0</v>
      </c>
      <c r="BX1156" s="295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1">
        <f t="shared" ref="BZ1156:BZ1219" si="367">+IF(BJ1156&gt;=31,0,BY1156+BZ1155)</f>
        <v>0</v>
      </c>
      <c r="CB1156" s="296">
        <v>0.6</v>
      </c>
      <c r="CC1156" s="296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3">
      <c r="A1157" s="4">
        <v>2021</v>
      </c>
      <c r="B1157" s="313">
        <v>44279</v>
      </c>
      <c r="C1157" s="4" t="s">
        <v>66</v>
      </c>
      <c r="D1157" s="4" t="s">
        <v>1499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1500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3">
        <f t="shared" si="360"/>
        <v>125</v>
      </c>
      <c r="BK1157" s="133" t="str">
        <f t="shared" si="362"/>
        <v>Chêne sessile_F2_Dynamique_Guide chênaie continentale_125_</v>
      </c>
      <c r="BL1157" s="317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5" t="str">
        <f>+VLOOKUP(G1157,Liste!$A$7:$H$69,8,FALSE)</f>
        <v>Feuillus</v>
      </c>
      <c r="BU1157" s="295">
        <f t="shared" si="363"/>
        <v>1</v>
      </c>
      <c r="BV1157" s="297">
        <f t="shared" si="364"/>
        <v>0</v>
      </c>
      <c r="BW1157" s="316">
        <v>0</v>
      </c>
      <c r="BX1157" s="295">
        <f t="shared" si="365"/>
        <v>0.25</v>
      </c>
      <c r="BY1157">
        <f t="shared" si="366"/>
        <v>0</v>
      </c>
      <c r="BZ1157" s="301">
        <f t="shared" si="367"/>
        <v>0</v>
      </c>
      <c r="CB1157" s="296">
        <v>0.6</v>
      </c>
      <c r="CC1157" s="296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3">
      <c r="A1158" s="4">
        <v>2021</v>
      </c>
      <c r="B1158" s="313">
        <v>44279</v>
      </c>
      <c r="C1158" s="4" t="s">
        <v>66</v>
      </c>
      <c r="D1158" s="4" t="s">
        <v>1499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1500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3">
        <f t="shared" si="360"/>
        <v>125</v>
      </c>
      <c r="BK1158" s="133" t="str">
        <f t="shared" si="362"/>
        <v>Chêne sessile_F2_Dynamique_Guide chênaie continentale_125_</v>
      </c>
      <c r="BL1158" s="317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5" t="str">
        <f>+VLOOKUP(G1158,Liste!$A$7:$H$69,8,FALSE)</f>
        <v>Feuillus</v>
      </c>
      <c r="BU1158" s="295">
        <f t="shared" si="363"/>
        <v>1</v>
      </c>
      <c r="BV1158" s="297">
        <f t="shared" si="364"/>
        <v>0</v>
      </c>
      <c r="BW1158" s="316">
        <v>0</v>
      </c>
      <c r="BX1158" s="295">
        <f t="shared" si="365"/>
        <v>0.25</v>
      </c>
      <c r="BY1158">
        <f t="shared" si="366"/>
        <v>0</v>
      </c>
      <c r="BZ1158" s="301">
        <f t="shared" si="367"/>
        <v>0</v>
      </c>
      <c r="CB1158" s="296">
        <v>0.6</v>
      </c>
      <c r="CC1158" s="296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3">
      <c r="A1159" s="4">
        <v>2021</v>
      </c>
      <c r="B1159" s="313">
        <v>44279</v>
      </c>
      <c r="C1159" s="4" t="s">
        <v>66</v>
      </c>
      <c r="D1159" s="4" t="s">
        <v>1499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1500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3">
        <f t="shared" si="360"/>
        <v>128</v>
      </c>
      <c r="BK1159" s="133" t="str">
        <f t="shared" si="362"/>
        <v>Chêne sessile_F2_Dynamique_Guide chênaie continentale_128_</v>
      </c>
      <c r="BL1159" s="317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5" t="str">
        <f>+VLOOKUP(G1159,Liste!$A$7:$H$69,8,FALSE)</f>
        <v>Feuillus</v>
      </c>
      <c r="BU1159" s="295">
        <f t="shared" si="363"/>
        <v>1</v>
      </c>
      <c r="BV1159" s="297">
        <f t="shared" si="364"/>
        <v>0</v>
      </c>
      <c r="BW1159" s="316">
        <v>0</v>
      </c>
      <c r="BX1159" s="295">
        <f t="shared" si="365"/>
        <v>0.25</v>
      </c>
      <c r="BY1159">
        <f t="shared" si="366"/>
        <v>0</v>
      </c>
      <c r="BZ1159" s="301">
        <f t="shared" si="367"/>
        <v>0</v>
      </c>
      <c r="CB1159" s="296">
        <v>0.6</v>
      </c>
      <c r="CC1159" s="296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3">
      <c r="A1160" s="4">
        <v>2021</v>
      </c>
      <c r="B1160" s="313">
        <v>44279</v>
      </c>
      <c r="C1160" s="4" t="s">
        <v>66</v>
      </c>
      <c r="D1160" s="4" t="s">
        <v>1499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1500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3">
        <f t="shared" si="360"/>
        <v>131</v>
      </c>
      <c r="BK1160" s="133" t="str">
        <f t="shared" si="362"/>
        <v>Chêne sessile_F2_Dynamique_Guide chênaie continentale_131_</v>
      </c>
      <c r="BL1160" s="317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5" t="str">
        <f>+VLOOKUP(G1160,Liste!$A$7:$H$69,8,FALSE)</f>
        <v>Feuillus</v>
      </c>
      <c r="BU1160" s="295">
        <f t="shared" si="363"/>
        <v>1</v>
      </c>
      <c r="BV1160" s="297">
        <f t="shared" si="364"/>
        <v>0</v>
      </c>
      <c r="BW1160" s="316">
        <v>0</v>
      </c>
      <c r="BX1160" s="295">
        <f t="shared" si="365"/>
        <v>0.25</v>
      </c>
      <c r="BY1160">
        <f t="shared" si="366"/>
        <v>0</v>
      </c>
      <c r="BZ1160" s="301">
        <f t="shared" si="367"/>
        <v>0</v>
      </c>
      <c r="CB1160" s="296">
        <v>0.6</v>
      </c>
      <c r="CC1160" s="296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3">
      <c r="A1161" s="4">
        <v>2021</v>
      </c>
      <c r="B1161" s="313">
        <v>44279</v>
      </c>
      <c r="C1161" s="4" t="s">
        <v>66</v>
      </c>
      <c r="D1161" s="4" t="s">
        <v>1499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1500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3">
        <f t="shared" si="360"/>
        <v>134</v>
      </c>
      <c r="BK1161" s="133" t="str">
        <f t="shared" si="362"/>
        <v>Chêne sessile_F2_Dynamique_Guide chênaie continentale_134_</v>
      </c>
      <c r="BL1161" s="317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5" t="str">
        <f>+VLOOKUP(G1161,Liste!$A$7:$H$69,8,FALSE)</f>
        <v>Feuillus</v>
      </c>
      <c r="BU1161" s="295">
        <f t="shared" si="363"/>
        <v>1</v>
      </c>
      <c r="BV1161" s="297">
        <f t="shared" si="364"/>
        <v>0</v>
      </c>
      <c r="BW1161" s="316">
        <v>0</v>
      </c>
      <c r="BX1161" s="295">
        <f t="shared" si="365"/>
        <v>0.25</v>
      </c>
      <c r="BY1161">
        <f t="shared" si="366"/>
        <v>0</v>
      </c>
      <c r="BZ1161" s="301">
        <f t="shared" si="367"/>
        <v>0</v>
      </c>
      <c r="CB1161" s="296">
        <v>0.6</v>
      </c>
      <c r="CC1161" s="296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3">
      <c r="A1162" s="4">
        <v>2021</v>
      </c>
      <c r="B1162" s="313">
        <v>44279</v>
      </c>
      <c r="C1162" s="4" t="s">
        <v>66</v>
      </c>
      <c r="D1162" s="4" t="s">
        <v>1499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1500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3">
        <f t="shared" si="360"/>
        <v>137</v>
      </c>
      <c r="BK1162" s="133" t="str">
        <f t="shared" si="362"/>
        <v>Chêne sessile_F2_Dynamique_Guide chênaie continentale_137_</v>
      </c>
      <c r="BL1162" s="317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5" t="str">
        <f>+VLOOKUP(G1162,Liste!$A$7:$H$69,8,FALSE)</f>
        <v>Feuillus</v>
      </c>
      <c r="BU1162" s="295">
        <f t="shared" si="363"/>
        <v>1</v>
      </c>
      <c r="BV1162" s="297">
        <f t="shared" si="364"/>
        <v>0</v>
      </c>
      <c r="BW1162" s="316">
        <v>0</v>
      </c>
      <c r="BX1162" s="295">
        <f t="shared" si="365"/>
        <v>0.25</v>
      </c>
      <c r="BY1162">
        <f t="shared" si="366"/>
        <v>0</v>
      </c>
      <c r="BZ1162" s="301">
        <f t="shared" si="367"/>
        <v>0</v>
      </c>
      <c r="CB1162" s="296">
        <v>0.6</v>
      </c>
      <c r="CC1162" s="296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3">
      <c r="A1163" s="4">
        <v>2021</v>
      </c>
      <c r="B1163" s="313">
        <v>44279</v>
      </c>
      <c r="C1163" s="4" t="s">
        <v>66</v>
      </c>
      <c r="D1163" s="4" t="s">
        <v>1499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1500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3">
        <f t="shared" si="360"/>
        <v>137</v>
      </c>
      <c r="BK1163" s="133" t="str">
        <f t="shared" si="362"/>
        <v>Chêne sessile_F2_Dynamique_Guide chênaie continentale_137_</v>
      </c>
      <c r="BL1163" s="317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5" t="str">
        <f>+VLOOKUP(G1163,Liste!$A$7:$H$69,8,FALSE)</f>
        <v>Feuillus</v>
      </c>
      <c r="BU1163" s="295">
        <f t="shared" si="363"/>
        <v>1</v>
      </c>
      <c r="BV1163" s="297">
        <f t="shared" si="364"/>
        <v>0</v>
      </c>
      <c r="BW1163" s="316">
        <v>0</v>
      </c>
      <c r="BX1163" s="295">
        <f t="shared" si="365"/>
        <v>0.25</v>
      </c>
      <c r="BY1163">
        <f t="shared" si="366"/>
        <v>0</v>
      </c>
      <c r="BZ1163" s="301">
        <f t="shared" si="367"/>
        <v>0</v>
      </c>
      <c r="CB1163" s="296">
        <v>0.6</v>
      </c>
      <c r="CC1163" s="296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3">
      <c r="A1164" s="4">
        <v>2021</v>
      </c>
      <c r="B1164" s="313">
        <v>44279</v>
      </c>
      <c r="C1164" s="4" t="s">
        <v>66</v>
      </c>
      <c r="D1164" s="4" t="s">
        <v>1499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1500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3">
        <f t="shared" si="360"/>
        <v>140</v>
      </c>
      <c r="BK1164" s="133" t="str">
        <f t="shared" si="362"/>
        <v>Chêne sessile_F2_Dynamique_Guide chênaie continentale_140_</v>
      </c>
      <c r="BL1164" s="317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5" t="str">
        <f>+VLOOKUP(G1164,Liste!$A$7:$H$69,8,FALSE)</f>
        <v>Feuillus</v>
      </c>
      <c r="BU1164" s="295">
        <f t="shared" si="363"/>
        <v>1</v>
      </c>
      <c r="BV1164" s="297">
        <f t="shared" si="364"/>
        <v>0</v>
      </c>
      <c r="BW1164" s="316">
        <v>0</v>
      </c>
      <c r="BX1164" s="295">
        <f t="shared" si="365"/>
        <v>0.25</v>
      </c>
      <c r="BY1164">
        <f t="shared" si="366"/>
        <v>0</v>
      </c>
      <c r="BZ1164" s="301">
        <f t="shared" si="367"/>
        <v>0</v>
      </c>
      <c r="CB1164" s="296">
        <v>0.6</v>
      </c>
      <c r="CC1164" s="296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3">
      <c r="A1165" s="4">
        <v>2021</v>
      </c>
      <c r="B1165" s="313">
        <v>44279</v>
      </c>
      <c r="C1165" s="4" t="s">
        <v>66</v>
      </c>
      <c r="D1165" s="4" t="s">
        <v>1499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1500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3">
        <f t="shared" si="360"/>
        <v>143</v>
      </c>
      <c r="BK1165" s="133" t="str">
        <f t="shared" si="362"/>
        <v>Chêne sessile_F2_Dynamique_Guide chênaie continentale_143_</v>
      </c>
      <c r="BL1165" s="317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5" t="str">
        <f>+VLOOKUP(G1165,Liste!$A$7:$H$69,8,FALSE)</f>
        <v>Feuillus</v>
      </c>
      <c r="BU1165" s="295">
        <f t="shared" si="363"/>
        <v>1</v>
      </c>
      <c r="BV1165" s="297">
        <f t="shared" si="364"/>
        <v>0</v>
      </c>
      <c r="BW1165" s="316">
        <v>0</v>
      </c>
      <c r="BX1165" s="295">
        <f t="shared" si="365"/>
        <v>0.25</v>
      </c>
      <c r="BY1165">
        <f t="shared" si="366"/>
        <v>0</v>
      </c>
      <c r="BZ1165" s="301">
        <f t="shared" si="367"/>
        <v>0</v>
      </c>
      <c r="CB1165" s="296">
        <v>0.6</v>
      </c>
      <c r="CC1165" s="296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3">
      <c r="A1166" s="4">
        <v>2021</v>
      </c>
      <c r="B1166" s="313">
        <v>44279</v>
      </c>
      <c r="C1166" s="4" t="s">
        <v>66</v>
      </c>
      <c r="D1166" s="4" t="s">
        <v>1499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1500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3">
        <f t="shared" si="360"/>
        <v>146</v>
      </c>
      <c r="BK1166" s="133" t="str">
        <f t="shared" si="362"/>
        <v>Chêne sessile_F2_Dynamique_Guide chênaie continentale_146_</v>
      </c>
      <c r="BL1166" s="317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5" t="str">
        <f>+VLOOKUP(G1166,Liste!$A$7:$H$69,8,FALSE)</f>
        <v>Feuillus</v>
      </c>
      <c r="BU1166" s="295">
        <f t="shared" si="363"/>
        <v>1</v>
      </c>
      <c r="BV1166" s="297">
        <f t="shared" si="364"/>
        <v>0</v>
      </c>
      <c r="BW1166" s="316">
        <v>0</v>
      </c>
      <c r="BX1166" s="295">
        <f t="shared" si="365"/>
        <v>0.25</v>
      </c>
      <c r="BY1166">
        <f t="shared" si="366"/>
        <v>0</v>
      </c>
      <c r="BZ1166" s="301">
        <f t="shared" si="367"/>
        <v>0</v>
      </c>
      <c r="CB1166" s="296">
        <v>0.6</v>
      </c>
      <c r="CC1166" s="296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3">
      <c r="A1167" s="4">
        <v>2021</v>
      </c>
      <c r="B1167" s="313">
        <v>44279</v>
      </c>
      <c r="C1167" s="4" t="s">
        <v>66</v>
      </c>
      <c r="D1167" s="4" t="s">
        <v>1499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1500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3">
        <f t="shared" si="360"/>
        <v>149</v>
      </c>
      <c r="BK1167" s="133" t="str">
        <f t="shared" si="362"/>
        <v>Chêne sessile_F2_Dynamique_Guide chênaie continentale_149_</v>
      </c>
      <c r="BL1167" s="317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5" t="str">
        <f>+VLOOKUP(G1167,Liste!$A$7:$H$69,8,FALSE)</f>
        <v>Feuillus</v>
      </c>
      <c r="BU1167" s="295">
        <f t="shared" si="363"/>
        <v>1</v>
      </c>
      <c r="BV1167" s="297">
        <f t="shared" si="364"/>
        <v>0</v>
      </c>
      <c r="BW1167" s="316">
        <v>0</v>
      </c>
      <c r="BX1167" s="295">
        <f t="shared" si="365"/>
        <v>0.25</v>
      </c>
      <c r="BY1167">
        <f t="shared" si="366"/>
        <v>0</v>
      </c>
      <c r="BZ1167" s="301">
        <f t="shared" si="367"/>
        <v>0</v>
      </c>
      <c r="CB1167" s="296">
        <v>0.6</v>
      </c>
      <c r="CC1167" s="296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3">
      <c r="A1168" s="4">
        <v>2021</v>
      </c>
      <c r="B1168" s="313">
        <v>44279</v>
      </c>
      <c r="C1168" s="4" t="s">
        <v>66</v>
      </c>
      <c r="D1168" s="4" t="s">
        <v>1499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1500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3">
        <f t="shared" si="360"/>
        <v>149</v>
      </c>
      <c r="BK1168" s="133" t="str">
        <f t="shared" si="362"/>
        <v>Chêne sessile_F2_Dynamique_Guide chênaie continentale_149_</v>
      </c>
      <c r="BL1168" s="317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5" t="str">
        <f>+VLOOKUP(G1168,Liste!$A$7:$H$69,8,FALSE)</f>
        <v>Feuillus</v>
      </c>
      <c r="BU1168" s="295">
        <f t="shared" si="363"/>
        <v>1</v>
      </c>
      <c r="BV1168" s="297">
        <f t="shared" si="364"/>
        <v>0</v>
      </c>
      <c r="BW1168" s="316">
        <v>0</v>
      </c>
      <c r="BX1168" s="295">
        <f t="shared" si="365"/>
        <v>0.25</v>
      </c>
      <c r="BY1168">
        <f t="shared" si="366"/>
        <v>0</v>
      </c>
      <c r="BZ1168" s="301">
        <f t="shared" si="367"/>
        <v>0</v>
      </c>
      <c r="CB1168" s="296">
        <v>0.6</v>
      </c>
      <c r="CC1168" s="296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3">
      <c r="A1169" s="4">
        <v>2021</v>
      </c>
      <c r="B1169" s="313">
        <v>44279</v>
      </c>
      <c r="C1169" s="4" t="s">
        <v>66</v>
      </c>
      <c r="D1169" s="4" t="s">
        <v>1499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1500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3">
        <f t="shared" si="360"/>
        <v>153</v>
      </c>
      <c r="BK1169" s="133" t="str">
        <f t="shared" si="362"/>
        <v>Chêne sessile_F2_Dynamique_Guide chênaie continentale_153_</v>
      </c>
      <c r="BL1169" s="317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5" t="str">
        <f>+VLOOKUP(G1169,Liste!$A$7:$H$69,8,FALSE)</f>
        <v>Feuillus</v>
      </c>
      <c r="BU1169" s="295">
        <f t="shared" si="363"/>
        <v>1</v>
      </c>
      <c r="BV1169" s="297">
        <f t="shared" si="364"/>
        <v>0</v>
      </c>
      <c r="BW1169" s="316">
        <v>0</v>
      </c>
      <c r="BX1169" s="295">
        <f t="shared" si="365"/>
        <v>0.25</v>
      </c>
      <c r="BY1169">
        <f t="shared" si="366"/>
        <v>0</v>
      </c>
      <c r="BZ1169" s="301">
        <f t="shared" si="367"/>
        <v>0</v>
      </c>
      <c r="CB1169" s="296">
        <v>0.6</v>
      </c>
      <c r="CC1169" s="296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3">
      <c r="A1170" s="4">
        <v>2021</v>
      </c>
      <c r="B1170" s="313">
        <v>44279</v>
      </c>
      <c r="C1170" s="4" t="s">
        <v>66</v>
      </c>
      <c r="D1170" s="4" t="s">
        <v>1499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1500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3">
        <f t="shared" si="360"/>
        <v>153</v>
      </c>
      <c r="BK1170" s="133" t="str">
        <f t="shared" si="362"/>
        <v>Chêne sessile_F2_Dynamique_Guide chênaie continentale_153_</v>
      </c>
      <c r="BL1170" s="317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5" t="str">
        <f>+VLOOKUP(G1170,Liste!$A$7:$H$69,8,FALSE)</f>
        <v>Feuillus</v>
      </c>
      <c r="BU1170" s="295">
        <f t="shared" si="363"/>
        <v>1</v>
      </c>
      <c r="BV1170" s="297">
        <f t="shared" si="364"/>
        <v>0</v>
      </c>
      <c r="BW1170" s="316">
        <v>0</v>
      </c>
      <c r="BX1170" s="295">
        <f t="shared" si="365"/>
        <v>0.25</v>
      </c>
      <c r="BY1170">
        <f t="shared" si="366"/>
        <v>0</v>
      </c>
      <c r="BZ1170" s="301">
        <f t="shared" si="367"/>
        <v>0</v>
      </c>
      <c r="CB1170" s="296">
        <v>0.6</v>
      </c>
      <c r="CC1170" s="296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3">
      <c r="A1171" s="4">
        <v>2021</v>
      </c>
      <c r="B1171" s="313">
        <v>44279</v>
      </c>
      <c r="C1171" s="4" t="s">
        <v>66</v>
      </c>
      <c r="D1171" s="4" t="s">
        <v>1499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1500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3">
        <f t="shared" si="360"/>
        <v>157</v>
      </c>
      <c r="BK1171" s="133" t="str">
        <f t="shared" si="362"/>
        <v>Chêne sessile_F2_Dynamique_Guide chênaie continentale_157_</v>
      </c>
      <c r="BL1171" s="317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5" t="str">
        <f>+VLOOKUP(G1171,Liste!$A$7:$H$69,8,FALSE)</f>
        <v>Feuillus</v>
      </c>
      <c r="BU1171" s="295">
        <f t="shared" si="363"/>
        <v>1</v>
      </c>
      <c r="BV1171" s="297">
        <f t="shared" si="364"/>
        <v>0</v>
      </c>
      <c r="BW1171" s="316">
        <v>0</v>
      </c>
      <c r="BX1171" s="295">
        <f t="shared" si="365"/>
        <v>0.25</v>
      </c>
      <c r="BY1171">
        <f t="shared" si="366"/>
        <v>0</v>
      </c>
      <c r="BZ1171" s="301">
        <f t="shared" si="367"/>
        <v>0</v>
      </c>
      <c r="CB1171" s="296">
        <v>0.6</v>
      </c>
      <c r="CC1171" s="296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3">
      <c r="A1172" s="4">
        <v>2021</v>
      </c>
      <c r="B1172" s="313">
        <v>44279</v>
      </c>
      <c r="C1172" s="4" t="s">
        <v>66</v>
      </c>
      <c r="D1172" s="4" t="s">
        <v>1499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1500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3">
        <f t="shared" si="360"/>
        <v>157</v>
      </c>
      <c r="BK1172" s="133" t="str">
        <f t="shared" si="362"/>
        <v>Chêne sessile_F2_Dynamique_Guide chênaie continentale_157_</v>
      </c>
      <c r="BL1172" s="317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5" t="str">
        <f>+VLOOKUP(G1172,Liste!$A$7:$H$69,8,FALSE)</f>
        <v>Feuillus</v>
      </c>
      <c r="BU1172" s="295">
        <f t="shared" si="363"/>
        <v>1</v>
      </c>
      <c r="BV1172" s="297">
        <f t="shared" si="364"/>
        <v>0</v>
      </c>
      <c r="BW1172" s="316">
        <v>0</v>
      </c>
      <c r="BX1172" s="295">
        <f t="shared" si="365"/>
        <v>0.25</v>
      </c>
      <c r="BY1172">
        <f t="shared" si="366"/>
        <v>0</v>
      </c>
      <c r="BZ1172" s="301">
        <f t="shared" si="367"/>
        <v>0</v>
      </c>
      <c r="CB1172" s="296">
        <v>0.6</v>
      </c>
      <c r="CC1172" s="296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3">
      <c r="A1173" s="4">
        <v>2021</v>
      </c>
      <c r="B1173" s="313">
        <v>44279</v>
      </c>
      <c r="C1173" s="4" t="s">
        <v>66</v>
      </c>
      <c r="D1173" s="4" t="s">
        <v>1499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1500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3">
        <f t="shared" si="360"/>
        <v>161</v>
      </c>
      <c r="BK1173" s="133" t="str">
        <f t="shared" si="362"/>
        <v>Chêne sessile_F2_Dynamique_Guide chênaie continentale_161_</v>
      </c>
      <c r="BL1173" s="317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5" t="str">
        <f>+VLOOKUP(G1173,Liste!$A$7:$H$69,8,FALSE)</f>
        <v>Feuillus</v>
      </c>
      <c r="BU1173" s="295">
        <f t="shared" si="363"/>
        <v>1</v>
      </c>
      <c r="BV1173" s="297">
        <f t="shared" si="364"/>
        <v>0</v>
      </c>
      <c r="BW1173" s="316">
        <v>0</v>
      </c>
      <c r="BX1173" s="295">
        <f t="shared" si="365"/>
        <v>0.25</v>
      </c>
      <c r="BY1173">
        <f t="shared" si="366"/>
        <v>0</v>
      </c>
      <c r="BZ1173" s="301">
        <f t="shared" si="367"/>
        <v>0</v>
      </c>
      <c r="CB1173" s="296">
        <v>0.6</v>
      </c>
      <c r="CC1173" s="296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3">
      <c r="A1174" s="4">
        <v>2021</v>
      </c>
      <c r="B1174" s="313">
        <v>44279</v>
      </c>
      <c r="C1174" s="4" t="s">
        <v>66</v>
      </c>
      <c r="D1174" s="4" t="s">
        <v>1499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1500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3">
        <f t="shared" si="360"/>
        <v>161</v>
      </c>
      <c r="BK1174" s="133" t="str">
        <f t="shared" si="362"/>
        <v>Chêne sessile_F2_Dynamique_Guide chênaie continentale_161_</v>
      </c>
      <c r="BL1174" s="317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5" t="str">
        <f>+VLOOKUP(G1174,Liste!$A$7:$H$69,8,FALSE)</f>
        <v>Feuillus</v>
      </c>
      <c r="BU1174" s="295">
        <f t="shared" si="363"/>
        <v>1</v>
      </c>
      <c r="BV1174" s="297">
        <f t="shared" si="364"/>
        <v>0</v>
      </c>
      <c r="BW1174" s="316">
        <v>0</v>
      </c>
      <c r="BX1174" s="295">
        <f t="shared" si="365"/>
        <v>0.25</v>
      </c>
      <c r="BY1174">
        <f t="shared" si="366"/>
        <v>0</v>
      </c>
      <c r="BZ1174" s="301">
        <f t="shared" si="367"/>
        <v>0</v>
      </c>
      <c r="CB1174" s="296">
        <v>0.6</v>
      </c>
      <c r="CC1174" s="296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3">
      <c r="A1175" s="4">
        <v>2021</v>
      </c>
      <c r="B1175" s="313">
        <v>44279</v>
      </c>
      <c r="C1175" s="4" t="s">
        <v>66</v>
      </c>
      <c r="D1175" s="4" t="s">
        <v>1499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1500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3">
        <f t="shared" si="360"/>
        <v>30</v>
      </c>
      <c r="BK1175" s="133" t="str">
        <f t="shared" si="362"/>
        <v>Chêne sessile_F1_Dynamique_Guide chênaie continentale_30_</v>
      </c>
      <c r="BL1175" s="317"/>
      <c r="BM1175" s="13">
        <v>54.867051813555499</v>
      </c>
      <c r="BN1175" s="13">
        <v>262.58022669271702</v>
      </c>
      <c r="BP1175" s="13">
        <v>345.74943247867299</v>
      </c>
      <c r="BQ1175" s="13"/>
      <c r="BT1175" s="295" t="str">
        <f>+VLOOKUP(G1175,Liste!$A$7:$H$69,8,FALSE)</f>
        <v>Feuillus</v>
      </c>
      <c r="BU1175" s="295">
        <f t="shared" si="363"/>
        <v>1</v>
      </c>
      <c r="BV1175" s="297">
        <f t="shared" si="364"/>
        <v>0</v>
      </c>
      <c r="BW1175" s="316">
        <v>0</v>
      </c>
      <c r="BX1175" s="295">
        <f t="shared" si="365"/>
        <v>0.25</v>
      </c>
      <c r="BY1175">
        <f t="shared" si="366"/>
        <v>0</v>
      </c>
      <c r="BZ1175" s="301">
        <f t="shared" si="367"/>
        <v>0</v>
      </c>
      <c r="CB1175" s="296">
        <v>0.6</v>
      </c>
      <c r="CC1175" s="296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3">
      <c r="A1176" s="4">
        <v>2021</v>
      </c>
      <c r="B1176" s="313">
        <v>44279</v>
      </c>
      <c r="C1176" s="4" t="s">
        <v>66</v>
      </c>
      <c r="D1176" s="4" t="s">
        <v>1499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1500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3">
        <f t="shared" si="360"/>
        <v>35</v>
      </c>
      <c r="BK1176" s="133" t="str">
        <f t="shared" si="362"/>
        <v>Chêne sessile_F1_Dynamique_Guide chênaie continentale_35_</v>
      </c>
      <c r="BL1176" s="317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5" t="str">
        <f>+VLOOKUP(G1176,Liste!$A$7:$H$69,8,FALSE)</f>
        <v>Feuillus</v>
      </c>
      <c r="BU1176" s="295">
        <f t="shared" si="363"/>
        <v>1</v>
      </c>
      <c r="BV1176" s="297">
        <f t="shared" si="364"/>
        <v>0</v>
      </c>
      <c r="BW1176" s="316">
        <v>0</v>
      </c>
      <c r="BX1176" s="295">
        <f t="shared" si="365"/>
        <v>0.25</v>
      </c>
      <c r="BY1176">
        <f t="shared" si="366"/>
        <v>0</v>
      </c>
      <c r="BZ1176" s="301">
        <f t="shared" si="367"/>
        <v>0</v>
      </c>
      <c r="CB1176" s="296">
        <v>0.6</v>
      </c>
      <c r="CC1176" s="296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3">
      <c r="A1177" s="4">
        <v>2021</v>
      </c>
      <c r="B1177" s="313">
        <v>44279</v>
      </c>
      <c r="C1177" s="4" t="s">
        <v>66</v>
      </c>
      <c r="D1177" s="4" t="s">
        <v>1499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1500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3">
        <f t="shared" si="360"/>
        <v>35</v>
      </c>
      <c r="BK1177" s="133" t="str">
        <f t="shared" si="362"/>
        <v>Chêne sessile_F1_Dynamique_Guide chênaie continentale_35_</v>
      </c>
      <c r="BL1177" s="317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5" t="str">
        <f>+VLOOKUP(G1177,Liste!$A$7:$H$69,8,FALSE)</f>
        <v>Feuillus</v>
      </c>
      <c r="BU1177" s="295">
        <f t="shared" si="363"/>
        <v>1</v>
      </c>
      <c r="BV1177" s="297">
        <f t="shared" si="364"/>
        <v>0</v>
      </c>
      <c r="BW1177" s="316">
        <v>0</v>
      </c>
      <c r="BX1177" s="295">
        <f t="shared" si="365"/>
        <v>0.25</v>
      </c>
      <c r="BY1177">
        <f t="shared" si="366"/>
        <v>0</v>
      </c>
      <c r="BZ1177" s="301">
        <f t="shared" si="367"/>
        <v>0</v>
      </c>
      <c r="CB1177" s="296">
        <v>0.6</v>
      </c>
      <c r="CC1177" s="296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3">
      <c r="A1178" s="4">
        <v>2021</v>
      </c>
      <c r="B1178" s="313">
        <v>44279</v>
      </c>
      <c r="C1178" s="4" t="s">
        <v>66</v>
      </c>
      <c r="D1178" s="4" t="s">
        <v>1499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1500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3">
        <f t="shared" si="360"/>
        <v>38</v>
      </c>
      <c r="BK1178" s="133" t="str">
        <f t="shared" si="362"/>
        <v>Chêne sessile_F1_Dynamique_Guide chênaie continentale_38_</v>
      </c>
      <c r="BL1178" s="317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5" t="str">
        <f>+VLOOKUP(G1178,Liste!$A$7:$H$69,8,FALSE)</f>
        <v>Feuillus</v>
      </c>
      <c r="BU1178" s="295">
        <f t="shared" si="363"/>
        <v>1</v>
      </c>
      <c r="BV1178" s="297">
        <f t="shared" si="364"/>
        <v>0</v>
      </c>
      <c r="BW1178" s="316">
        <v>0</v>
      </c>
      <c r="BX1178" s="295">
        <f t="shared" si="365"/>
        <v>0.25</v>
      </c>
      <c r="BY1178">
        <f t="shared" si="366"/>
        <v>0</v>
      </c>
      <c r="BZ1178" s="301">
        <f t="shared" si="367"/>
        <v>0</v>
      </c>
      <c r="CB1178" s="296">
        <v>0.6</v>
      </c>
      <c r="CC1178" s="296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3">
      <c r="A1179" s="4">
        <v>2021</v>
      </c>
      <c r="B1179" s="313">
        <v>44279</v>
      </c>
      <c r="C1179" s="4" t="s">
        <v>66</v>
      </c>
      <c r="D1179" s="4" t="s">
        <v>1499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1500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3">
        <f t="shared" si="360"/>
        <v>41</v>
      </c>
      <c r="BK1179" s="133" t="str">
        <f t="shared" si="362"/>
        <v>Chêne sessile_F1_Dynamique_Guide chênaie continentale_41_</v>
      </c>
      <c r="BL1179" s="317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5" t="str">
        <f>+VLOOKUP(G1179,Liste!$A$7:$H$69,8,FALSE)</f>
        <v>Feuillus</v>
      </c>
      <c r="BU1179" s="295">
        <f t="shared" si="363"/>
        <v>1</v>
      </c>
      <c r="BV1179" s="297">
        <f t="shared" si="364"/>
        <v>0</v>
      </c>
      <c r="BW1179" s="316">
        <v>0</v>
      </c>
      <c r="BX1179" s="295">
        <f t="shared" si="365"/>
        <v>0.25</v>
      </c>
      <c r="BY1179">
        <f t="shared" si="366"/>
        <v>0</v>
      </c>
      <c r="BZ1179" s="301">
        <f t="shared" si="367"/>
        <v>0</v>
      </c>
      <c r="CB1179" s="296">
        <v>0.6</v>
      </c>
      <c r="CC1179" s="296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3">
      <c r="A1180" s="4">
        <v>2021</v>
      </c>
      <c r="B1180" s="313">
        <v>44279</v>
      </c>
      <c r="C1180" s="4" t="s">
        <v>66</v>
      </c>
      <c r="D1180" s="4" t="s">
        <v>1499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1500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3">
        <f t="shared" si="360"/>
        <v>41</v>
      </c>
      <c r="BK1180" s="133" t="str">
        <f t="shared" si="362"/>
        <v>Chêne sessile_F1_Dynamique_Guide chênaie continentale_41_</v>
      </c>
      <c r="BL1180" s="317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5" t="str">
        <f>+VLOOKUP(G1180,Liste!$A$7:$H$69,8,FALSE)</f>
        <v>Feuillus</v>
      </c>
      <c r="BU1180" s="295">
        <f t="shared" si="363"/>
        <v>1</v>
      </c>
      <c r="BV1180" s="297">
        <f t="shared" si="364"/>
        <v>0</v>
      </c>
      <c r="BW1180" s="316">
        <v>0</v>
      </c>
      <c r="BX1180" s="295">
        <f t="shared" si="365"/>
        <v>0.25</v>
      </c>
      <c r="BY1180">
        <f t="shared" si="366"/>
        <v>0</v>
      </c>
      <c r="BZ1180" s="301">
        <f t="shared" si="367"/>
        <v>0</v>
      </c>
      <c r="CB1180" s="296">
        <v>0.6</v>
      </c>
      <c r="CC1180" s="296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3">
      <c r="A1181" s="4">
        <v>2021</v>
      </c>
      <c r="B1181" s="313">
        <v>44279</v>
      </c>
      <c r="C1181" s="4" t="s">
        <v>66</v>
      </c>
      <c r="D1181" s="4" t="s">
        <v>1499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1500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3">
        <f t="shared" si="360"/>
        <v>44</v>
      </c>
      <c r="BK1181" s="133" t="str">
        <f t="shared" si="362"/>
        <v>Chêne sessile_F1_Dynamique_Guide chênaie continentale_44_</v>
      </c>
      <c r="BL1181" s="317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5" t="str">
        <f>+VLOOKUP(G1181,Liste!$A$7:$H$69,8,FALSE)</f>
        <v>Feuillus</v>
      </c>
      <c r="BU1181" s="295">
        <f t="shared" si="363"/>
        <v>1</v>
      </c>
      <c r="BV1181" s="297">
        <f t="shared" si="364"/>
        <v>0</v>
      </c>
      <c r="BW1181" s="316">
        <v>0</v>
      </c>
      <c r="BX1181" s="295">
        <f t="shared" si="365"/>
        <v>0.25</v>
      </c>
      <c r="BY1181">
        <f t="shared" si="366"/>
        <v>0</v>
      </c>
      <c r="BZ1181" s="301">
        <f t="shared" si="367"/>
        <v>0</v>
      </c>
      <c r="CB1181" s="296">
        <v>0.6</v>
      </c>
      <c r="CC1181" s="296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3">
      <c r="A1182" s="4">
        <v>2021</v>
      </c>
      <c r="B1182" s="313">
        <v>44279</v>
      </c>
      <c r="C1182" s="4" t="s">
        <v>66</v>
      </c>
      <c r="D1182" s="4" t="s">
        <v>1499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1500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3">
        <f t="shared" si="360"/>
        <v>48</v>
      </c>
      <c r="BK1182" s="133" t="str">
        <f t="shared" si="362"/>
        <v>Chêne sessile_F1_Dynamique_Guide chênaie continentale_48_</v>
      </c>
      <c r="BL1182" s="317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5" t="str">
        <f>+VLOOKUP(G1182,Liste!$A$7:$H$69,8,FALSE)</f>
        <v>Feuillus</v>
      </c>
      <c r="BU1182" s="295">
        <f t="shared" si="363"/>
        <v>1</v>
      </c>
      <c r="BV1182" s="297">
        <f t="shared" si="364"/>
        <v>0</v>
      </c>
      <c r="BW1182" s="316">
        <v>0</v>
      </c>
      <c r="BX1182" s="295">
        <f t="shared" si="365"/>
        <v>0.25</v>
      </c>
      <c r="BY1182">
        <f t="shared" si="366"/>
        <v>0</v>
      </c>
      <c r="BZ1182" s="301">
        <f t="shared" si="367"/>
        <v>0</v>
      </c>
      <c r="CB1182" s="296">
        <v>0.6</v>
      </c>
      <c r="CC1182" s="296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3">
      <c r="A1183" s="4">
        <v>2021</v>
      </c>
      <c r="B1183" s="313">
        <v>44279</v>
      </c>
      <c r="C1183" s="4" t="s">
        <v>66</v>
      </c>
      <c r="D1183" s="4" t="s">
        <v>1499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1500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3">
        <f t="shared" si="360"/>
        <v>48</v>
      </c>
      <c r="BK1183" s="133" t="str">
        <f t="shared" si="362"/>
        <v>Chêne sessile_F1_Dynamique_Guide chênaie continentale_48_</v>
      </c>
      <c r="BL1183" s="317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5" t="str">
        <f>+VLOOKUP(G1183,Liste!$A$7:$H$69,8,FALSE)</f>
        <v>Feuillus</v>
      </c>
      <c r="BU1183" s="295">
        <f t="shared" si="363"/>
        <v>1</v>
      </c>
      <c r="BV1183" s="297">
        <f t="shared" si="364"/>
        <v>0</v>
      </c>
      <c r="BW1183" s="316">
        <v>0</v>
      </c>
      <c r="BX1183" s="295">
        <f t="shared" si="365"/>
        <v>0.25</v>
      </c>
      <c r="BY1183">
        <f t="shared" si="366"/>
        <v>0</v>
      </c>
      <c r="BZ1183" s="301">
        <f t="shared" si="367"/>
        <v>0</v>
      </c>
      <c r="CB1183" s="296">
        <v>0.6</v>
      </c>
      <c r="CC1183" s="296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3">
      <c r="A1184" s="4">
        <v>2021</v>
      </c>
      <c r="B1184" s="313">
        <v>44279</v>
      </c>
      <c r="C1184" s="4" t="s">
        <v>66</v>
      </c>
      <c r="D1184" s="4" t="s">
        <v>1499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1500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3">
        <f t="shared" si="360"/>
        <v>51</v>
      </c>
      <c r="BK1184" s="133" t="str">
        <f t="shared" si="362"/>
        <v>Chêne sessile_F1_Dynamique_Guide chênaie continentale_51_</v>
      </c>
      <c r="BL1184" s="317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5" t="str">
        <f>+VLOOKUP(G1184,Liste!$A$7:$H$69,8,FALSE)</f>
        <v>Feuillus</v>
      </c>
      <c r="BU1184" s="295">
        <f t="shared" si="363"/>
        <v>1</v>
      </c>
      <c r="BV1184" s="297">
        <f t="shared" si="364"/>
        <v>0</v>
      </c>
      <c r="BW1184" s="316">
        <v>0</v>
      </c>
      <c r="BX1184" s="295">
        <f t="shared" si="365"/>
        <v>0.25</v>
      </c>
      <c r="BY1184">
        <f t="shared" si="366"/>
        <v>0</v>
      </c>
      <c r="BZ1184" s="301">
        <f t="shared" si="367"/>
        <v>0</v>
      </c>
      <c r="CB1184" s="296">
        <v>0.6</v>
      </c>
      <c r="CC1184" s="296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3">
      <c r="A1185" s="4">
        <v>2021</v>
      </c>
      <c r="B1185" s="313">
        <v>44279</v>
      </c>
      <c r="C1185" s="4" t="s">
        <v>66</v>
      </c>
      <c r="D1185" s="4" t="s">
        <v>1499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1500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3">
        <f t="shared" si="360"/>
        <v>55</v>
      </c>
      <c r="BK1185" s="133" t="str">
        <f t="shared" si="362"/>
        <v>Chêne sessile_F1_Dynamique_Guide chênaie continentale_55_</v>
      </c>
      <c r="BL1185" s="317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5" t="str">
        <f>+VLOOKUP(G1185,Liste!$A$7:$H$69,8,FALSE)</f>
        <v>Feuillus</v>
      </c>
      <c r="BU1185" s="295">
        <f t="shared" si="363"/>
        <v>1</v>
      </c>
      <c r="BV1185" s="297">
        <f t="shared" si="364"/>
        <v>0</v>
      </c>
      <c r="BW1185" s="316">
        <v>0</v>
      </c>
      <c r="BX1185" s="295">
        <f t="shared" si="365"/>
        <v>0.25</v>
      </c>
      <c r="BY1185">
        <f t="shared" si="366"/>
        <v>0</v>
      </c>
      <c r="BZ1185" s="301">
        <f t="shared" si="367"/>
        <v>0</v>
      </c>
      <c r="CB1185" s="296">
        <v>0.6</v>
      </c>
      <c r="CC1185" s="296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3">
      <c r="A1186" s="4">
        <v>2021</v>
      </c>
      <c r="B1186" s="313">
        <v>44279</v>
      </c>
      <c r="C1186" s="4" t="s">
        <v>66</v>
      </c>
      <c r="D1186" s="4" t="s">
        <v>1499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1500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3">
        <f t="shared" si="360"/>
        <v>55</v>
      </c>
      <c r="BK1186" s="133" t="str">
        <f t="shared" si="362"/>
        <v>Chêne sessile_F1_Dynamique_Guide chênaie continentale_55_</v>
      </c>
      <c r="BL1186" s="317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5" t="str">
        <f>+VLOOKUP(G1186,Liste!$A$7:$H$69,8,FALSE)</f>
        <v>Feuillus</v>
      </c>
      <c r="BU1186" s="295">
        <f t="shared" si="363"/>
        <v>1</v>
      </c>
      <c r="BV1186" s="297">
        <f t="shared" si="364"/>
        <v>0</v>
      </c>
      <c r="BW1186" s="316">
        <v>0</v>
      </c>
      <c r="BX1186" s="295">
        <f t="shared" si="365"/>
        <v>0.25</v>
      </c>
      <c r="BY1186">
        <f t="shared" si="366"/>
        <v>0</v>
      </c>
      <c r="BZ1186" s="301">
        <f t="shared" si="367"/>
        <v>0</v>
      </c>
      <c r="CB1186" s="296">
        <v>0.6</v>
      </c>
      <c r="CC1186" s="296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3">
      <c r="A1187" s="4">
        <v>2021</v>
      </c>
      <c r="B1187" s="313">
        <v>44279</v>
      </c>
      <c r="C1187" s="4" t="s">
        <v>66</v>
      </c>
      <c r="D1187" s="4" t="s">
        <v>1499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1500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3">
        <f t="shared" si="360"/>
        <v>58</v>
      </c>
      <c r="BK1187" s="133" t="str">
        <f t="shared" si="362"/>
        <v>Chêne sessile_F1_Dynamique_Guide chênaie continentale_58_</v>
      </c>
      <c r="BL1187" s="317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5" t="str">
        <f>+VLOOKUP(G1187,Liste!$A$7:$H$69,8,FALSE)</f>
        <v>Feuillus</v>
      </c>
      <c r="BU1187" s="295">
        <f t="shared" si="363"/>
        <v>1</v>
      </c>
      <c r="BV1187" s="297">
        <f t="shared" si="364"/>
        <v>0</v>
      </c>
      <c r="BW1187" s="316">
        <v>0</v>
      </c>
      <c r="BX1187" s="295">
        <f t="shared" si="365"/>
        <v>0.25</v>
      </c>
      <c r="BY1187">
        <f t="shared" si="366"/>
        <v>0</v>
      </c>
      <c r="BZ1187" s="301">
        <f t="shared" si="367"/>
        <v>0</v>
      </c>
      <c r="CB1187" s="296">
        <v>0.6</v>
      </c>
      <c r="CC1187" s="296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3">
      <c r="A1188" s="4">
        <v>2021</v>
      </c>
      <c r="B1188" s="313">
        <v>44279</v>
      </c>
      <c r="C1188" s="4" t="s">
        <v>66</v>
      </c>
      <c r="D1188" s="4" t="s">
        <v>1499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1500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3">
        <f t="shared" si="360"/>
        <v>61</v>
      </c>
      <c r="BK1188" s="133" t="str">
        <f t="shared" si="362"/>
        <v>Chêne sessile_F1_Dynamique_Guide chênaie continentale_61_</v>
      </c>
      <c r="BL1188" s="317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5" t="str">
        <f>+VLOOKUP(G1188,Liste!$A$7:$H$69,8,FALSE)</f>
        <v>Feuillus</v>
      </c>
      <c r="BU1188" s="295">
        <f t="shared" si="363"/>
        <v>1</v>
      </c>
      <c r="BV1188" s="297">
        <f t="shared" si="364"/>
        <v>0</v>
      </c>
      <c r="BW1188" s="316">
        <v>0</v>
      </c>
      <c r="BX1188" s="295">
        <f t="shared" si="365"/>
        <v>0.25</v>
      </c>
      <c r="BY1188">
        <f t="shared" si="366"/>
        <v>0</v>
      </c>
      <c r="BZ1188" s="301">
        <f t="shared" si="367"/>
        <v>0</v>
      </c>
      <c r="CB1188" s="296">
        <v>0.6</v>
      </c>
      <c r="CC1188" s="296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3">
      <c r="A1189" s="4">
        <v>2021</v>
      </c>
      <c r="B1189" s="313">
        <v>44279</v>
      </c>
      <c r="C1189" s="4" t="s">
        <v>66</v>
      </c>
      <c r="D1189" s="4" t="s">
        <v>1499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1500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3">
        <f t="shared" si="360"/>
        <v>63</v>
      </c>
      <c r="BK1189" s="133" t="str">
        <f t="shared" si="362"/>
        <v>Chêne sessile_F1_Dynamique_Guide chênaie continentale_63_</v>
      </c>
      <c r="BL1189" s="317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5" t="str">
        <f>+VLOOKUP(G1189,Liste!$A$7:$H$69,8,FALSE)</f>
        <v>Feuillus</v>
      </c>
      <c r="BU1189" s="295">
        <f t="shared" si="363"/>
        <v>1</v>
      </c>
      <c r="BV1189" s="297">
        <f t="shared" si="364"/>
        <v>0</v>
      </c>
      <c r="BW1189" s="316">
        <v>0</v>
      </c>
      <c r="BX1189" s="295">
        <f t="shared" si="365"/>
        <v>0.25</v>
      </c>
      <c r="BY1189">
        <f t="shared" si="366"/>
        <v>0</v>
      </c>
      <c r="BZ1189" s="301">
        <f t="shared" si="367"/>
        <v>0</v>
      </c>
      <c r="CB1189" s="296">
        <v>0.6</v>
      </c>
      <c r="CC1189" s="296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3">
      <c r="A1190" s="4">
        <v>2021</v>
      </c>
      <c r="B1190" s="313">
        <v>44279</v>
      </c>
      <c r="C1190" s="4" t="s">
        <v>66</v>
      </c>
      <c r="D1190" s="4" t="s">
        <v>1499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1500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3">
        <f t="shared" si="360"/>
        <v>63</v>
      </c>
      <c r="BK1190" s="133" t="str">
        <f t="shared" si="362"/>
        <v>Chêne sessile_F1_Dynamique_Guide chênaie continentale_63_</v>
      </c>
      <c r="BL1190" s="317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5" t="str">
        <f>+VLOOKUP(G1190,Liste!$A$7:$H$69,8,FALSE)</f>
        <v>Feuillus</v>
      </c>
      <c r="BU1190" s="295">
        <f t="shared" si="363"/>
        <v>1</v>
      </c>
      <c r="BV1190" s="297">
        <f t="shared" si="364"/>
        <v>0</v>
      </c>
      <c r="BW1190" s="316">
        <v>0</v>
      </c>
      <c r="BX1190" s="295">
        <f t="shared" si="365"/>
        <v>0.25</v>
      </c>
      <c r="BY1190">
        <f t="shared" si="366"/>
        <v>0</v>
      </c>
      <c r="BZ1190" s="301">
        <f t="shared" si="367"/>
        <v>0</v>
      </c>
      <c r="CB1190" s="296">
        <v>0.6</v>
      </c>
      <c r="CC1190" s="296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3">
      <c r="A1191" s="4">
        <v>2021</v>
      </c>
      <c r="B1191" s="313">
        <v>44279</v>
      </c>
      <c r="C1191" s="4" t="s">
        <v>66</v>
      </c>
      <c r="D1191" s="4" t="s">
        <v>1499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1500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3">
        <f t="shared" si="360"/>
        <v>66</v>
      </c>
      <c r="BK1191" s="133" t="str">
        <f t="shared" si="362"/>
        <v>Chêne sessile_F1_Dynamique_Guide chênaie continentale_66_</v>
      </c>
      <c r="BL1191" s="317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5" t="str">
        <f>+VLOOKUP(G1191,Liste!$A$7:$H$69,8,FALSE)</f>
        <v>Feuillus</v>
      </c>
      <c r="BU1191" s="295">
        <f t="shared" si="363"/>
        <v>1</v>
      </c>
      <c r="BV1191" s="297">
        <f t="shared" si="364"/>
        <v>0</v>
      </c>
      <c r="BW1191" s="316">
        <v>0</v>
      </c>
      <c r="BX1191" s="295">
        <f t="shared" si="365"/>
        <v>0.25</v>
      </c>
      <c r="BY1191">
        <f t="shared" si="366"/>
        <v>0</v>
      </c>
      <c r="BZ1191" s="301">
        <f t="shared" si="367"/>
        <v>0</v>
      </c>
      <c r="CB1191" s="296">
        <v>0.6</v>
      </c>
      <c r="CC1191" s="296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3">
      <c r="A1192" s="4">
        <v>2021</v>
      </c>
      <c r="B1192" s="313">
        <v>44279</v>
      </c>
      <c r="C1192" s="4" t="s">
        <v>66</v>
      </c>
      <c r="D1192" s="4" t="s">
        <v>1499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1500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3">
        <f t="shared" si="360"/>
        <v>69</v>
      </c>
      <c r="BK1192" s="133" t="str">
        <f t="shared" si="362"/>
        <v>Chêne sessile_F1_Dynamique_Guide chênaie continentale_69_</v>
      </c>
      <c r="BL1192" s="317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5" t="str">
        <f>+VLOOKUP(G1192,Liste!$A$7:$H$69,8,FALSE)</f>
        <v>Feuillus</v>
      </c>
      <c r="BU1192" s="295">
        <f t="shared" si="363"/>
        <v>1</v>
      </c>
      <c r="BV1192" s="297">
        <f t="shared" si="364"/>
        <v>0</v>
      </c>
      <c r="BW1192" s="316">
        <v>0</v>
      </c>
      <c r="BX1192" s="295">
        <f t="shared" si="365"/>
        <v>0.25</v>
      </c>
      <c r="BY1192">
        <f t="shared" si="366"/>
        <v>0</v>
      </c>
      <c r="BZ1192" s="301">
        <f t="shared" si="367"/>
        <v>0</v>
      </c>
      <c r="CB1192" s="296">
        <v>0.6</v>
      </c>
      <c r="CC1192" s="296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3">
      <c r="A1193" s="4">
        <v>2021</v>
      </c>
      <c r="B1193" s="313">
        <v>44279</v>
      </c>
      <c r="C1193" s="4" t="s">
        <v>66</v>
      </c>
      <c r="D1193" s="4" t="s">
        <v>1499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1500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3">
        <f t="shared" si="360"/>
        <v>71</v>
      </c>
      <c r="BK1193" s="133" t="str">
        <f t="shared" si="362"/>
        <v>Chêne sessile_F1_Dynamique_Guide chênaie continentale_71_</v>
      </c>
      <c r="BL1193" s="317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5" t="str">
        <f>+VLOOKUP(G1193,Liste!$A$7:$H$69,8,FALSE)</f>
        <v>Feuillus</v>
      </c>
      <c r="BU1193" s="295">
        <f t="shared" si="363"/>
        <v>1</v>
      </c>
      <c r="BV1193" s="297">
        <f t="shared" si="364"/>
        <v>0</v>
      </c>
      <c r="BW1193" s="316">
        <v>0</v>
      </c>
      <c r="BX1193" s="295">
        <f t="shared" si="365"/>
        <v>0.25</v>
      </c>
      <c r="BY1193">
        <f t="shared" si="366"/>
        <v>0</v>
      </c>
      <c r="BZ1193" s="301">
        <f t="shared" si="367"/>
        <v>0</v>
      </c>
      <c r="CB1193" s="296">
        <v>0.6</v>
      </c>
      <c r="CC1193" s="296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3">
      <c r="A1194" s="4">
        <v>2021</v>
      </c>
      <c r="B1194" s="313">
        <v>44279</v>
      </c>
      <c r="C1194" s="4" t="s">
        <v>66</v>
      </c>
      <c r="D1194" s="4" t="s">
        <v>1499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1500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3">
        <f t="shared" si="360"/>
        <v>71</v>
      </c>
      <c r="BK1194" s="133" t="str">
        <f t="shared" si="362"/>
        <v>Chêne sessile_F1_Dynamique_Guide chênaie continentale_71_</v>
      </c>
      <c r="BL1194" s="317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5" t="str">
        <f>+VLOOKUP(G1194,Liste!$A$7:$H$69,8,FALSE)</f>
        <v>Feuillus</v>
      </c>
      <c r="BU1194" s="295">
        <f t="shared" si="363"/>
        <v>1</v>
      </c>
      <c r="BV1194" s="297">
        <f t="shared" si="364"/>
        <v>0</v>
      </c>
      <c r="BW1194" s="316">
        <v>0</v>
      </c>
      <c r="BX1194" s="295">
        <f t="shared" si="365"/>
        <v>0.25</v>
      </c>
      <c r="BY1194">
        <f t="shared" si="366"/>
        <v>0</v>
      </c>
      <c r="BZ1194" s="301">
        <f t="shared" si="367"/>
        <v>0</v>
      </c>
      <c r="CB1194" s="296">
        <v>0.6</v>
      </c>
      <c r="CC1194" s="296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3">
      <c r="A1195" s="4">
        <v>2021</v>
      </c>
      <c r="B1195" s="313">
        <v>44279</v>
      </c>
      <c r="C1195" s="4" t="s">
        <v>66</v>
      </c>
      <c r="D1195" s="4" t="s">
        <v>1499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1500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3">
        <f t="shared" si="360"/>
        <v>74</v>
      </c>
      <c r="BK1195" s="133" t="str">
        <f t="shared" si="362"/>
        <v>Chêne sessile_F1_Dynamique_Guide chênaie continentale_74_</v>
      </c>
      <c r="BL1195" s="317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5" t="str">
        <f>+VLOOKUP(G1195,Liste!$A$7:$H$69,8,FALSE)</f>
        <v>Feuillus</v>
      </c>
      <c r="BU1195" s="295">
        <f t="shared" si="363"/>
        <v>1</v>
      </c>
      <c r="BV1195" s="297">
        <f t="shared" si="364"/>
        <v>0</v>
      </c>
      <c r="BW1195" s="316">
        <v>0</v>
      </c>
      <c r="BX1195" s="295">
        <f t="shared" si="365"/>
        <v>0.25</v>
      </c>
      <c r="BY1195">
        <f t="shared" si="366"/>
        <v>0</v>
      </c>
      <c r="BZ1195" s="301">
        <f t="shared" si="367"/>
        <v>0</v>
      </c>
      <c r="CB1195" s="296">
        <v>0.6</v>
      </c>
      <c r="CC1195" s="296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3">
      <c r="A1196" s="4">
        <v>2021</v>
      </c>
      <c r="B1196" s="313">
        <v>44279</v>
      </c>
      <c r="C1196" s="4" t="s">
        <v>66</v>
      </c>
      <c r="D1196" s="4" t="s">
        <v>1499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1500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3">
        <f t="shared" si="360"/>
        <v>77</v>
      </c>
      <c r="BK1196" s="133" t="str">
        <f t="shared" si="362"/>
        <v>Chêne sessile_F1_Dynamique_Guide chênaie continentale_77_</v>
      </c>
      <c r="BL1196" s="317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5" t="str">
        <f>+VLOOKUP(G1196,Liste!$A$7:$H$69,8,FALSE)</f>
        <v>Feuillus</v>
      </c>
      <c r="BU1196" s="295">
        <f t="shared" si="363"/>
        <v>1</v>
      </c>
      <c r="BV1196" s="297">
        <f t="shared" si="364"/>
        <v>0</v>
      </c>
      <c r="BW1196" s="316">
        <v>0</v>
      </c>
      <c r="BX1196" s="295">
        <f t="shared" si="365"/>
        <v>0.25</v>
      </c>
      <c r="BY1196">
        <f t="shared" si="366"/>
        <v>0</v>
      </c>
      <c r="BZ1196" s="301">
        <f t="shared" si="367"/>
        <v>0</v>
      </c>
      <c r="CB1196" s="296">
        <v>0.6</v>
      </c>
      <c r="CC1196" s="296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3">
      <c r="A1197" s="4">
        <v>2021</v>
      </c>
      <c r="B1197" s="313">
        <v>44279</v>
      </c>
      <c r="C1197" s="4" t="s">
        <v>66</v>
      </c>
      <c r="D1197" s="4" t="s">
        <v>1499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1500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3">
        <f t="shared" si="360"/>
        <v>80</v>
      </c>
      <c r="BK1197" s="133" t="str">
        <f t="shared" si="362"/>
        <v>Chêne sessile_F1_Dynamique_Guide chênaie continentale_80_</v>
      </c>
      <c r="BL1197" s="317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5" t="str">
        <f>+VLOOKUP(G1197,Liste!$A$7:$H$69,8,FALSE)</f>
        <v>Feuillus</v>
      </c>
      <c r="BU1197" s="295">
        <f t="shared" si="363"/>
        <v>1</v>
      </c>
      <c r="BV1197" s="297">
        <f t="shared" si="364"/>
        <v>0</v>
      </c>
      <c r="BW1197" s="316">
        <v>0</v>
      </c>
      <c r="BX1197" s="295">
        <f t="shared" si="365"/>
        <v>0.25</v>
      </c>
      <c r="BY1197">
        <f t="shared" si="366"/>
        <v>0</v>
      </c>
      <c r="BZ1197" s="301">
        <f t="shared" si="367"/>
        <v>0</v>
      </c>
      <c r="CB1197" s="296">
        <v>0.6</v>
      </c>
      <c r="CC1197" s="296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3">
      <c r="A1198" s="4">
        <v>2021</v>
      </c>
      <c r="B1198" s="313">
        <v>44279</v>
      </c>
      <c r="C1198" s="4" t="s">
        <v>66</v>
      </c>
      <c r="D1198" s="4" t="s">
        <v>1499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1500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3">
        <f t="shared" si="360"/>
        <v>80</v>
      </c>
      <c r="BK1198" s="133" t="str">
        <f t="shared" si="362"/>
        <v>Chêne sessile_F1_Dynamique_Guide chênaie continentale_80_</v>
      </c>
      <c r="BL1198" s="317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5" t="str">
        <f>+VLOOKUP(G1198,Liste!$A$7:$H$69,8,FALSE)</f>
        <v>Feuillus</v>
      </c>
      <c r="BU1198" s="295">
        <f t="shared" si="363"/>
        <v>1</v>
      </c>
      <c r="BV1198" s="297">
        <f t="shared" si="364"/>
        <v>0</v>
      </c>
      <c r="BW1198" s="316">
        <v>0</v>
      </c>
      <c r="BX1198" s="295">
        <f t="shared" si="365"/>
        <v>0.25</v>
      </c>
      <c r="BY1198">
        <f t="shared" si="366"/>
        <v>0</v>
      </c>
      <c r="BZ1198" s="301">
        <f t="shared" si="367"/>
        <v>0</v>
      </c>
      <c r="CB1198" s="296">
        <v>0.6</v>
      </c>
      <c r="CC1198" s="296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3">
      <c r="A1199" s="4">
        <v>2021</v>
      </c>
      <c r="B1199" s="313">
        <v>44279</v>
      </c>
      <c r="C1199" s="4" t="s">
        <v>66</v>
      </c>
      <c r="D1199" s="4" t="s">
        <v>1499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1500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3">
        <f t="shared" si="360"/>
        <v>83</v>
      </c>
      <c r="BK1199" s="133" t="str">
        <f t="shared" si="362"/>
        <v>Chêne sessile_F1_Dynamique_Guide chênaie continentale_83_</v>
      </c>
      <c r="BL1199" s="317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5" t="str">
        <f>+VLOOKUP(G1199,Liste!$A$7:$H$69,8,FALSE)</f>
        <v>Feuillus</v>
      </c>
      <c r="BU1199" s="295">
        <f t="shared" si="363"/>
        <v>1</v>
      </c>
      <c r="BV1199" s="297">
        <f t="shared" si="364"/>
        <v>0</v>
      </c>
      <c r="BW1199" s="316">
        <v>0</v>
      </c>
      <c r="BX1199" s="295">
        <f t="shared" si="365"/>
        <v>0.25</v>
      </c>
      <c r="BY1199">
        <f t="shared" si="366"/>
        <v>0</v>
      </c>
      <c r="BZ1199" s="301">
        <f t="shared" si="367"/>
        <v>0</v>
      </c>
      <c r="CB1199" s="296">
        <v>0.6</v>
      </c>
      <c r="CC1199" s="296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3">
      <c r="A1200" s="4">
        <v>2021</v>
      </c>
      <c r="B1200" s="313">
        <v>44279</v>
      </c>
      <c r="C1200" s="4" t="s">
        <v>66</v>
      </c>
      <c r="D1200" s="4" t="s">
        <v>1499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1500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3">
        <f t="shared" si="360"/>
        <v>86</v>
      </c>
      <c r="BK1200" s="133" t="str">
        <f t="shared" si="362"/>
        <v>Chêne sessile_F1_Dynamique_Guide chênaie continentale_86_</v>
      </c>
      <c r="BL1200" s="317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5" t="str">
        <f>+VLOOKUP(G1200,Liste!$A$7:$H$69,8,FALSE)</f>
        <v>Feuillus</v>
      </c>
      <c r="BU1200" s="295">
        <f t="shared" si="363"/>
        <v>1</v>
      </c>
      <c r="BV1200" s="297">
        <f t="shared" si="364"/>
        <v>0</v>
      </c>
      <c r="BW1200" s="316">
        <v>0</v>
      </c>
      <c r="BX1200" s="295">
        <f t="shared" si="365"/>
        <v>0.25</v>
      </c>
      <c r="BY1200">
        <f t="shared" si="366"/>
        <v>0</v>
      </c>
      <c r="BZ1200" s="301">
        <f t="shared" si="367"/>
        <v>0</v>
      </c>
      <c r="CB1200" s="296">
        <v>0.6</v>
      </c>
      <c r="CC1200" s="296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3">
      <c r="A1201" s="4">
        <v>2021</v>
      </c>
      <c r="B1201" s="313">
        <v>44279</v>
      </c>
      <c r="C1201" s="4" t="s">
        <v>66</v>
      </c>
      <c r="D1201" s="4" t="s">
        <v>1499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1500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3">
        <f t="shared" si="360"/>
        <v>89</v>
      </c>
      <c r="BK1201" s="133" t="str">
        <f t="shared" si="362"/>
        <v>Chêne sessile_F1_Dynamique_Guide chênaie continentale_89_</v>
      </c>
      <c r="BL1201" s="317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5" t="str">
        <f>+VLOOKUP(G1201,Liste!$A$7:$H$69,8,FALSE)</f>
        <v>Feuillus</v>
      </c>
      <c r="BU1201" s="295">
        <f t="shared" si="363"/>
        <v>1</v>
      </c>
      <c r="BV1201" s="297">
        <f t="shared" si="364"/>
        <v>0</v>
      </c>
      <c r="BW1201" s="316">
        <v>0</v>
      </c>
      <c r="BX1201" s="295">
        <f t="shared" si="365"/>
        <v>0.25</v>
      </c>
      <c r="BY1201">
        <f t="shared" si="366"/>
        <v>0</v>
      </c>
      <c r="BZ1201" s="301">
        <f t="shared" si="367"/>
        <v>0</v>
      </c>
      <c r="CB1201" s="296">
        <v>0.6</v>
      </c>
      <c r="CC1201" s="296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3">
      <c r="A1202" s="4">
        <v>2021</v>
      </c>
      <c r="B1202" s="313">
        <v>44279</v>
      </c>
      <c r="C1202" s="4" t="s">
        <v>66</v>
      </c>
      <c r="D1202" s="4" t="s">
        <v>1499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1500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3">
        <f t="shared" si="360"/>
        <v>89</v>
      </c>
      <c r="BK1202" s="133" t="str">
        <f t="shared" si="362"/>
        <v>Chêne sessile_F1_Dynamique_Guide chênaie continentale_89_</v>
      </c>
      <c r="BL1202" s="317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5" t="str">
        <f>+VLOOKUP(G1202,Liste!$A$7:$H$69,8,FALSE)</f>
        <v>Feuillus</v>
      </c>
      <c r="BU1202" s="295">
        <f t="shared" si="363"/>
        <v>1</v>
      </c>
      <c r="BV1202" s="297">
        <f t="shared" si="364"/>
        <v>0</v>
      </c>
      <c r="BW1202" s="316">
        <v>0</v>
      </c>
      <c r="BX1202" s="295">
        <f t="shared" si="365"/>
        <v>0.25</v>
      </c>
      <c r="BY1202">
        <f t="shared" si="366"/>
        <v>0</v>
      </c>
      <c r="BZ1202" s="301">
        <f t="shared" si="367"/>
        <v>0</v>
      </c>
      <c r="CB1202" s="296">
        <v>0.6</v>
      </c>
      <c r="CC1202" s="296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3">
      <c r="A1203" s="4">
        <v>2021</v>
      </c>
      <c r="B1203" s="313">
        <v>44279</v>
      </c>
      <c r="C1203" s="4" t="s">
        <v>66</v>
      </c>
      <c r="D1203" s="4" t="s">
        <v>1499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1500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3">
        <f t="shared" si="360"/>
        <v>92</v>
      </c>
      <c r="BK1203" s="133" t="str">
        <f t="shared" si="362"/>
        <v>Chêne sessile_F1_Dynamique_Guide chênaie continentale_92_</v>
      </c>
      <c r="BL1203" s="317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5" t="str">
        <f>+VLOOKUP(G1203,Liste!$A$7:$H$69,8,FALSE)</f>
        <v>Feuillus</v>
      </c>
      <c r="BU1203" s="295">
        <f t="shared" si="363"/>
        <v>1</v>
      </c>
      <c r="BV1203" s="297">
        <f t="shared" si="364"/>
        <v>0</v>
      </c>
      <c r="BW1203" s="316">
        <v>0</v>
      </c>
      <c r="BX1203" s="295">
        <f t="shared" si="365"/>
        <v>0.25</v>
      </c>
      <c r="BY1203">
        <f t="shared" si="366"/>
        <v>0</v>
      </c>
      <c r="BZ1203" s="301">
        <f t="shared" si="367"/>
        <v>0</v>
      </c>
      <c r="CB1203" s="296">
        <v>0.6</v>
      </c>
      <c r="CC1203" s="296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3">
      <c r="A1204" s="4">
        <v>2021</v>
      </c>
      <c r="B1204" s="313">
        <v>44279</v>
      </c>
      <c r="C1204" s="4" t="s">
        <v>66</v>
      </c>
      <c r="D1204" s="4" t="s">
        <v>1499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1500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3">
        <f t="shared" si="360"/>
        <v>95</v>
      </c>
      <c r="BK1204" s="133" t="str">
        <f t="shared" si="362"/>
        <v>Chêne sessile_F1_Dynamique_Guide chênaie continentale_95_</v>
      </c>
      <c r="BL1204" s="317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5" t="str">
        <f>+VLOOKUP(G1204,Liste!$A$7:$H$69,8,FALSE)</f>
        <v>Feuillus</v>
      </c>
      <c r="BU1204" s="295">
        <f t="shared" si="363"/>
        <v>1</v>
      </c>
      <c r="BV1204" s="297">
        <f t="shared" si="364"/>
        <v>0</v>
      </c>
      <c r="BW1204" s="316">
        <v>0</v>
      </c>
      <c r="BX1204" s="295">
        <f t="shared" si="365"/>
        <v>0.25</v>
      </c>
      <c r="BY1204">
        <f t="shared" si="366"/>
        <v>0</v>
      </c>
      <c r="BZ1204" s="301">
        <f t="shared" si="367"/>
        <v>0</v>
      </c>
      <c r="CB1204" s="296">
        <v>0.6</v>
      </c>
      <c r="CC1204" s="296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3">
      <c r="A1205" s="4">
        <v>2021</v>
      </c>
      <c r="B1205" s="313">
        <v>44279</v>
      </c>
      <c r="C1205" s="4" t="s">
        <v>66</v>
      </c>
      <c r="D1205" s="4" t="s">
        <v>1499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1500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3">
        <f t="shared" si="360"/>
        <v>99</v>
      </c>
      <c r="BK1205" s="133" t="str">
        <f t="shared" si="362"/>
        <v>Chêne sessile_F1_Dynamique_Guide chênaie continentale_99_</v>
      </c>
      <c r="BL1205" s="317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5" t="str">
        <f>+VLOOKUP(G1205,Liste!$A$7:$H$69,8,FALSE)</f>
        <v>Feuillus</v>
      </c>
      <c r="BU1205" s="295">
        <f t="shared" si="363"/>
        <v>1</v>
      </c>
      <c r="BV1205" s="297">
        <f t="shared" si="364"/>
        <v>0</v>
      </c>
      <c r="BW1205" s="316">
        <v>0</v>
      </c>
      <c r="BX1205" s="295">
        <f t="shared" si="365"/>
        <v>0.25</v>
      </c>
      <c r="BY1205">
        <f t="shared" si="366"/>
        <v>0</v>
      </c>
      <c r="BZ1205" s="301">
        <f t="shared" si="367"/>
        <v>0</v>
      </c>
      <c r="CB1205" s="296">
        <v>0.6</v>
      </c>
      <c r="CC1205" s="296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3">
      <c r="A1206" s="4">
        <v>2021</v>
      </c>
      <c r="B1206" s="313">
        <v>44279</v>
      </c>
      <c r="C1206" s="4" t="s">
        <v>66</v>
      </c>
      <c r="D1206" s="4" t="s">
        <v>1499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1500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3">
        <f t="shared" si="360"/>
        <v>99</v>
      </c>
      <c r="BK1206" s="133" t="str">
        <f t="shared" si="362"/>
        <v>Chêne sessile_F1_Dynamique_Guide chênaie continentale_99_</v>
      </c>
      <c r="BL1206" s="317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5" t="str">
        <f>+VLOOKUP(G1206,Liste!$A$7:$H$69,8,FALSE)</f>
        <v>Feuillus</v>
      </c>
      <c r="BU1206" s="295">
        <f t="shared" si="363"/>
        <v>1</v>
      </c>
      <c r="BV1206" s="297">
        <f t="shared" si="364"/>
        <v>0</v>
      </c>
      <c r="BW1206" s="316">
        <v>0</v>
      </c>
      <c r="BX1206" s="295">
        <f t="shared" si="365"/>
        <v>0.25</v>
      </c>
      <c r="BY1206">
        <f t="shared" si="366"/>
        <v>0</v>
      </c>
      <c r="BZ1206" s="301">
        <f t="shared" si="367"/>
        <v>0</v>
      </c>
      <c r="CB1206" s="296">
        <v>0.6</v>
      </c>
      <c r="CC1206" s="296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3">
      <c r="A1207" s="4">
        <v>2021</v>
      </c>
      <c r="B1207" s="313">
        <v>44279</v>
      </c>
      <c r="C1207" s="4" t="s">
        <v>66</v>
      </c>
      <c r="D1207" s="4" t="s">
        <v>1499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1500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3">
        <f t="shared" si="360"/>
        <v>102</v>
      </c>
      <c r="BK1207" s="133" t="str">
        <f t="shared" si="362"/>
        <v>Chêne sessile_F1_Dynamique_Guide chênaie continentale_102_</v>
      </c>
      <c r="BL1207" s="317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5" t="str">
        <f>+VLOOKUP(G1207,Liste!$A$7:$H$69,8,FALSE)</f>
        <v>Feuillus</v>
      </c>
      <c r="BU1207" s="295">
        <f t="shared" si="363"/>
        <v>1</v>
      </c>
      <c r="BV1207" s="297">
        <f t="shared" si="364"/>
        <v>0</v>
      </c>
      <c r="BW1207" s="316">
        <v>0</v>
      </c>
      <c r="BX1207" s="295">
        <f t="shared" si="365"/>
        <v>0.25</v>
      </c>
      <c r="BY1207">
        <f t="shared" si="366"/>
        <v>0</v>
      </c>
      <c r="BZ1207" s="301">
        <f t="shared" si="367"/>
        <v>0</v>
      </c>
      <c r="CB1207" s="296">
        <v>0.6</v>
      </c>
      <c r="CC1207" s="296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3">
      <c r="A1208" s="4">
        <v>2021</v>
      </c>
      <c r="B1208" s="313">
        <v>44279</v>
      </c>
      <c r="C1208" s="4" t="s">
        <v>66</v>
      </c>
      <c r="D1208" s="4" t="s">
        <v>1499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1500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3">
        <f t="shared" si="360"/>
        <v>105</v>
      </c>
      <c r="BK1208" s="133" t="str">
        <f t="shared" si="362"/>
        <v>Chêne sessile_F1_Dynamique_Guide chênaie continentale_105_</v>
      </c>
      <c r="BL1208" s="317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5" t="str">
        <f>+VLOOKUP(G1208,Liste!$A$7:$H$69,8,FALSE)</f>
        <v>Feuillus</v>
      </c>
      <c r="BU1208" s="295">
        <f t="shared" si="363"/>
        <v>1</v>
      </c>
      <c r="BV1208" s="297">
        <f t="shared" si="364"/>
        <v>0</v>
      </c>
      <c r="BW1208" s="316">
        <v>0</v>
      </c>
      <c r="BX1208" s="295">
        <f t="shared" si="365"/>
        <v>0.25</v>
      </c>
      <c r="BY1208">
        <f t="shared" si="366"/>
        <v>0</v>
      </c>
      <c r="BZ1208" s="301">
        <f t="shared" si="367"/>
        <v>0</v>
      </c>
      <c r="CB1208" s="296">
        <v>0.6</v>
      </c>
      <c r="CC1208" s="296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3">
      <c r="A1209" s="4">
        <v>2021</v>
      </c>
      <c r="B1209" s="313">
        <v>44279</v>
      </c>
      <c r="C1209" s="4" t="s">
        <v>66</v>
      </c>
      <c r="D1209" s="4" t="s">
        <v>1499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1500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3">
        <f t="shared" si="360"/>
        <v>109</v>
      </c>
      <c r="BK1209" s="133" t="str">
        <f t="shared" si="362"/>
        <v>Chêne sessile_F1_Dynamique_Guide chênaie continentale_109_</v>
      </c>
      <c r="BL1209" s="317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5" t="str">
        <f>+VLOOKUP(G1209,Liste!$A$7:$H$69,8,FALSE)</f>
        <v>Feuillus</v>
      </c>
      <c r="BU1209" s="295">
        <f t="shared" si="363"/>
        <v>1</v>
      </c>
      <c r="BV1209" s="297">
        <f t="shared" si="364"/>
        <v>0</v>
      </c>
      <c r="BW1209" s="316">
        <v>0</v>
      </c>
      <c r="BX1209" s="295">
        <f t="shared" si="365"/>
        <v>0.25</v>
      </c>
      <c r="BY1209">
        <f t="shared" si="366"/>
        <v>0</v>
      </c>
      <c r="BZ1209" s="301">
        <f t="shared" si="367"/>
        <v>0</v>
      </c>
      <c r="CB1209" s="296">
        <v>0.6</v>
      </c>
      <c r="CC1209" s="296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3">
      <c r="A1210" s="4">
        <v>2021</v>
      </c>
      <c r="B1210" s="313">
        <v>44279</v>
      </c>
      <c r="C1210" s="4" t="s">
        <v>66</v>
      </c>
      <c r="D1210" s="4" t="s">
        <v>1499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1500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3">
        <f t="shared" si="360"/>
        <v>109</v>
      </c>
      <c r="BK1210" s="133" t="str">
        <f t="shared" si="362"/>
        <v>Chêne sessile_F1_Dynamique_Guide chênaie continentale_109_</v>
      </c>
      <c r="BL1210" s="317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5" t="str">
        <f>+VLOOKUP(G1210,Liste!$A$7:$H$69,8,FALSE)</f>
        <v>Feuillus</v>
      </c>
      <c r="BU1210" s="295">
        <f t="shared" si="363"/>
        <v>1</v>
      </c>
      <c r="BV1210" s="297">
        <f t="shared" si="364"/>
        <v>0</v>
      </c>
      <c r="BW1210" s="316">
        <v>0</v>
      </c>
      <c r="BX1210" s="295">
        <f t="shared" si="365"/>
        <v>0.25</v>
      </c>
      <c r="BY1210">
        <f t="shared" si="366"/>
        <v>0</v>
      </c>
      <c r="BZ1210" s="301">
        <f t="shared" si="367"/>
        <v>0</v>
      </c>
      <c r="CB1210" s="296">
        <v>0.6</v>
      </c>
      <c r="CC1210" s="296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3">
      <c r="A1211" s="4">
        <v>2021</v>
      </c>
      <c r="B1211" s="313">
        <v>44279</v>
      </c>
      <c r="C1211" s="4" t="s">
        <v>66</v>
      </c>
      <c r="D1211" s="4" t="s">
        <v>1499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1500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3">
        <f t="shared" si="360"/>
        <v>112</v>
      </c>
      <c r="BK1211" s="133" t="str">
        <f t="shared" si="362"/>
        <v>Chêne sessile_F1_Dynamique_Guide chênaie continentale_112_</v>
      </c>
      <c r="BL1211" s="317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5" t="str">
        <f>+VLOOKUP(G1211,Liste!$A$7:$H$69,8,FALSE)</f>
        <v>Feuillus</v>
      </c>
      <c r="BU1211" s="295">
        <f t="shared" si="363"/>
        <v>1</v>
      </c>
      <c r="BV1211" s="297">
        <f t="shared" si="364"/>
        <v>0</v>
      </c>
      <c r="BW1211" s="316">
        <v>0</v>
      </c>
      <c r="BX1211" s="295">
        <f t="shared" si="365"/>
        <v>0.25</v>
      </c>
      <c r="BY1211">
        <f t="shared" si="366"/>
        <v>0</v>
      </c>
      <c r="BZ1211" s="301">
        <f t="shared" si="367"/>
        <v>0</v>
      </c>
      <c r="CB1211" s="296">
        <v>0.6</v>
      </c>
      <c r="CC1211" s="296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3">
      <c r="A1212" s="4">
        <v>2021</v>
      </c>
      <c r="B1212" s="313">
        <v>44279</v>
      </c>
      <c r="C1212" s="4" t="s">
        <v>66</v>
      </c>
      <c r="D1212" s="4" t="s">
        <v>1499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1500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3">
        <f t="shared" si="360"/>
        <v>115</v>
      </c>
      <c r="BK1212" s="133" t="str">
        <f t="shared" si="362"/>
        <v>Chêne sessile_F1_Dynamique_Guide chênaie continentale_115_</v>
      </c>
      <c r="BL1212" s="317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5" t="str">
        <f>+VLOOKUP(G1212,Liste!$A$7:$H$69,8,FALSE)</f>
        <v>Feuillus</v>
      </c>
      <c r="BU1212" s="295">
        <f t="shared" si="363"/>
        <v>1</v>
      </c>
      <c r="BV1212" s="297">
        <f t="shared" si="364"/>
        <v>0</v>
      </c>
      <c r="BW1212" s="316">
        <v>0</v>
      </c>
      <c r="BX1212" s="295">
        <f t="shared" si="365"/>
        <v>0.25</v>
      </c>
      <c r="BY1212">
        <f t="shared" si="366"/>
        <v>0</v>
      </c>
      <c r="BZ1212" s="301">
        <f t="shared" si="367"/>
        <v>0</v>
      </c>
      <c r="CB1212" s="296">
        <v>0.6</v>
      </c>
      <c r="CC1212" s="296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3">
      <c r="A1213" s="4">
        <v>2021</v>
      </c>
      <c r="B1213" s="313">
        <v>44279</v>
      </c>
      <c r="C1213" s="4" t="s">
        <v>66</v>
      </c>
      <c r="D1213" s="4" t="s">
        <v>1499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1500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3">
        <f t="shared" si="360"/>
        <v>119</v>
      </c>
      <c r="BK1213" s="133" t="str">
        <f t="shared" si="362"/>
        <v>Chêne sessile_F1_Dynamique_Guide chênaie continentale_119_</v>
      </c>
      <c r="BL1213" s="317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5" t="str">
        <f>+VLOOKUP(G1213,Liste!$A$7:$H$69,8,FALSE)</f>
        <v>Feuillus</v>
      </c>
      <c r="BU1213" s="295">
        <f t="shared" si="363"/>
        <v>1</v>
      </c>
      <c r="BV1213" s="297">
        <f t="shared" si="364"/>
        <v>0</v>
      </c>
      <c r="BW1213" s="316">
        <v>0</v>
      </c>
      <c r="BX1213" s="295">
        <f t="shared" si="365"/>
        <v>0.25</v>
      </c>
      <c r="BY1213">
        <f t="shared" si="366"/>
        <v>0</v>
      </c>
      <c r="BZ1213" s="301">
        <f t="shared" si="367"/>
        <v>0</v>
      </c>
      <c r="CB1213" s="296">
        <v>0.6</v>
      </c>
      <c r="CC1213" s="296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3">
      <c r="A1214" s="4">
        <v>2021</v>
      </c>
      <c r="B1214" s="313">
        <v>44279</v>
      </c>
      <c r="C1214" s="4" t="s">
        <v>66</v>
      </c>
      <c r="D1214" s="4" t="s">
        <v>1499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1500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3">
        <f t="shared" si="360"/>
        <v>119</v>
      </c>
      <c r="BK1214" s="133" t="str">
        <f t="shared" si="362"/>
        <v>Chêne sessile_F1_Dynamique_Guide chênaie continentale_119_</v>
      </c>
      <c r="BL1214" s="317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5" t="str">
        <f>+VLOOKUP(G1214,Liste!$A$7:$H$69,8,FALSE)</f>
        <v>Feuillus</v>
      </c>
      <c r="BU1214" s="295">
        <f t="shared" si="363"/>
        <v>1</v>
      </c>
      <c r="BV1214" s="297">
        <f t="shared" si="364"/>
        <v>0</v>
      </c>
      <c r="BW1214" s="316">
        <v>0</v>
      </c>
      <c r="BX1214" s="295">
        <f t="shared" si="365"/>
        <v>0.25</v>
      </c>
      <c r="BY1214">
        <f t="shared" si="366"/>
        <v>0</v>
      </c>
      <c r="BZ1214" s="301">
        <f t="shared" si="367"/>
        <v>0</v>
      </c>
      <c r="CB1214" s="296">
        <v>0.6</v>
      </c>
      <c r="CC1214" s="296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3">
      <c r="A1215" s="4">
        <v>2021</v>
      </c>
      <c r="B1215" s="313">
        <v>44279</v>
      </c>
      <c r="C1215" s="4" t="s">
        <v>66</v>
      </c>
      <c r="D1215" s="4" t="s">
        <v>1499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1500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3">
        <f t="shared" si="360"/>
        <v>123</v>
      </c>
      <c r="BK1215" s="133" t="str">
        <f t="shared" si="362"/>
        <v>Chêne sessile_F1_Dynamique_Guide chênaie continentale_123_</v>
      </c>
      <c r="BL1215" s="317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5" t="str">
        <f>+VLOOKUP(G1215,Liste!$A$7:$H$69,8,FALSE)</f>
        <v>Feuillus</v>
      </c>
      <c r="BU1215" s="295">
        <f t="shared" si="363"/>
        <v>1</v>
      </c>
      <c r="BV1215" s="297">
        <f t="shared" si="364"/>
        <v>0</v>
      </c>
      <c r="BW1215" s="316">
        <v>0</v>
      </c>
      <c r="BX1215" s="295">
        <f t="shared" si="365"/>
        <v>0.25</v>
      </c>
      <c r="BY1215">
        <f t="shared" si="366"/>
        <v>0</v>
      </c>
      <c r="BZ1215" s="301">
        <f t="shared" si="367"/>
        <v>0</v>
      </c>
      <c r="CB1215" s="296">
        <v>0.6</v>
      </c>
      <c r="CC1215" s="296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3">
      <c r="A1216" s="4">
        <v>2021</v>
      </c>
      <c r="B1216" s="313">
        <v>44279</v>
      </c>
      <c r="C1216" s="4" t="s">
        <v>66</v>
      </c>
      <c r="D1216" s="4" t="s">
        <v>1499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1500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3">
        <f t="shared" si="360"/>
        <v>123</v>
      </c>
      <c r="BK1216" s="133" t="str">
        <f t="shared" si="362"/>
        <v>Chêne sessile_F1_Dynamique_Guide chênaie continentale_123_</v>
      </c>
      <c r="BL1216" s="317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5" t="str">
        <f>+VLOOKUP(G1216,Liste!$A$7:$H$69,8,FALSE)</f>
        <v>Feuillus</v>
      </c>
      <c r="BU1216" s="295">
        <f t="shared" si="363"/>
        <v>1</v>
      </c>
      <c r="BV1216" s="297">
        <f t="shared" si="364"/>
        <v>0</v>
      </c>
      <c r="BW1216" s="316">
        <v>0</v>
      </c>
      <c r="BX1216" s="295">
        <f t="shared" si="365"/>
        <v>0.25</v>
      </c>
      <c r="BY1216">
        <f t="shared" si="366"/>
        <v>0</v>
      </c>
      <c r="BZ1216" s="301">
        <f t="shared" si="367"/>
        <v>0</v>
      </c>
      <c r="CB1216" s="296">
        <v>0.6</v>
      </c>
      <c r="CC1216" s="296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3">
      <c r="A1217" s="4">
        <v>2021</v>
      </c>
      <c r="B1217" s="313">
        <v>44279</v>
      </c>
      <c r="C1217" s="4" t="s">
        <v>66</v>
      </c>
      <c r="D1217" s="4" t="s">
        <v>1499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1500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3">
        <f t="shared" si="360"/>
        <v>127</v>
      </c>
      <c r="BK1217" s="133" t="str">
        <f t="shared" si="362"/>
        <v>Chêne sessile_F1_Dynamique_Guide chênaie continentale_127_</v>
      </c>
      <c r="BL1217" s="317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5" t="str">
        <f>+VLOOKUP(G1217,Liste!$A$7:$H$69,8,FALSE)</f>
        <v>Feuillus</v>
      </c>
      <c r="BU1217" s="295">
        <f t="shared" si="363"/>
        <v>1</v>
      </c>
      <c r="BV1217" s="297">
        <f t="shared" si="364"/>
        <v>0</v>
      </c>
      <c r="BW1217" s="316">
        <v>0</v>
      </c>
      <c r="BX1217" s="295">
        <f t="shared" si="365"/>
        <v>0.25</v>
      </c>
      <c r="BY1217">
        <f t="shared" si="366"/>
        <v>0</v>
      </c>
      <c r="BZ1217" s="301">
        <f t="shared" si="367"/>
        <v>0</v>
      </c>
      <c r="CB1217" s="296">
        <v>0.6</v>
      </c>
      <c r="CC1217" s="296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3">
      <c r="A1218" s="4">
        <v>2021</v>
      </c>
      <c r="B1218" s="313">
        <v>44279</v>
      </c>
      <c r="C1218" s="4" t="s">
        <v>66</v>
      </c>
      <c r="D1218" s="4" t="s">
        <v>1499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1500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3">
        <f t="shared" si="360"/>
        <v>127</v>
      </c>
      <c r="BK1218" s="133" t="str">
        <f t="shared" si="362"/>
        <v>Chêne sessile_F1_Dynamique_Guide chênaie continentale_127_</v>
      </c>
      <c r="BL1218" s="317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5" t="str">
        <f>+VLOOKUP(G1218,Liste!$A$7:$H$69,8,FALSE)</f>
        <v>Feuillus</v>
      </c>
      <c r="BU1218" s="295">
        <f t="shared" si="363"/>
        <v>1</v>
      </c>
      <c r="BV1218" s="297">
        <f t="shared" si="364"/>
        <v>0</v>
      </c>
      <c r="BW1218" s="316">
        <v>0</v>
      </c>
      <c r="BX1218" s="295">
        <f t="shared" si="365"/>
        <v>0.25</v>
      </c>
      <c r="BY1218">
        <f t="shared" si="366"/>
        <v>0</v>
      </c>
      <c r="BZ1218" s="301">
        <f t="shared" si="367"/>
        <v>0</v>
      </c>
      <c r="CB1218" s="296">
        <v>0.6</v>
      </c>
      <c r="CC1218" s="296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3">
      <c r="A1219" s="4">
        <v>2021</v>
      </c>
      <c r="B1219" s="313">
        <v>44279</v>
      </c>
      <c r="C1219" s="4" t="s">
        <v>66</v>
      </c>
      <c r="D1219" s="4" t="s">
        <v>1499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1500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3">
        <f t="shared" ref="BJ1219:BJ1282" si="379">+AC1219</f>
        <v>131</v>
      </c>
      <c r="BK1219" s="133" t="str">
        <f t="shared" si="362"/>
        <v>Chêne sessile_F1_Dynamique_Guide chênaie continentale_131_</v>
      </c>
      <c r="BL1219" s="317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5" t="str">
        <f>+VLOOKUP(G1219,Liste!$A$7:$H$69,8,FALSE)</f>
        <v>Feuillus</v>
      </c>
      <c r="BU1219" s="295">
        <f t="shared" si="363"/>
        <v>1</v>
      </c>
      <c r="BV1219" s="297">
        <f t="shared" si="364"/>
        <v>0</v>
      </c>
      <c r="BW1219" s="316">
        <v>0</v>
      </c>
      <c r="BX1219" s="295">
        <f t="shared" si="365"/>
        <v>0.25</v>
      </c>
      <c r="BY1219">
        <f t="shared" si="366"/>
        <v>0</v>
      </c>
      <c r="BZ1219" s="301">
        <f t="shared" si="367"/>
        <v>0</v>
      </c>
      <c r="CB1219" s="296">
        <v>0.6</v>
      </c>
      <c r="CC1219" s="296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3">
      <c r="A1220" s="4">
        <v>2021</v>
      </c>
      <c r="B1220" s="313">
        <v>44279</v>
      </c>
      <c r="C1220" s="4" t="s">
        <v>66</v>
      </c>
      <c r="D1220" s="4" t="s">
        <v>1499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1500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3">
        <f t="shared" si="379"/>
        <v>131</v>
      </c>
      <c r="BK1220" s="133" t="str">
        <f t="shared" ref="BK1220:BK1283" si="381">+_xlfn.CONCAT(BH1220,"_",J1220,"_",I1220,"_",BI1220,"_",BJ1220,"_")</f>
        <v>Chêne sessile_F1_Dynamique_Guide chênaie continentale_131_</v>
      </c>
      <c r="BL1220" s="317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5" t="str">
        <f>+VLOOKUP(G1220,Liste!$A$7:$H$69,8,FALSE)</f>
        <v>Feuillus</v>
      </c>
      <c r="BU1220" s="295">
        <f t="shared" ref="BU1220:BU1283" si="382">IF(BT1220="Résineux",0%,100%)</f>
        <v>1</v>
      </c>
      <c r="BV1220" s="297">
        <f t="shared" ref="BV1220:BV1283" si="383">+IF(BT1220="Résineux",100%,0%)</f>
        <v>0</v>
      </c>
      <c r="BW1220" s="316">
        <v>0</v>
      </c>
      <c r="BX1220" s="295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1">
        <f t="shared" ref="BZ1220:BZ1283" si="386">+IF(BJ1220&gt;=31,0,BY1220+BZ1219)</f>
        <v>0</v>
      </c>
      <c r="CB1220" s="296">
        <v>0.6</v>
      </c>
      <c r="CC1220" s="296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3">
      <c r="A1221" s="4">
        <v>2021</v>
      </c>
      <c r="B1221" s="313">
        <v>44298</v>
      </c>
      <c r="C1221" s="4" t="s">
        <v>66</v>
      </c>
      <c r="D1221" s="4" t="s">
        <v>1499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1500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3">
        <f t="shared" si="379"/>
        <v>30</v>
      </c>
      <c r="BK1221" s="133" t="str">
        <f t="shared" si="381"/>
        <v>Chene_pedoncule_F1_Dynamique_Guide chênaie continentale_30_</v>
      </c>
      <c r="BL1221" s="317"/>
      <c r="BM1221" s="13">
        <v>50.979962860234501</v>
      </c>
      <c r="BN1221" s="13">
        <v>242.11839966918399</v>
      </c>
      <c r="BP1221" s="13">
        <v>307.101589782742</v>
      </c>
      <c r="BQ1221" s="13"/>
      <c r="BT1221" s="295" t="str">
        <f>+VLOOKUP(G1221,Liste!$A$7:$H$69,8,FALSE)</f>
        <v>Feuillus</v>
      </c>
      <c r="BU1221" s="295">
        <f t="shared" si="382"/>
        <v>1</v>
      </c>
      <c r="BV1221" s="297">
        <f t="shared" si="383"/>
        <v>0</v>
      </c>
      <c r="BW1221" s="316">
        <v>0</v>
      </c>
      <c r="BX1221" s="295">
        <f t="shared" si="384"/>
        <v>0.25</v>
      </c>
      <c r="BY1221">
        <f t="shared" si="385"/>
        <v>0</v>
      </c>
      <c r="BZ1221" s="301">
        <f t="shared" si="386"/>
        <v>0</v>
      </c>
      <c r="CB1221" s="296">
        <v>0.6</v>
      </c>
      <c r="CC1221" s="296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3">
      <c r="A1222" s="4">
        <v>2021</v>
      </c>
      <c r="B1222" s="313">
        <v>44298</v>
      </c>
      <c r="C1222" s="4" t="s">
        <v>66</v>
      </c>
      <c r="D1222" s="4" t="s">
        <v>1499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1500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3">
        <f t="shared" si="379"/>
        <v>31</v>
      </c>
      <c r="BK1222" s="133" t="str">
        <f t="shared" si="381"/>
        <v>Chene_pedoncule_F1_Dynamique_Guide chênaie continentale_31_</v>
      </c>
      <c r="BL1222" s="317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5" t="str">
        <f>+VLOOKUP(G1222,Liste!$A$7:$H$69,8,FALSE)</f>
        <v>Feuillus</v>
      </c>
      <c r="BU1222" s="295">
        <f t="shared" si="382"/>
        <v>1</v>
      </c>
      <c r="BV1222" s="297">
        <f t="shared" si="383"/>
        <v>0</v>
      </c>
      <c r="BW1222" s="316">
        <v>0</v>
      </c>
      <c r="BX1222" s="295">
        <f t="shared" si="384"/>
        <v>0.25</v>
      </c>
      <c r="BY1222">
        <f t="shared" si="385"/>
        <v>0</v>
      </c>
      <c r="BZ1222" s="301">
        <f t="shared" si="386"/>
        <v>0</v>
      </c>
      <c r="CB1222" s="296">
        <v>0.6</v>
      </c>
      <c r="CC1222" s="296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3">
      <c r="A1223" s="4">
        <v>2021</v>
      </c>
      <c r="B1223" s="313">
        <v>44298</v>
      </c>
      <c r="C1223" s="4" t="s">
        <v>66</v>
      </c>
      <c r="D1223" s="4" t="s">
        <v>1499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1500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3">
        <f t="shared" si="379"/>
        <v>31</v>
      </c>
      <c r="BK1223" s="133" t="str">
        <f t="shared" si="381"/>
        <v>Chene_pedoncule_F1_Dynamique_Guide chênaie continentale_31_</v>
      </c>
      <c r="BL1223" s="317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5" t="str">
        <f>+VLOOKUP(G1223,Liste!$A$7:$H$69,8,FALSE)</f>
        <v>Feuillus</v>
      </c>
      <c r="BU1223" s="295">
        <f t="shared" si="382"/>
        <v>1</v>
      </c>
      <c r="BV1223" s="297">
        <f t="shared" si="383"/>
        <v>0</v>
      </c>
      <c r="BW1223" s="316">
        <v>0</v>
      </c>
      <c r="BX1223" s="295">
        <f t="shared" si="384"/>
        <v>0.25</v>
      </c>
      <c r="BY1223">
        <f t="shared" si="385"/>
        <v>0</v>
      </c>
      <c r="BZ1223" s="301">
        <f t="shared" si="386"/>
        <v>0</v>
      </c>
      <c r="CB1223" s="296">
        <v>0.6</v>
      </c>
      <c r="CC1223" s="296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3">
      <c r="A1224" s="4">
        <v>2021</v>
      </c>
      <c r="B1224" s="313">
        <v>44298</v>
      </c>
      <c r="C1224" s="4" t="s">
        <v>66</v>
      </c>
      <c r="D1224" s="4" t="s">
        <v>1499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1500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3">
        <f t="shared" si="379"/>
        <v>34</v>
      </c>
      <c r="BK1224" s="133" t="str">
        <f t="shared" si="381"/>
        <v>Chene_pedoncule_F1_Dynamique_Guide chênaie continentale_34_</v>
      </c>
      <c r="BL1224" s="317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5" t="str">
        <f>+VLOOKUP(G1224,Liste!$A$7:$H$69,8,FALSE)</f>
        <v>Feuillus</v>
      </c>
      <c r="BU1224" s="295">
        <f t="shared" si="382"/>
        <v>1</v>
      </c>
      <c r="BV1224" s="297">
        <f t="shared" si="383"/>
        <v>0</v>
      </c>
      <c r="BW1224" s="316">
        <v>0</v>
      </c>
      <c r="BX1224" s="295">
        <f t="shared" si="384"/>
        <v>0.25</v>
      </c>
      <c r="BY1224">
        <f t="shared" si="385"/>
        <v>0</v>
      </c>
      <c r="BZ1224" s="301">
        <f t="shared" si="386"/>
        <v>0</v>
      </c>
      <c r="CB1224" s="296">
        <v>0.6</v>
      </c>
      <c r="CC1224" s="296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3">
      <c r="A1225" s="4">
        <v>2021</v>
      </c>
      <c r="B1225" s="313">
        <v>44298</v>
      </c>
      <c r="C1225" s="4" t="s">
        <v>66</v>
      </c>
      <c r="D1225" s="4" t="s">
        <v>1499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1500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3">
        <f t="shared" si="379"/>
        <v>37</v>
      </c>
      <c r="BK1225" s="133" t="str">
        <f t="shared" si="381"/>
        <v>Chene_pedoncule_F1_Dynamique_Guide chênaie continentale_37_</v>
      </c>
      <c r="BL1225" s="317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5" t="str">
        <f>+VLOOKUP(G1225,Liste!$A$7:$H$69,8,FALSE)</f>
        <v>Feuillus</v>
      </c>
      <c r="BU1225" s="295">
        <f t="shared" si="382"/>
        <v>1</v>
      </c>
      <c r="BV1225" s="297">
        <f t="shared" si="383"/>
        <v>0</v>
      </c>
      <c r="BW1225" s="316">
        <v>0</v>
      </c>
      <c r="BX1225" s="295">
        <f t="shared" si="384"/>
        <v>0.25</v>
      </c>
      <c r="BY1225">
        <f t="shared" si="385"/>
        <v>0</v>
      </c>
      <c r="BZ1225" s="301">
        <f t="shared" si="386"/>
        <v>0</v>
      </c>
      <c r="CB1225" s="296">
        <v>0.6</v>
      </c>
      <c r="CC1225" s="296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3">
      <c r="A1226" s="4">
        <v>2021</v>
      </c>
      <c r="B1226" s="313">
        <v>44298</v>
      </c>
      <c r="C1226" s="4" t="s">
        <v>66</v>
      </c>
      <c r="D1226" s="4" t="s">
        <v>1499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1500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3">
        <f t="shared" si="379"/>
        <v>37</v>
      </c>
      <c r="BK1226" s="133" t="str">
        <f t="shared" si="381"/>
        <v>Chene_pedoncule_F1_Dynamique_Guide chênaie continentale_37_</v>
      </c>
      <c r="BL1226" s="317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5" t="str">
        <f>+VLOOKUP(G1226,Liste!$A$7:$H$69,8,FALSE)</f>
        <v>Feuillus</v>
      </c>
      <c r="BU1226" s="295">
        <f t="shared" si="382"/>
        <v>1</v>
      </c>
      <c r="BV1226" s="297">
        <f t="shared" si="383"/>
        <v>0</v>
      </c>
      <c r="BW1226" s="316">
        <v>0</v>
      </c>
      <c r="BX1226" s="295">
        <f t="shared" si="384"/>
        <v>0.25</v>
      </c>
      <c r="BY1226">
        <f t="shared" si="385"/>
        <v>0</v>
      </c>
      <c r="BZ1226" s="301">
        <f t="shared" si="386"/>
        <v>0</v>
      </c>
      <c r="CB1226" s="296">
        <v>0.6</v>
      </c>
      <c r="CC1226" s="296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3">
      <c r="A1227" s="4">
        <v>2021</v>
      </c>
      <c r="B1227" s="313">
        <v>44298</v>
      </c>
      <c r="C1227" s="4" t="s">
        <v>66</v>
      </c>
      <c r="D1227" s="4" t="s">
        <v>1499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1500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3">
        <f t="shared" si="379"/>
        <v>40</v>
      </c>
      <c r="BK1227" s="133" t="str">
        <f t="shared" si="381"/>
        <v>Chene_pedoncule_F1_Dynamique_Guide chênaie continentale_40_</v>
      </c>
      <c r="BL1227" s="317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5" t="str">
        <f>+VLOOKUP(G1227,Liste!$A$7:$H$69,8,FALSE)</f>
        <v>Feuillus</v>
      </c>
      <c r="BU1227" s="295">
        <f t="shared" si="382"/>
        <v>1</v>
      </c>
      <c r="BV1227" s="297">
        <f t="shared" si="383"/>
        <v>0</v>
      </c>
      <c r="BW1227" s="316">
        <v>0</v>
      </c>
      <c r="BX1227" s="295">
        <f t="shared" si="384"/>
        <v>0.25</v>
      </c>
      <c r="BY1227">
        <f t="shared" si="385"/>
        <v>0</v>
      </c>
      <c r="BZ1227" s="301">
        <f t="shared" si="386"/>
        <v>0</v>
      </c>
      <c r="CB1227" s="296">
        <v>0.6</v>
      </c>
      <c r="CC1227" s="296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3">
      <c r="A1228" s="4">
        <v>2021</v>
      </c>
      <c r="B1228" s="313">
        <v>44298</v>
      </c>
      <c r="C1228" s="4" t="s">
        <v>66</v>
      </c>
      <c r="D1228" s="4" t="s">
        <v>1499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1500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3">
        <f t="shared" si="379"/>
        <v>44</v>
      </c>
      <c r="BK1228" s="133" t="str">
        <f t="shared" si="381"/>
        <v>Chene_pedoncule_F1_Dynamique_Guide chênaie continentale_44_</v>
      </c>
      <c r="BL1228" s="317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5" t="str">
        <f>+VLOOKUP(G1228,Liste!$A$7:$H$69,8,FALSE)</f>
        <v>Feuillus</v>
      </c>
      <c r="BU1228" s="295">
        <f t="shared" si="382"/>
        <v>1</v>
      </c>
      <c r="BV1228" s="297">
        <f t="shared" si="383"/>
        <v>0</v>
      </c>
      <c r="BW1228" s="316">
        <v>0</v>
      </c>
      <c r="BX1228" s="295">
        <f t="shared" si="384"/>
        <v>0.25</v>
      </c>
      <c r="BY1228">
        <f t="shared" si="385"/>
        <v>0</v>
      </c>
      <c r="BZ1228" s="301">
        <f t="shared" si="386"/>
        <v>0</v>
      </c>
      <c r="CB1228" s="296">
        <v>0.6</v>
      </c>
      <c r="CC1228" s="296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3">
      <c r="A1229" s="4">
        <v>2021</v>
      </c>
      <c r="B1229" s="313">
        <v>44298</v>
      </c>
      <c r="C1229" s="4" t="s">
        <v>66</v>
      </c>
      <c r="D1229" s="4" t="s">
        <v>1499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1500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3">
        <f t="shared" si="379"/>
        <v>44</v>
      </c>
      <c r="BK1229" s="133" t="str">
        <f t="shared" si="381"/>
        <v>Chene_pedoncule_F1_Dynamique_Guide chênaie continentale_44_</v>
      </c>
      <c r="BL1229" s="317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5" t="str">
        <f>+VLOOKUP(G1229,Liste!$A$7:$H$69,8,FALSE)</f>
        <v>Feuillus</v>
      </c>
      <c r="BU1229" s="295">
        <f t="shared" si="382"/>
        <v>1</v>
      </c>
      <c r="BV1229" s="297">
        <f t="shared" si="383"/>
        <v>0</v>
      </c>
      <c r="BW1229" s="316">
        <v>0</v>
      </c>
      <c r="BX1229" s="295">
        <f t="shared" si="384"/>
        <v>0.25</v>
      </c>
      <c r="BY1229">
        <f t="shared" si="385"/>
        <v>0</v>
      </c>
      <c r="BZ1229" s="301">
        <f t="shared" si="386"/>
        <v>0</v>
      </c>
      <c r="CB1229" s="296">
        <v>0.6</v>
      </c>
      <c r="CC1229" s="296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3">
      <c r="A1230" s="4">
        <v>2021</v>
      </c>
      <c r="B1230" s="313">
        <v>44298</v>
      </c>
      <c r="C1230" s="4" t="s">
        <v>66</v>
      </c>
      <c r="D1230" s="4" t="s">
        <v>1499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1500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3">
        <f t="shared" si="379"/>
        <v>47</v>
      </c>
      <c r="BK1230" s="133" t="str">
        <f t="shared" si="381"/>
        <v>Chene_pedoncule_F1_Dynamique_Guide chênaie continentale_47_</v>
      </c>
      <c r="BL1230" s="317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5" t="str">
        <f>+VLOOKUP(G1230,Liste!$A$7:$H$69,8,FALSE)</f>
        <v>Feuillus</v>
      </c>
      <c r="BU1230" s="295">
        <f t="shared" si="382"/>
        <v>1</v>
      </c>
      <c r="BV1230" s="297">
        <f t="shared" si="383"/>
        <v>0</v>
      </c>
      <c r="BW1230" s="316">
        <v>0</v>
      </c>
      <c r="BX1230" s="295">
        <f t="shared" si="384"/>
        <v>0.25</v>
      </c>
      <c r="BY1230">
        <f t="shared" si="385"/>
        <v>0</v>
      </c>
      <c r="BZ1230" s="301">
        <f t="shared" si="386"/>
        <v>0</v>
      </c>
      <c r="CB1230" s="296">
        <v>0.6</v>
      </c>
      <c r="CC1230" s="296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3">
      <c r="A1231" s="4">
        <v>2021</v>
      </c>
      <c r="B1231" s="313">
        <v>44298</v>
      </c>
      <c r="C1231" s="4" t="s">
        <v>66</v>
      </c>
      <c r="D1231" s="4" t="s">
        <v>1499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1500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3">
        <f t="shared" si="379"/>
        <v>51</v>
      </c>
      <c r="BK1231" s="133" t="str">
        <f t="shared" si="381"/>
        <v>Chene_pedoncule_F1_Dynamique_Guide chênaie continentale_51_</v>
      </c>
      <c r="BL1231" s="317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5" t="str">
        <f>+VLOOKUP(G1231,Liste!$A$7:$H$69,8,FALSE)</f>
        <v>Feuillus</v>
      </c>
      <c r="BU1231" s="295">
        <f t="shared" si="382"/>
        <v>1</v>
      </c>
      <c r="BV1231" s="297">
        <f t="shared" si="383"/>
        <v>0</v>
      </c>
      <c r="BW1231" s="316">
        <v>0</v>
      </c>
      <c r="BX1231" s="295">
        <f t="shared" si="384"/>
        <v>0.25</v>
      </c>
      <c r="BY1231">
        <f t="shared" si="385"/>
        <v>0</v>
      </c>
      <c r="BZ1231" s="301">
        <f t="shared" si="386"/>
        <v>0</v>
      </c>
      <c r="CB1231" s="296">
        <v>0.6</v>
      </c>
      <c r="CC1231" s="296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3">
      <c r="A1232" s="4">
        <v>2021</v>
      </c>
      <c r="B1232" s="313">
        <v>44298</v>
      </c>
      <c r="C1232" s="4" t="s">
        <v>66</v>
      </c>
      <c r="D1232" s="4" t="s">
        <v>1499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1500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3">
        <f t="shared" si="379"/>
        <v>51</v>
      </c>
      <c r="BK1232" s="133" t="str">
        <f t="shared" si="381"/>
        <v>Chene_pedoncule_F1_Dynamique_Guide chênaie continentale_51_</v>
      </c>
      <c r="BL1232" s="317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5" t="str">
        <f>+VLOOKUP(G1232,Liste!$A$7:$H$69,8,FALSE)</f>
        <v>Feuillus</v>
      </c>
      <c r="BU1232" s="295">
        <f t="shared" si="382"/>
        <v>1</v>
      </c>
      <c r="BV1232" s="297">
        <f t="shared" si="383"/>
        <v>0</v>
      </c>
      <c r="BW1232" s="316">
        <v>0</v>
      </c>
      <c r="BX1232" s="295">
        <f t="shared" si="384"/>
        <v>0.25</v>
      </c>
      <c r="BY1232">
        <f t="shared" si="385"/>
        <v>0</v>
      </c>
      <c r="BZ1232" s="301">
        <f t="shared" si="386"/>
        <v>0</v>
      </c>
      <c r="CB1232" s="296">
        <v>0.6</v>
      </c>
      <c r="CC1232" s="296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3">
      <c r="A1233" s="4">
        <v>2021</v>
      </c>
      <c r="B1233" s="313">
        <v>44298</v>
      </c>
      <c r="C1233" s="4" t="s">
        <v>66</v>
      </c>
      <c r="D1233" s="4" t="s">
        <v>1499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1500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3">
        <f t="shared" si="379"/>
        <v>54</v>
      </c>
      <c r="BK1233" s="133" t="str">
        <f t="shared" si="381"/>
        <v>Chene_pedoncule_F1_Dynamique_Guide chênaie continentale_54_</v>
      </c>
      <c r="BL1233" s="317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5" t="str">
        <f>+VLOOKUP(G1233,Liste!$A$7:$H$69,8,FALSE)</f>
        <v>Feuillus</v>
      </c>
      <c r="BU1233" s="295">
        <f t="shared" si="382"/>
        <v>1</v>
      </c>
      <c r="BV1233" s="297">
        <f t="shared" si="383"/>
        <v>0</v>
      </c>
      <c r="BW1233" s="316">
        <v>0</v>
      </c>
      <c r="BX1233" s="295">
        <f t="shared" si="384"/>
        <v>0.25</v>
      </c>
      <c r="BY1233">
        <f t="shared" si="385"/>
        <v>0</v>
      </c>
      <c r="BZ1233" s="301">
        <f t="shared" si="386"/>
        <v>0</v>
      </c>
      <c r="CB1233" s="296">
        <v>0.6</v>
      </c>
      <c r="CC1233" s="296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3">
      <c r="A1234" s="4">
        <v>2021</v>
      </c>
      <c r="B1234" s="313">
        <v>44298</v>
      </c>
      <c r="C1234" s="4" t="s">
        <v>66</v>
      </c>
      <c r="D1234" s="4" t="s">
        <v>1499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1500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3">
        <f t="shared" si="379"/>
        <v>58</v>
      </c>
      <c r="BK1234" s="133" t="str">
        <f t="shared" si="381"/>
        <v>Chene_pedoncule_F1_Dynamique_Guide chênaie continentale_58_</v>
      </c>
      <c r="BL1234" s="317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5" t="str">
        <f>+VLOOKUP(G1234,Liste!$A$7:$H$69,8,FALSE)</f>
        <v>Feuillus</v>
      </c>
      <c r="BU1234" s="295">
        <f t="shared" si="382"/>
        <v>1</v>
      </c>
      <c r="BV1234" s="297">
        <f t="shared" si="383"/>
        <v>0</v>
      </c>
      <c r="BW1234" s="316">
        <v>0</v>
      </c>
      <c r="BX1234" s="295">
        <f t="shared" si="384"/>
        <v>0.25</v>
      </c>
      <c r="BY1234">
        <f t="shared" si="385"/>
        <v>0</v>
      </c>
      <c r="BZ1234" s="301">
        <f t="shared" si="386"/>
        <v>0</v>
      </c>
      <c r="CB1234" s="296">
        <v>0.6</v>
      </c>
      <c r="CC1234" s="296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3">
      <c r="A1235" s="4">
        <v>2021</v>
      </c>
      <c r="B1235" s="313">
        <v>44298</v>
      </c>
      <c r="C1235" s="4" t="s">
        <v>66</v>
      </c>
      <c r="D1235" s="4" t="s">
        <v>1499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1500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3">
        <f t="shared" si="379"/>
        <v>58</v>
      </c>
      <c r="BK1235" s="133" t="str">
        <f t="shared" si="381"/>
        <v>Chene_pedoncule_F1_Dynamique_Guide chênaie continentale_58_</v>
      </c>
      <c r="BL1235" s="317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5" t="str">
        <f>+VLOOKUP(G1235,Liste!$A$7:$H$69,8,FALSE)</f>
        <v>Feuillus</v>
      </c>
      <c r="BU1235" s="295">
        <f t="shared" si="382"/>
        <v>1</v>
      </c>
      <c r="BV1235" s="297">
        <f t="shared" si="383"/>
        <v>0</v>
      </c>
      <c r="BW1235" s="316">
        <v>0</v>
      </c>
      <c r="BX1235" s="295">
        <f t="shared" si="384"/>
        <v>0.25</v>
      </c>
      <c r="BY1235">
        <f t="shared" si="385"/>
        <v>0</v>
      </c>
      <c r="BZ1235" s="301">
        <f t="shared" si="386"/>
        <v>0</v>
      </c>
      <c r="CB1235" s="296">
        <v>0.6</v>
      </c>
      <c r="CC1235" s="296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3">
      <c r="A1236" s="4">
        <v>2021</v>
      </c>
      <c r="B1236" s="313">
        <v>44298</v>
      </c>
      <c r="C1236" s="4" t="s">
        <v>66</v>
      </c>
      <c r="D1236" s="4" t="s">
        <v>1499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1500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3">
        <f t="shared" si="379"/>
        <v>61</v>
      </c>
      <c r="BK1236" s="133" t="str">
        <f t="shared" si="381"/>
        <v>Chene_pedoncule_F1_Dynamique_Guide chênaie continentale_61_</v>
      </c>
      <c r="BL1236" s="317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5" t="str">
        <f>+VLOOKUP(G1236,Liste!$A$7:$H$69,8,FALSE)</f>
        <v>Feuillus</v>
      </c>
      <c r="BU1236" s="295">
        <f t="shared" si="382"/>
        <v>1</v>
      </c>
      <c r="BV1236" s="297">
        <f t="shared" si="383"/>
        <v>0</v>
      </c>
      <c r="BW1236" s="316">
        <v>0</v>
      </c>
      <c r="BX1236" s="295">
        <f t="shared" si="384"/>
        <v>0.25</v>
      </c>
      <c r="BY1236">
        <f t="shared" si="385"/>
        <v>0</v>
      </c>
      <c r="BZ1236" s="301">
        <f t="shared" si="386"/>
        <v>0</v>
      </c>
      <c r="CB1236" s="296">
        <v>0.6</v>
      </c>
      <c r="CC1236" s="296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3">
      <c r="A1237" s="4">
        <v>2021</v>
      </c>
      <c r="B1237" s="313">
        <v>44298</v>
      </c>
      <c r="C1237" s="4" t="s">
        <v>66</v>
      </c>
      <c r="D1237" s="4" t="s">
        <v>1499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1500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3">
        <f t="shared" si="379"/>
        <v>65</v>
      </c>
      <c r="BK1237" s="133" t="str">
        <f t="shared" si="381"/>
        <v>Chene_pedoncule_F1_Dynamique_Guide chênaie continentale_65_</v>
      </c>
      <c r="BL1237" s="317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5" t="str">
        <f>+VLOOKUP(G1237,Liste!$A$7:$H$69,8,FALSE)</f>
        <v>Feuillus</v>
      </c>
      <c r="BU1237" s="295">
        <f t="shared" si="382"/>
        <v>1</v>
      </c>
      <c r="BV1237" s="297">
        <f t="shared" si="383"/>
        <v>0</v>
      </c>
      <c r="BW1237" s="316">
        <v>0</v>
      </c>
      <c r="BX1237" s="295">
        <f t="shared" si="384"/>
        <v>0.25</v>
      </c>
      <c r="BY1237">
        <f t="shared" si="385"/>
        <v>0</v>
      </c>
      <c r="BZ1237" s="301">
        <f t="shared" si="386"/>
        <v>0</v>
      </c>
      <c r="CB1237" s="296">
        <v>0.6</v>
      </c>
      <c r="CC1237" s="296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3">
      <c r="A1238" s="4">
        <v>2021</v>
      </c>
      <c r="B1238" s="313">
        <v>44298</v>
      </c>
      <c r="C1238" s="4" t="s">
        <v>66</v>
      </c>
      <c r="D1238" s="4" t="s">
        <v>1499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1500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3">
        <f t="shared" si="379"/>
        <v>65</v>
      </c>
      <c r="BK1238" s="133" t="str">
        <f t="shared" si="381"/>
        <v>Chene_pedoncule_F1_Dynamique_Guide chênaie continentale_65_</v>
      </c>
      <c r="BL1238" s="317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5" t="str">
        <f>+VLOOKUP(G1238,Liste!$A$7:$H$69,8,FALSE)</f>
        <v>Feuillus</v>
      </c>
      <c r="BU1238" s="295">
        <f t="shared" si="382"/>
        <v>1</v>
      </c>
      <c r="BV1238" s="297">
        <f t="shared" si="383"/>
        <v>0</v>
      </c>
      <c r="BW1238" s="316">
        <v>0</v>
      </c>
      <c r="BX1238" s="295">
        <f t="shared" si="384"/>
        <v>0.25</v>
      </c>
      <c r="BY1238">
        <f t="shared" si="385"/>
        <v>0</v>
      </c>
      <c r="BZ1238" s="301">
        <f t="shared" si="386"/>
        <v>0</v>
      </c>
      <c r="CB1238" s="296">
        <v>0.6</v>
      </c>
      <c r="CC1238" s="296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3">
      <c r="A1239" s="4">
        <v>2021</v>
      </c>
      <c r="B1239" s="313">
        <v>44298</v>
      </c>
      <c r="C1239" s="4" t="s">
        <v>66</v>
      </c>
      <c r="D1239" s="4" t="s">
        <v>1499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1500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3">
        <f t="shared" si="379"/>
        <v>68</v>
      </c>
      <c r="BK1239" s="133" t="str">
        <f t="shared" si="381"/>
        <v>Chene_pedoncule_F1_Dynamique_Guide chênaie continentale_68_</v>
      </c>
      <c r="BL1239" s="317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5" t="str">
        <f>+VLOOKUP(G1239,Liste!$A$7:$H$69,8,FALSE)</f>
        <v>Feuillus</v>
      </c>
      <c r="BU1239" s="295">
        <f t="shared" si="382"/>
        <v>1</v>
      </c>
      <c r="BV1239" s="297">
        <f t="shared" si="383"/>
        <v>0</v>
      </c>
      <c r="BW1239" s="316">
        <v>0</v>
      </c>
      <c r="BX1239" s="295">
        <f t="shared" si="384"/>
        <v>0.25</v>
      </c>
      <c r="BY1239">
        <f t="shared" si="385"/>
        <v>0</v>
      </c>
      <c r="BZ1239" s="301">
        <f t="shared" si="386"/>
        <v>0</v>
      </c>
      <c r="CB1239" s="296">
        <v>0.6</v>
      </c>
      <c r="CC1239" s="296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3">
      <c r="A1240" s="4">
        <v>2021</v>
      </c>
      <c r="B1240" s="313">
        <v>44298</v>
      </c>
      <c r="C1240" s="4" t="s">
        <v>66</v>
      </c>
      <c r="D1240" s="4" t="s">
        <v>1499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1500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3">
        <f t="shared" si="379"/>
        <v>72</v>
      </c>
      <c r="BK1240" s="133" t="str">
        <f t="shared" si="381"/>
        <v>Chene_pedoncule_F1_Dynamique_Guide chênaie continentale_72_</v>
      </c>
      <c r="BL1240" s="317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5" t="str">
        <f>+VLOOKUP(G1240,Liste!$A$7:$H$69,8,FALSE)</f>
        <v>Feuillus</v>
      </c>
      <c r="BU1240" s="295">
        <f t="shared" si="382"/>
        <v>1</v>
      </c>
      <c r="BV1240" s="297">
        <f t="shared" si="383"/>
        <v>0</v>
      </c>
      <c r="BW1240" s="316">
        <v>0</v>
      </c>
      <c r="BX1240" s="295">
        <f t="shared" si="384"/>
        <v>0.25</v>
      </c>
      <c r="BY1240">
        <f t="shared" si="385"/>
        <v>0</v>
      </c>
      <c r="BZ1240" s="301">
        <f t="shared" si="386"/>
        <v>0</v>
      </c>
      <c r="CB1240" s="296">
        <v>0.6</v>
      </c>
      <c r="CC1240" s="296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3">
      <c r="A1241" s="4">
        <v>2021</v>
      </c>
      <c r="B1241" s="313">
        <v>44298</v>
      </c>
      <c r="C1241" s="4" t="s">
        <v>66</v>
      </c>
      <c r="D1241" s="4" t="s">
        <v>1499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1500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3">
        <f t="shared" si="379"/>
        <v>72</v>
      </c>
      <c r="BK1241" s="133" t="str">
        <f t="shared" si="381"/>
        <v>Chene_pedoncule_F1_Dynamique_Guide chênaie continentale_72_</v>
      </c>
      <c r="BL1241" s="317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5" t="str">
        <f>+VLOOKUP(G1241,Liste!$A$7:$H$69,8,FALSE)</f>
        <v>Feuillus</v>
      </c>
      <c r="BU1241" s="295">
        <f t="shared" si="382"/>
        <v>1</v>
      </c>
      <c r="BV1241" s="297">
        <f t="shared" si="383"/>
        <v>0</v>
      </c>
      <c r="BW1241" s="316">
        <v>0</v>
      </c>
      <c r="BX1241" s="295">
        <f t="shared" si="384"/>
        <v>0.25</v>
      </c>
      <c r="BY1241">
        <f t="shared" si="385"/>
        <v>0</v>
      </c>
      <c r="BZ1241" s="301">
        <f t="shared" si="386"/>
        <v>0</v>
      </c>
      <c r="CB1241" s="296">
        <v>0.6</v>
      </c>
      <c r="CC1241" s="296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3">
      <c r="A1242" s="4">
        <v>2021</v>
      </c>
      <c r="B1242" s="313">
        <v>44298</v>
      </c>
      <c r="C1242" s="4" t="s">
        <v>66</v>
      </c>
      <c r="D1242" s="4" t="s">
        <v>1499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1500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3">
        <f t="shared" si="379"/>
        <v>75</v>
      </c>
      <c r="BK1242" s="133" t="str">
        <f t="shared" si="381"/>
        <v>Chene_pedoncule_F1_Dynamique_Guide chênaie continentale_75_</v>
      </c>
      <c r="BL1242" s="317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5" t="str">
        <f>+VLOOKUP(G1242,Liste!$A$7:$H$69,8,FALSE)</f>
        <v>Feuillus</v>
      </c>
      <c r="BU1242" s="295">
        <f t="shared" si="382"/>
        <v>1</v>
      </c>
      <c r="BV1242" s="297">
        <f t="shared" si="383"/>
        <v>0</v>
      </c>
      <c r="BW1242" s="316">
        <v>0</v>
      </c>
      <c r="BX1242" s="295">
        <f t="shared" si="384"/>
        <v>0.25</v>
      </c>
      <c r="BY1242">
        <f t="shared" si="385"/>
        <v>0</v>
      </c>
      <c r="BZ1242" s="301">
        <f t="shared" si="386"/>
        <v>0</v>
      </c>
      <c r="CB1242" s="296">
        <v>0.6</v>
      </c>
      <c r="CC1242" s="296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3">
      <c r="A1243" s="4">
        <v>2021</v>
      </c>
      <c r="B1243" s="313">
        <v>44298</v>
      </c>
      <c r="C1243" s="4" t="s">
        <v>66</v>
      </c>
      <c r="D1243" s="4" t="s">
        <v>1499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1500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3">
        <f t="shared" si="379"/>
        <v>78</v>
      </c>
      <c r="BK1243" s="133" t="str">
        <f t="shared" si="381"/>
        <v>Chene_pedoncule_F1_Dynamique_Guide chênaie continentale_78_</v>
      </c>
      <c r="BL1243" s="317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5" t="str">
        <f>+VLOOKUP(G1243,Liste!$A$7:$H$69,8,FALSE)</f>
        <v>Feuillus</v>
      </c>
      <c r="BU1243" s="295">
        <f t="shared" si="382"/>
        <v>1</v>
      </c>
      <c r="BV1243" s="297">
        <f t="shared" si="383"/>
        <v>0</v>
      </c>
      <c r="BW1243" s="316">
        <v>0</v>
      </c>
      <c r="BX1243" s="295">
        <f t="shared" si="384"/>
        <v>0.25</v>
      </c>
      <c r="BY1243">
        <f t="shared" si="385"/>
        <v>0</v>
      </c>
      <c r="BZ1243" s="301">
        <f t="shared" si="386"/>
        <v>0</v>
      </c>
      <c r="CB1243" s="296">
        <v>0.6</v>
      </c>
      <c r="CC1243" s="296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3">
      <c r="A1244" s="4">
        <v>2021</v>
      </c>
      <c r="B1244" s="313">
        <v>44298</v>
      </c>
      <c r="C1244" s="4" t="s">
        <v>66</v>
      </c>
      <c r="D1244" s="4" t="s">
        <v>1499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1500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3">
        <f t="shared" si="379"/>
        <v>81</v>
      </c>
      <c r="BK1244" s="133" t="str">
        <f t="shared" si="381"/>
        <v>Chene_pedoncule_F1_Dynamique_Guide chênaie continentale_81_</v>
      </c>
      <c r="BL1244" s="317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5" t="str">
        <f>+VLOOKUP(G1244,Liste!$A$7:$H$69,8,FALSE)</f>
        <v>Feuillus</v>
      </c>
      <c r="BU1244" s="295">
        <f t="shared" si="382"/>
        <v>1</v>
      </c>
      <c r="BV1244" s="297">
        <f t="shared" si="383"/>
        <v>0</v>
      </c>
      <c r="BW1244" s="316">
        <v>0</v>
      </c>
      <c r="BX1244" s="295">
        <f t="shared" si="384"/>
        <v>0.25</v>
      </c>
      <c r="BY1244">
        <f t="shared" si="385"/>
        <v>0</v>
      </c>
      <c r="BZ1244" s="301">
        <f t="shared" si="386"/>
        <v>0</v>
      </c>
      <c r="CB1244" s="296">
        <v>0.6</v>
      </c>
      <c r="CC1244" s="296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3">
      <c r="A1245" s="4">
        <v>2021</v>
      </c>
      <c r="B1245" s="313">
        <v>44298</v>
      </c>
      <c r="C1245" s="4" t="s">
        <v>66</v>
      </c>
      <c r="D1245" s="4" t="s">
        <v>1499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1500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3">
        <f t="shared" si="379"/>
        <v>81</v>
      </c>
      <c r="BK1245" s="133" t="str">
        <f t="shared" si="381"/>
        <v>Chene_pedoncule_F1_Dynamique_Guide chênaie continentale_81_</v>
      </c>
      <c r="BL1245" s="317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5" t="str">
        <f>+VLOOKUP(G1245,Liste!$A$7:$H$69,8,FALSE)</f>
        <v>Feuillus</v>
      </c>
      <c r="BU1245" s="295">
        <f t="shared" si="382"/>
        <v>1</v>
      </c>
      <c r="BV1245" s="297">
        <f t="shared" si="383"/>
        <v>0</v>
      </c>
      <c r="BW1245" s="316">
        <v>0</v>
      </c>
      <c r="BX1245" s="295">
        <f t="shared" si="384"/>
        <v>0.25</v>
      </c>
      <c r="BY1245">
        <f t="shared" si="385"/>
        <v>0</v>
      </c>
      <c r="BZ1245" s="301">
        <f t="shared" si="386"/>
        <v>0</v>
      </c>
      <c r="CB1245" s="296">
        <v>0.6</v>
      </c>
      <c r="CC1245" s="296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3">
      <c r="A1246" s="4">
        <v>2021</v>
      </c>
      <c r="B1246" s="313">
        <v>44298</v>
      </c>
      <c r="C1246" s="4" t="s">
        <v>66</v>
      </c>
      <c r="D1246" s="4" t="s">
        <v>1499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1500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3">
        <f t="shared" si="379"/>
        <v>84</v>
      </c>
      <c r="BK1246" s="133" t="str">
        <f t="shared" si="381"/>
        <v>Chene_pedoncule_F1_Dynamique_Guide chênaie continentale_84_</v>
      </c>
      <c r="BL1246" s="317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5" t="str">
        <f>+VLOOKUP(G1246,Liste!$A$7:$H$69,8,FALSE)</f>
        <v>Feuillus</v>
      </c>
      <c r="BU1246" s="295">
        <f t="shared" si="382"/>
        <v>1</v>
      </c>
      <c r="BV1246" s="297">
        <f t="shared" si="383"/>
        <v>0</v>
      </c>
      <c r="BW1246" s="316">
        <v>0</v>
      </c>
      <c r="BX1246" s="295">
        <f t="shared" si="384"/>
        <v>0.25</v>
      </c>
      <c r="BY1246">
        <f t="shared" si="385"/>
        <v>0</v>
      </c>
      <c r="BZ1246" s="301">
        <f t="shared" si="386"/>
        <v>0</v>
      </c>
      <c r="CB1246" s="296">
        <v>0.6</v>
      </c>
      <c r="CC1246" s="296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3">
      <c r="A1247" s="4">
        <v>2021</v>
      </c>
      <c r="B1247" s="313">
        <v>44298</v>
      </c>
      <c r="C1247" s="4" t="s">
        <v>66</v>
      </c>
      <c r="D1247" s="4" t="s">
        <v>1499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1500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3">
        <f t="shared" si="379"/>
        <v>87</v>
      </c>
      <c r="BK1247" s="133" t="str">
        <f t="shared" si="381"/>
        <v>Chene_pedoncule_F1_Dynamique_Guide chênaie continentale_87_</v>
      </c>
      <c r="BL1247" s="317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5" t="str">
        <f>+VLOOKUP(G1247,Liste!$A$7:$H$69,8,FALSE)</f>
        <v>Feuillus</v>
      </c>
      <c r="BU1247" s="295">
        <f t="shared" si="382"/>
        <v>1</v>
      </c>
      <c r="BV1247" s="297">
        <f t="shared" si="383"/>
        <v>0</v>
      </c>
      <c r="BW1247" s="316">
        <v>0</v>
      </c>
      <c r="BX1247" s="295">
        <f t="shared" si="384"/>
        <v>0.25</v>
      </c>
      <c r="BY1247">
        <f t="shared" si="385"/>
        <v>0</v>
      </c>
      <c r="BZ1247" s="301">
        <f t="shared" si="386"/>
        <v>0</v>
      </c>
      <c r="CB1247" s="296">
        <v>0.6</v>
      </c>
      <c r="CC1247" s="296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3">
      <c r="A1248" s="4">
        <v>2021</v>
      </c>
      <c r="B1248" s="313">
        <v>44298</v>
      </c>
      <c r="C1248" s="4" t="s">
        <v>66</v>
      </c>
      <c r="D1248" s="4" t="s">
        <v>1499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1500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3">
        <f t="shared" si="379"/>
        <v>90</v>
      </c>
      <c r="BK1248" s="133" t="str">
        <f t="shared" si="381"/>
        <v>Chene_pedoncule_F1_Dynamique_Guide chênaie continentale_90_</v>
      </c>
      <c r="BL1248" s="317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5" t="str">
        <f>+VLOOKUP(G1248,Liste!$A$7:$H$69,8,FALSE)</f>
        <v>Feuillus</v>
      </c>
      <c r="BU1248" s="295">
        <f t="shared" si="382"/>
        <v>1</v>
      </c>
      <c r="BV1248" s="297">
        <f t="shared" si="383"/>
        <v>0</v>
      </c>
      <c r="BW1248" s="316">
        <v>0</v>
      </c>
      <c r="BX1248" s="295">
        <f t="shared" si="384"/>
        <v>0.25</v>
      </c>
      <c r="BY1248">
        <f t="shared" si="385"/>
        <v>0</v>
      </c>
      <c r="BZ1248" s="301">
        <f t="shared" si="386"/>
        <v>0</v>
      </c>
      <c r="CB1248" s="296">
        <v>0.6</v>
      </c>
      <c r="CC1248" s="296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3">
      <c r="A1249" s="4">
        <v>2021</v>
      </c>
      <c r="B1249" s="313">
        <v>44298</v>
      </c>
      <c r="C1249" s="4" t="s">
        <v>66</v>
      </c>
      <c r="D1249" s="4" t="s">
        <v>1499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1500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3">
        <f t="shared" si="379"/>
        <v>90</v>
      </c>
      <c r="BK1249" s="133" t="str">
        <f t="shared" si="381"/>
        <v>Chene_pedoncule_F1_Dynamique_Guide chênaie continentale_90_</v>
      </c>
      <c r="BL1249" s="317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5" t="str">
        <f>+VLOOKUP(G1249,Liste!$A$7:$H$69,8,FALSE)</f>
        <v>Feuillus</v>
      </c>
      <c r="BU1249" s="295">
        <f t="shared" si="382"/>
        <v>1</v>
      </c>
      <c r="BV1249" s="297">
        <f t="shared" si="383"/>
        <v>0</v>
      </c>
      <c r="BW1249" s="316">
        <v>0</v>
      </c>
      <c r="BX1249" s="295">
        <f t="shared" si="384"/>
        <v>0.25</v>
      </c>
      <c r="BY1249">
        <f t="shared" si="385"/>
        <v>0</v>
      </c>
      <c r="BZ1249" s="301">
        <f t="shared" si="386"/>
        <v>0</v>
      </c>
      <c r="CB1249" s="296">
        <v>0.6</v>
      </c>
      <c r="CC1249" s="296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3">
      <c r="A1250" s="4">
        <v>2021</v>
      </c>
      <c r="B1250" s="313">
        <v>44298</v>
      </c>
      <c r="C1250" s="4" t="s">
        <v>66</v>
      </c>
      <c r="D1250" s="4" t="s">
        <v>1499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1500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3">
        <f t="shared" si="379"/>
        <v>93</v>
      </c>
      <c r="BK1250" s="133" t="str">
        <f t="shared" si="381"/>
        <v>Chene_pedoncule_F1_Dynamique_Guide chênaie continentale_93_</v>
      </c>
      <c r="BL1250" s="317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5" t="str">
        <f>+VLOOKUP(G1250,Liste!$A$7:$H$69,8,FALSE)</f>
        <v>Feuillus</v>
      </c>
      <c r="BU1250" s="295">
        <f t="shared" si="382"/>
        <v>1</v>
      </c>
      <c r="BV1250" s="297">
        <f t="shared" si="383"/>
        <v>0</v>
      </c>
      <c r="BW1250" s="316">
        <v>0</v>
      </c>
      <c r="BX1250" s="295">
        <f t="shared" si="384"/>
        <v>0.25</v>
      </c>
      <c r="BY1250">
        <f t="shared" si="385"/>
        <v>0</v>
      </c>
      <c r="BZ1250" s="301">
        <f t="shared" si="386"/>
        <v>0</v>
      </c>
      <c r="CB1250" s="296">
        <v>0.6</v>
      </c>
      <c r="CC1250" s="296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3">
      <c r="A1251" s="4">
        <v>2021</v>
      </c>
      <c r="B1251" s="313">
        <v>44298</v>
      </c>
      <c r="C1251" s="4" t="s">
        <v>66</v>
      </c>
      <c r="D1251" s="4" t="s">
        <v>1499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1500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3">
        <f t="shared" si="379"/>
        <v>96</v>
      </c>
      <c r="BK1251" s="133" t="str">
        <f t="shared" si="381"/>
        <v>Chene_pedoncule_F1_Dynamique_Guide chênaie continentale_96_</v>
      </c>
      <c r="BL1251" s="317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5" t="str">
        <f>+VLOOKUP(G1251,Liste!$A$7:$H$69,8,FALSE)</f>
        <v>Feuillus</v>
      </c>
      <c r="BU1251" s="295">
        <f t="shared" si="382"/>
        <v>1</v>
      </c>
      <c r="BV1251" s="297">
        <f t="shared" si="383"/>
        <v>0</v>
      </c>
      <c r="BW1251" s="316">
        <v>0</v>
      </c>
      <c r="BX1251" s="295">
        <f t="shared" si="384"/>
        <v>0.25</v>
      </c>
      <c r="BY1251">
        <f t="shared" si="385"/>
        <v>0</v>
      </c>
      <c r="BZ1251" s="301">
        <f t="shared" si="386"/>
        <v>0</v>
      </c>
      <c r="CB1251" s="296">
        <v>0.6</v>
      </c>
      <c r="CC1251" s="296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3">
      <c r="A1252" s="4">
        <v>2021</v>
      </c>
      <c r="B1252" s="313">
        <v>44298</v>
      </c>
      <c r="C1252" s="4" t="s">
        <v>66</v>
      </c>
      <c r="D1252" s="4" t="s">
        <v>1499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1500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3">
        <f t="shared" si="379"/>
        <v>99</v>
      </c>
      <c r="BK1252" s="133" t="str">
        <f t="shared" si="381"/>
        <v>Chene_pedoncule_F1_Dynamique_Guide chênaie continentale_99_</v>
      </c>
      <c r="BL1252" s="317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5" t="str">
        <f>+VLOOKUP(G1252,Liste!$A$7:$H$69,8,FALSE)</f>
        <v>Feuillus</v>
      </c>
      <c r="BU1252" s="295">
        <f t="shared" si="382"/>
        <v>1</v>
      </c>
      <c r="BV1252" s="297">
        <f t="shared" si="383"/>
        <v>0</v>
      </c>
      <c r="BW1252" s="316">
        <v>0</v>
      </c>
      <c r="BX1252" s="295">
        <f t="shared" si="384"/>
        <v>0.25</v>
      </c>
      <c r="BY1252">
        <f t="shared" si="385"/>
        <v>0</v>
      </c>
      <c r="BZ1252" s="301">
        <f t="shared" si="386"/>
        <v>0</v>
      </c>
      <c r="CB1252" s="296">
        <v>0.6</v>
      </c>
      <c r="CC1252" s="296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3">
      <c r="A1253" s="4">
        <v>2021</v>
      </c>
      <c r="B1253" s="313">
        <v>44298</v>
      </c>
      <c r="C1253" s="4" t="s">
        <v>66</v>
      </c>
      <c r="D1253" s="4" t="s">
        <v>1499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1500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3">
        <f t="shared" si="379"/>
        <v>99</v>
      </c>
      <c r="BK1253" s="133" t="str">
        <f t="shared" si="381"/>
        <v>Chene_pedoncule_F1_Dynamique_Guide chênaie continentale_99_</v>
      </c>
      <c r="BL1253" s="317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5" t="str">
        <f>+VLOOKUP(G1253,Liste!$A$7:$H$69,8,FALSE)</f>
        <v>Feuillus</v>
      </c>
      <c r="BU1253" s="295">
        <f t="shared" si="382"/>
        <v>1</v>
      </c>
      <c r="BV1253" s="297">
        <f t="shared" si="383"/>
        <v>0</v>
      </c>
      <c r="BW1253" s="316">
        <v>0</v>
      </c>
      <c r="BX1253" s="295">
        <f t="shared" si="384"/>
        <v>0.25</v>
      </c>
      <c r="BY1253">
        <f t="shared" si="385"/>
        <v>0</v>
      </c>
      <c r="BZ1253" s="301">
        <f t="shared" si="386"/>
        <v>0</v>
      </c>
      <c r="CB1253" s="296">
        <v>0.6</v>
      </c>
      <c r="CC1253" s="296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3">
      <c r="A1254" s="4">
        <v>2021</v>
      </c>
      <c r="B1254" s="313">
        <v>44298</v>
      </c>
      <c r="C1254" s="4" t="s">
        <v>66</v>
      </c>
      <c r="D1254" s="4" t="s">
        <v>1499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1500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3">
        <f t="shared" si="379"/>
        <v>101</v>
      </c>
      <c r="BK1254" s="133" t="str">
        <f t="shared" si="381"/>
        <v>Chene_pedoncule_F1_Dynamique_Guide chênaie continentale_101_</v>
      </c>
      <c r="BL1254" s="317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5" t="str">
        <f>+VLOOKUP(G1254,Liste!$A$7:$H$69,8,FALSE)</f>
        <v>Feuillus</v>
      </c>
      <c r="BU1254" s="295">
        <f t="shared" si="382"/>
        <v>1</v>
      </c>
      <c r="BV1254" s="297">
        <f t="shared" si="383"/>
        <v>0</v>
      </c>
      <c r="BW1254" s="316">
        <v>0</v>
      </c>
      <c r="BX1254" s="295">
        <f t="shared" si="384"/>
        <v>0.25</v>
      </c>
      <c r="BY1254">
        <f t="shared" si="385"/>
        <v>0</v>
      </c>
      <c r="BZ1254" s="301">
        <f t="shared" si="386"/>
        <v>0</v>
      </c>
      <c r="CB1254" s="296">
        <v>0.6</v>
      </c>
      <c r="CC1254" s="296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3">
      <c r="A1255" s="4">
        <v>2021</v>
      </c>
      <c r="B1255" s="313">
        <v>44298</v>
      </c>
      <c r="C1255" s="4" t="s">
        <v>66</v>
      </c>
      <c r="D1255" s="4" t="s">
        <v>1499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1500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3">
        <f t="shared" si="379"/>
        <v>101</v>
      </c>
      <c r="BK1255" s="133" t="str">
        <f t="shared" si="381"/>
        <v>Chene_pedoncule_F1_Dynamique_Guide chênaie continentale_101_</v>
      </c>
      <c r="BL1255" s="317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5" t="str">
        <f>+VLOOKUP(G1255,Liste!$A$7:$H$69,8,FALSE)</f>
        <v>Feuillus</v>
      </c>
      <c r="BU1255" s="295">
        <f t="shared" si="382"/>
        <v>1</v>
      </c>
      <c r="BV1255" s="297">
        <f t="shared" si="383"/>
        <v>0</v>
      </c>
      <c r="BW1255" s="316">
        <v>0</v>
      </c>
      <c r="BX1255" s="295">
        <f t="shared" si="384"/>
        <v>0.25</v>
      </c>
      <c r="BY1255">
        <f t="shared" si="385"/>
        <v>0</v>
      </c>
      <c r="BZ1255" s="301">
        <f t="shared" si="386"/>
        <v>0</v>
      </c>
      <c r="CB1255" s="296">
        <v>0.6</v>
      </c>
      <c r="CC1255" s="296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3">
      <c r="A1256" s="4">
        <v>2021</v>
      </c>
      <c r="B1256" s="313">
        <v>44298</v>
      </c>
      <c r="C1256" s="4" t="s">
        <v>66</v>
      </c>
      <c r="D1256" s="4" t="s">
        <v>1499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1500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3">
        <f t="shared" si="379"/>
        <v>103</v>
      </c>
      <c r="BK1256" s="133" t="str">
        <f t="shared" si="381"/>
        <v>Chene_pedoncule_F1_Dynamique_Guide chênaie continentale_103_</v>
      </c>
      <c r="BL1256" s="317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5" t="str">
        <f>+VLOOKUP(G1256,Liste!$A$7:$H$69,8,FALSE)</f>
        <v>Feuillus</v>
      </c>
      <c r="BU1256" s="295">
        <f t="shared" si="382"/>
        <v>1</v>
      </c>
      <c r="BV1256" s="297">
        <f t="shared" si="383"/>
        <v>0</v>
      </c>
      <c r="BW1256" s="316">
        <v>0</v>
      </c>
      <c r="BX1256" s="295">
        <f t="shared" si="384"/>
        <v>0.25</v>
      </c>
      <c r="BY1256">
        <f t="shared" si="385"/>
        <v>0</v>
      </c>
      <c r="BZ1256" s="301">
        <f t="shared" si="386"/>
        <v>0</v>
      </c>
      <c r="CB1256" s="296">
        <v>0.6</v>
      </c>
      <c r="CC1256" s="296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3">
      <c r="A1257" s="4">
        <v>2021</v>
      </c>
      <c r="B1257" s="313">
        <v>44298</v>
      </c>
      <c r="C1257" s="4" t="s">
        <v>66</v>
      </c>
      <c r="D1257" s="4" t="s">
        <v>1499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1500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3">
        <f t="shared" si="379"/>
        <v>103</v>
      </c>
      <c r="BK1257" s="133" t="str">
        <f t="shared" si="381"/>
        <v>Chene_pedoncule_F1_Dynamique_Guide chênaie continentale_103_</v>
      </c>
      <c r="BL1257" s="317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5" t="str">
        <f>+VLOOKUP(G1257,Liste!$A$7:$H$69,8,FALSE)</f>
        <v>Feuillus</v>
      </c>
      <c r="BU1257" s="295">
        <f t="shared" si="382"/>
        <v>1</v>
      </c>
      <c r="BV1257" s="297">
        <f t="shared" si="383"/>
        <v>0</v>
      </c>
      <c r="BW1257" s="316">
        <v>0</v>
      </c>
      <c r="BX1257" s="295">
        <f t="shared" si="384"/>
        <v>0.25</v>
      </c>
      <c r="BY1257">
        <f t="shared" si="385"/>
        <v>0</v>
      </c>
      <c r="BZ1257" s="301">
        <f t="shared" si="386"/>
        <v>0</v>
      </c>
      <c r="CB1257" s="296">
        <v>0.6</v>
      </c>
      <c r="CC1257" s="296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3">
      <c r="A1258" s="4">
        <v>2021</v>
      </c>
      <c r="B1258" s="313">
        <v>44298</v>
      </c>
      <c r="C1258" s="4" t="s">
        <v>66</v>
      </c>
      <c r="D1258" s="4" t="s">
        <v>1499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1500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3">
        <f t="shared" si="379"/>
        <v>106</v>
      </c>
      <c r="BK1258" s="133" t="str">
        <f t="shared" si="381"/>
        <v>Chene_pedoncule_F1_Dynamique_Guide chênaie continentale_106_</v>
      </c>
      <c r="BL1258" s="317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5" t="str">
        <f>+VLOOKUP(G1258,Liste!$A$7:$H$69,8,FALSE)</f>
        <v>Feuillus</v>
      </c>
      <c r="BU1258" s="295">
        <f t="shared" si="382"/>
        <v>1</v>
      </c>
      <c r="BV1258" s="297">
        <f t="shared" si="383"/>
        <v>0</v>
      </c>
      <c r="BW1258" s="316">
        <v>0</v>
      </c>
      <c r="BX1258" s="295">
        <f t="shared" si="384"/>
        <v>0.25</v>
      </c>
      <c r="BY1258">
        <f t="shared" si="385"/>
        <v>0</v>
      </c>
      <c r="BZ1258" s="301">
        <f t="shared" si="386"/>
        <v>0</v>
      </c>
      <c r="CB1258" s="296">
        <v>0.6</v>
      </c>
      <c r="CC1258" s="296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3">
      <c r="A1259" s="4">
        <v>2021</v>
      </c>
      <c r="B1259" s="313">
        <v>44298</v>
      </c>
      <c r="C1259" s="4" t="s">
        <v>66</v>
      </c>
      <c r="D1259" s="4" t="s">
        <v>1499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1500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3">
        <f t="shared" si="379"/>
        <v>106</v>
      </c>
      <c r="BK1259" s="133" t="str">
        <f t="shared" si="381"/>
        <v>Chene_pedoncule_F1_Dynamique_Guide chênaie continentale_106_</v>
      </c>
      <c r="BL1259" s="317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5" t="str">
        <f>+VLOOKUP(G1259,Liste!$A$7:$H$69,8,FALSE)</f>
        <v>Feuillus</v>
      </c>
      <c r="BU1259" s="295">
        <f t="shared" si="382"/>
        <v>1</v>
      </c>
      <c r="BV1259" s="297">
        <f t="shared" si="383"/>
        <v>0</v>
      </c>
      <c r="BW1259" s="316">
        <v>0</v>
      </c>
      <c r="BX1259" s="295">
        <f t="shared" si="384"/>
        <v>0.25</v>
      </c>
      <c r="BY1259">
        <f t="shared" si="385"/>
        <v>0</v>
      </c>
      <c r="BZ1259" s="301">
        <f t="shared" si="386"/>
        <v>0</v>
      </c>
      <c r="CB1259" s="296">
        <v>0.6</v>
      </c>
      <c r="CC1259" s="296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3">
      <c r="A1260" s="4">
        <v>2021</v>
      </c>
      <c r="B1260" s="313">
        <v>44298</v>
      </c>
      <c r="C1260" s="4" t="s">
        <v>66</v>
      </c>
      <c r="D1260" s="4" t="s">
        <v>1499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1500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3">
        <f t="shared" si="379"/>
        <v>30</v>
      </c>
      <c r="BK1260" s="133" t="str">
        <f t="shared" si="381"/>
        <v>Chene_pedoncule_F2_Dynamique_Guide chênaie continentale_30_</v>
      </c>
      <c r="BL1260" s="317"/>
      <c r="BM1260" s="13">
        <v>42.655981799321701</v>
      </c>
      <c r="BN1260" s="13">
        <v>198.873481257864</v>
      </c>
      <c r="BO1260" s="13"/>
      <c r="BP1260" s="13">
        <v>281.59342762421699</v>
      </c>
      <c r="BT1260" s="295" t="str">
        <f>+VLOOKUP(G1260,Liste!$A$7:$H$69,8,FALSE)</f>
        <v>Feuillus</v>
      </c>
      <c r="BU1260" s="295">
        <f t="shared" si="382"/>
        <v>1</v>
      </c>
      <c r="BV1260" s="297">
        <f t="shared" si="383"/>
        <v>0</v>
      </c>
      <c r="BW1260" s="316">
        <v>0</v>
      </c>
      <c r="BX1260" s="295">
        <f t="shared" si="384"/>
        <v>0.25</v>
      </c>
      <c r="BY1260">
        <f t="shared" si="385"/>
        <v>0</v>
      </c>
      <c r="BZ1260" s="301">
        <f t="shared" si="386"/>
        <v>0</v>
      </c>
      <c r="CB1260" s="296">
        <v>0.6</v>
      </c>
      <c r="CC1260" s="296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3">
      <c r="A1261" s="4">
        <v>2021</v>
      </c>
      <c r="B1261" s="313">
        <v>44298</v>
      </c>
      <c r="C1261" s="4" t="s">
        <v>66</v>
      </c>
      <c r="D1261" s="4" t="s">
        <v>1499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1500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3">
        <f t="shared" si="379"/>
        <v>38</v>
      </c>
      <c r="BK1261" s="133" t="str">
        <f t="shared" si="381"/>
        <v>Chene_pedoncule_F2_Dynamique_Guide chênaie continentale_38_</v>
      </c>
      <c r="BL1261" s="317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5" t="str">
        <f>+VLOOKUP(G1261,Liste!$A$7:$H$69,8,FALSE)</f>
        <v>Feuillus</v>
      </c>
      <c r="BU1261" s="295">
        <f t="shared" si="382"/>
        <v>1</v>
      </c>
      <c r="BV1261" s="297">
        <f t="shared" si="383"/>
        <v>0</v>
      </c>
      <c r="BW1261" s="316">
        <v>0</v>
      </c>
      <c r="BX1261" s="295">
        <f t="shared" si="384"/>
        <v>0.25</v>
      </c>
      <c r="BY1261">
        <f t="shared" si="385"/>
        <v>0</v>
      </c>
      <c r="BZ1261" s="301">
        <f t="shared" si="386"/>
        <v>0</v>
      </c>
      <c r="CB1261" s="296">
        <v>0.6</v>
      </c>
      <c r="CC1261" s="296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3">
      <c r="A1262" s="4">
        <v>2021</v>
      </c>
      <c r="B1262" s="313">
        <v>44298</v>
      </c>
      <c r="C1262" s="4" t="s">
        <v>66</v>
      </c>
      <c r="D1262" s="4" t="s">
        <v>1499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1500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3">
        <f t="shared" si="379"/>
        <v>38</v>
      </c>
      <c r="BK1262" s="133" t="str">
        <f t="shared" si="381"/>
        <v>Chene_pedoncule_F2_Dynamique_Guide chênaie continentale_38_</v>
      </c>
      <c r="BL1262" s="317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5" t="str">
        <f>+VLOOKUP(G1262,Liste!$A$7:$H$69,8,FALSE)</f>
        <v>Feuillus</v>
      </c>
      <c r="BU1262" s="295">
        <f t="shared" si="382"/>
        <v>1</v>
      </c>
      <c r="BV1262" s="297">
        <f t="shared" si="383"/>
        <v>0</v>
      </c>
      <c r="BW1262" s="316">
        <v>0</v>
      </c>
      <c r="BX1262" s="295">
        <f t="shared" si="384"/>
        <v>0.25</v>
      </c>
      <c r="BY1262">
        <f t="shared" si="385"/>
        <v>0</v>
      </c>
      <c r="BZ1262" s="301">
        <f t="shared" si="386"/>
        <v>0</v>
      </c>
      <c r="CB1262" s="296">
        <v>0.6</v>
      </c>
      <c r="CC1262" s="296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3">
      <c r="A1263" s="4">
        <v>2021</v>
      </c>
      <c r="B1263" s="313">
        <v>44298</v>
      </c>
      <c r="C1263" s="4" t="s">
        <v>66</v>
      </c>
      <c r="D1263" s="4" t="s">
        <v>1499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1500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3">
        <f t="shared" si="379"/>
        <v>41</v>
      </c>
      <c r="BK1263" s="133" t="str">
        <f t="shared" si="381"/>
        <v>Chene_pedoncule_F2_Dynamique_Guide chênaie continentale_41_</v>
      </c>
      <c r="BL1263" s="317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5" t="str">
        <f>+VLOOKUP(G1263,Liste!$A$7:$H$69,8,FALSE)</f>
        <v>Feuillus</v>
      </c>
      <c r="BU1263" s="295">
        <f t="shared" si="382"/>
        <v>1</v>
      </c>
      <c r="BV1263" s="297">
        <f t="shared" si="383"/>
        <v>0</v>
      </c>
      <c r="BW1263" s="316">
        <v>0</v>
      </c>
      <c r="BX1263" s="295">
        <f t="shared" si="384"/>
        <v>0.25</v>
      </c>
      <c r="BY1263">
        <f t="shared" si="385"/>
        <v>0</v>
      </c>
      <c r="BZ1263" s="301">
        <f t="shared" si="386"/>
        <v>0</v>
      </c>
      <c r="CB1263" s="296">
        <v>0.6</v>
      </c>
      <c r="CC1263" s="296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3">
      <c r="A1264" s="4">
        <v>2021</v>
      </c>
      <c r="B1264" s="313">
        <v>44298</v>
      </c>
      <c r="C1264" s="4" t="s">
        <v>66</v>
      </c>
      <c r="D1264" s="4" t="s">
        <v>1499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1500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3">
        <f t="shared" si="379"/>
        <v>45</v>
      </c>
      <c r="BK1264" s="133" t="str">
        <f t="shared" si="381"/>
        <v>Chene_pedoncule_F2_Dynamique_Guide chênaie continentale_45_</v>
      </c>
      <c r="BL1264" s="317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5" t="str">
        <f>+VLOOKUP(G1264,Liste!$A$7:$H$69,8,FALSE)</f>
        <v>Feuillus</v>
      </c>
      <c r="BU1264" s="295">
        <f t="shared" si="382"/>
        <v>1</v>
      </c>
      <c r="BV1264" s="297">
        <f t="shared" si="383"/>
        <v>0</v>
      </c>
      <c r="BW1264" s="316">
        <v>0</v>
      </c>
      <c r="BX1264" s="295">
        <f t="shared" si="384"/>
        <v>0.25</v>
      </c>
      <c r="BY1264">
        <f t="shared" si="385"/>
        <v>0</v>
      </c>
      <c r="BZ1264" s="301">
        <f t="shared" si="386"/>
        <v>0</v>
      </c>
      <c r="CB1264" s="296">
        <v>0.6</v>
      </c>
      <c r="CC1264" s="296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3">
      <c r="A1265" s="4">
        <v>2021</v>
      </c>
      <c r="B1265" s="313">
        <v>44298</v>
      </c>
      <c r="C1265" s="4" t="s">
        <v>66</v>
      </c>
      <c r="D1265" s="4" t="s">
        <v>1499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1500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3">
        <f t="shared" si="379"/>
        <v>45</v>
      </c>
      <c r="BK1265" s="133" t="str">
        <f t="shared" si="381"/>
        <v>Chene_pedoncule_F2_Dynamique_Guide chênaie continentale_45_</v>
      </c>
      <c r="BL1265" s="317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5" t="str">
        <f>+VLOOKUP(G1265,Liste!$A$7:$H$69,8,FALSE)</f>
        <v>Feuillus</v>
      </c>
      <c r="BU1265" s="295">
        <f t="shared" si="382"/>
        <v>1</v>
      </c>
      <c r="BV1265" s="297">
        <f t="shared" si="383"/>
        <v>0</v>
      </c>
      <c r="BW1265" s="316">
        <v>0</v>
      </c>
      <c r="BX1265" s="295">
        <f t="shared" si="384"/>
        <v>0.25</v>
      </c>
      <c r="BY1265">
        <f t="shared" si="385"/>
        <v>0</v>
      </c>
      <c r="BZ1265" s="301">
        <f t="shared" si="386"/>
        <v>0</v>
      </c>
      <c r="CB1265" s="296">
        <v>0.6</v>
      </c>
      <c r="CC1265" s="296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3">
      <c r="A1266" s="4">
        <v>2021</v>
      </c>
      <c r="B1266" s="313">
        <v>44298</v>
      </c>
      <c r="C1266" s="4" t="s">
        <v>66</v>
      </c>
      <c r="D1266" s="4" t="s">
        <v>1499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1500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3">
        <f t="shared" si="379"/>
        <v>48</v>
      </c>
      <c r="BK1266" s="133" t="str">
        <f t="shared" si="381"/>
        <v>Chene_pedoncule_F2_Dynamique_Guide chênaie continentale_48_</v>
      </c>
      <c r="BL1266" s="317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5" t="str">
        <f>+VLOOKUP(G1266,Liste!$A$7:$H$69,8,FALSE)</f>
        <v>Feuillus</v>
      </c>
      <c r="BU1266" s="295">
        <f t="shared" si="382"/>
        <v>1</v>
      </c>
      <c r="BV1266" s="297">
        <f t="shared" si="383"/>
        <v>0</v>
      </c>
      <c r="BW1266" s="316">
        <v>0</v>
      </c>
      <c r="BX1266" s="295">
        <f t="shared" si="384"/>
        <v>0.25</v>
      </c>
      <c r="BY1266">
        <f t="shared" si="385"/>
        <v>0</v>
      </c>
      <c r="BZ1266" s="301">
        <f t="shared" si="386"/>
        <v>0</v>
      </c>
      <c r="CB1266" s="296">
        <v>0.6</v>
      </c>
      <c r="CC1266" s="296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3">
      <c r="A1267" s="4">
        <v>2021</v>
      </c>
      <c r="B1267" s="313">
        <v>44298</v>
      </c>
      <c r="C1267" s="4" t="s">
        <v>66</v>
      </c>
      <c r="D1267" s="4" t="s">
        <v>1499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1500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3">
        <f t="shared" si="379"/>
        <v>52</v>
      </c>
      <c r="BK1267" s="133" t="str">
        <f t="shared" si="381"/>
        <v>Chene_pedoncule_F2_Dynamique_Guide chênaie continentale_52_</v>
      </c>
      <c r="BL1267" s="317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5" t="str">
        <f>+VLOOKUP(G1267,Liste!$A$7:$H$69,8,FALSE)</f>
        <v>Feuillus</v>
      </c>
      <c r="BU1267" s="295">
        <f t="shared" si="382"/>
        <v>1</v>
      </c>
      <c r="BV1267" s="297">
        <f t="shared" si="383"/>
        <v>0</v>
      </c>
      <c r="BW1267" s="316">
        <v>0</v>
      </c>
      <c r="BX1267" s="295">
        <f t="shared" si="384"/>
        <v>0.25</v>
      </c>
      <c r="BY1267">
        <f t="shared" si="385"/>
        <v>0</v>
      </c>
      <c r="BZ1267" s="301">
        <f t="shared" si="386"/>
        <v>0</v>
      </c>
      <c r="CB1267" s="296">
        <v>0.6</v>
      </c>
      <c r="CC1267" s="296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3">
      <c r="A1268" s="4">
        <v>2021</v>
      </c>
      <c r="B1268" s="313">
        <v>44298</v>
      </c>
      <c r="C1268" s="4" t="s">
        <v>66</v>
      </c>
      <c r="D1268" s="4" t="s">
        <v>1499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1500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3">
        <f t="shared" si="379"/>
        <v>52</v>
      </c>
      <c r="BK1268" s="133" t="str">
        <f t="shared" si="381"/>
        <v>Chene_pedoncule_F2_Dynamique_Guide chênaie continentale_52_</v>
      </c>
      <c r="BL1268" s="317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5" t="str">
        <f>+VLOOKUP(G1268,Liste!$A$7:$H$69,8,FALSE)</f>
        <v>Feuillus</v>
      </c>
      <c r="BU1268" s="295">
        <f t="shared" si="382"/>
        <v>1</v>
      </c>
      <c r="BV1268" s="297">
        <f t="shared" si="383"/>
        <v>0</v>
      </c>
      <c r="BW1268" s="316">
        <v>0</v>
      </c>
      <c r="BX1268" s="295">
        <f t="shared" si="384"/>
        <v>0.25</v>
      </c>
      <c r="BY1268">
        <f t="shared" si="385"/>
        <v>0</v>
      </c>
      <c r="BZ1268" s="301">
        <f t="shared" si="386"/>
        <v>0</v>
      </c>
      <c r="CB1268" s="296">
        <v>0.6</v>
      </c>
      <c r="CC1268" s="296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3">
      <c r="A1269" s="4">
        <v>2021</v>
      </c>
      <c r="B1269" s="313">
        <v>44298</v>
      </c>
      <c r="C1269" s="4" t="s">
        <v>66</v>
      </c>
      <c r="D1269" s="4" t="s">
        <v>1499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1500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3">
        <f t="shared" si="379"/>
        <v>55</v>
      </c>
      <c r="BK1269" s="133" t="str">
        <f t="shared" si="381"/>
        <v>Chene_pedoncule_F2_Dynamique_Guide chênaie continentale_55_</v>
      </c>
      <c r="BL1269" s="317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5" t="str">
        <f>+VLOOKUP(G1269,Liste!$A$7:$H$69,8,FALSE)</f>
        <v>Feuillus</v>
      </c>
      <c r="BU1269" s="295">
        <f t="shared" si="382"/>
        <v>1</v>
      </c>
      <c r="BV1269" s="297">
        <f t="shared" si="383"/>
        <v>0</v>
      </c>
      <c r="BW1269" s="316">
        <v>0</v>
      </c>
      <c r="BX1269" s="295">
        <f t="shared" si="384"/>
        <v>0.25</v>
      </c>
      <c r="BY1269">
        <f t="shared" si="385"/>
        <v>0</v>
      </c>
      <c r="BZ1269" s="301">
        <f t="shared" si="386"/>
        <v>0</v>
      </c>
      <c r="CB1269" s="296">
        <v>0.6</v>
      </c>
      <c r="CC1269" s="296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3">
      <c r="A1270" s="4">
        <v>2021</v>
      </c>
      <c r="B1270" s="313">
        <v>44298</v>
      </c>
      <c r="C1270" s="4" t="s">
        <v>66</v>
      </c>
      <c r="D1270" s="4" t="s">
        <v>1499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1500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3">
        <f t="shared" si="379"/>
        <v>59</v>
      </c>
      <c r="BK1270" s="133" t="str">
        <f t="shared" si="381"/>
        <v>Chene_pedoncule_F2_Dynamique_Guide chênaie continentale_59_</v>
      </c>
      <c r="BL1270" s="317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5" t="str">
        <f>+VLOOKUP(G1270,Liste!$A$7:$H$69,8,FALSE)</f>
        <v>Feuillus</v>
      </c>
      <c r="BU1270" s="295">
        <f t="shared" si="382"/>
        <v>1</v>
      </c>
      <c r="BV1270" s="297">
        <f t="shared" si="383"/>
        <v>0</v>
      </c>
      <c r="BW1270" s="316">
        <v>0</v>
      </c>
      <c r="BX1270" s="295">
        <f t="shared" si="384"/>
        <v>0.25</v>
      </c>
      <c r="BY1270">
        <f t="shared" si="385"/>
        <v>0</v>
      </c>
      <c r="BZ1270" s="301">
        <f t="shared" si="386"/>
        <v>0</v>
      </c>
      <c r="CB1270" s="296">
        <v>0.6</v>
      </c>
      <c r="CC1270" s="296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3">
      <c r="A1271" s="4">
        <v>2021</v>
      </c>
      <c r="B1271" s="313">
        <v>44298</v>
      </c>
      <c r="C1271" s="4" t="s">
        <v>66</v>
      </c>
      <c r="D1271" s="4" t="s">
        <v>1499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1500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3">
        <f t="shared" si="379"/>
        <v>59</v>
      </c>
      <c r="BK1271" s="133" t="str">
        <f t="shared" si="381"/>
        <v>Chene_pedoncule_F2_Dynamique_Guide chênaie continentale_59_</v>
      </c>
      <c r="BL1271" s="317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5" t="str">
        <f>+VLOOKUP(G1271,Liste!$A$7:$H$69,8,FALSE)</f>
        <v>Feuillus</v>
      </c>
      <c r="BU1271" s="295">
        <f t="shared" si="382"/>
        <v>1</v>
      </c>
      <c r="BV1271" s="297">
        <f t="shared" si="383"/>
        <v>0</v>
      </c>
      <c r="BW1271" s="316">
        <v>0</v>
      </c>
      <c r="BX1271" s="295">
        <f t="shared" si="384"/>
        <v>0.25</v>
      </c>
      <c r="BY1271">
        <f t="shared" si="385"/>
        <v>0</v>
      </c>
      <c r="BZ1271" s="301">
        <f t="shared" si="386"/>
        <v>0</v>
      </c>
      <c r="CB1271" s="296">
        <v>0.6</v>
      </c>
      <c r="CC1271" s="296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3">
      <c r="A1272" s="4">
        <v>2021</v>
      </c>
      <c r="B1272" s="313">
        <v>44298</v>
      </c>
      <c r="C1272" s="4" t="s">
        <v>66</v>
      </c>
      <c r="D1272" s="4" t="s">
        <v>1499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1500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3">
        <f t="shared" si="379"/>
        <v>62</v>
      </c>
      <c r="BK1272" s="133" t="str">
        <f t="shared" si="381"/>
        <v>Chene_pedoncule_F2_Dynamique_Guide chênaie continentale_62_</v>
      </c>
      <c r="BL1272" s="317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5" t="str">
        <f>+VLOOKUP(G1272,Liste!$A$7:$H$69,8,FALSE)</f>
        <v>Feuillus</v>
      </c>
      <c r="BU1272" s="295">
        <f t="shared" si="382"/>
        <v>1</v>
      </c>
      <c r="BV1272" s="297">
        <f t="shared" si="383"/>
        <v>0</v>
      </c>
      <c r="BW1272" s="316">
        <v>0</v>
      </c>
      <c r="BX1272" s="295">
        <f t="shared" si="384"/>
        <v>0.25</v>
      </c>
      <c r="BY1272">
        <f t="shared" si="385"/>
        <v>0</v>
      </c>
      <c r="BZ1272" s="301">
        <f t="shared" si="386"/>
        <v>0</v>
      </c>
      <c r="CB1272" s="296">
        <v>0.6</v>
      </c>
      <c r="CC1272" s="296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3">
      <c r="A1273" s="4">
        <v>2021</v>
      </c>
      <c r="B1273" s="313">
        <v>44298</v>
      </c>
      <c r="C1273" s="4" t="s">
        <v>66</v>
      </c>
      <c r="D1273" s="4" t="s">
        <v>1499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1500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3">
        <f t="shared" si="379"/>
        <v>65</v>
      </c>
      <c r="BK1273" s="133" t="str">
        <f t="shared" si="381"/>
        <v>Chene_pedoncule_F2_Dynamique_Guide chênaie continentale_65_</v>
      </c>
      <c r="BL1273" s="317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5" t="str">
        <f>+VLOOKUP(G1273,Liste!$A$7:$H$69,8,FALSE)</f>
        <v>Feuillus</v>
      </c>
      <c r="BU1273" s="295">
        <f t="shared" si="382"/>
        <v>1</v>
      </c>
      <c r="BV1273" s="297">
        <f t="shared" si="383"/>
        <v>0</v>
      </c>
      <c r="BW1273" s="316">
        <v>0</v>
      </c>
      <c r="BX1273" s="295">
        <f t="shared" si="384"/>
        <v>0.25</v>
      </c>
      <c r="BY1273">
        <f t="shared" si="385"/>
        <v>0</v>
      </c>
      <c r="BZ1273" s="301">
        <f t="shared" si="386"/>
        <v>0</v>
      </c>
      <c r="CB1273" s="296">
        <v>0.6</v>
      </c>
      <c r="CC1273" s="296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3">
      <c r="A1274" s="4">
        <v>2021</v>
      </c>
      <c r="B1274" s="313">
        <v>44298</v>
      </c>
      <c r="C1274" s="4" t="s">
        <v>66</v>
      </c>
      <c r="D1274" s="4" t="s">
        <v>1499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1500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3">
        <f t="shared" si="379"/>
        <v>67</v>
      </c>
      <c r="BK1274" s="133" t="str">
        <f t="shared" si="381"/>
        <v>Chene_pedoncule_F2_Dynamique_Guide chênaie continentale_67_</v>
      </c>
      <c r="BL1274" s="317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5" t="str">
        <f>+VLOOKUP(G1274,Liste!$A$7:$H$69,8,FALSE)</f>
        <v>Feuillus</v>
      </c>
      <c r="BU1274" s="295">
        <f t="shared" si="382"/>
        <v>1</v>
      </c>
      <c r="BV1274" s="297">
        <f t="shared" si="383"/>
        <v>0</v>
      </c>
      <c r="BW1274" s="316">
        <v>0</v>
      </c>
      <c r="BX1274" s="295">
        <f t="shared" si="384"/>
        <v>0.25</v>
      </c>
      <c r="BY1274">
        <f t="shared" si="385"/>
        <v>0</v>
      </c>
      <c r="BZ1274" s="301">
        <f t="shared" si="386"/>
        <v>0</v>
      </c>
      <c r="CB1274" s="296">
        <v>0.6</v>
      </c>
      <c r="CC1274" s="296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3">
      <c r="A1275" s="4">
        <v>2021</v>
      </c>
      <c r="B1275" s="313">
        <v>44298</v>
      </c>
      <c r="C1275" s="4" t="s">
        <v>66</v>
      </c>
      <c r="D1275" s="4" t="s">
        <v>1499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1500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3">
        <f t="shared" si="379"/>
        <v>67</v>
      </c>
      <c r="BK1275" s="133" t="str">
        <f t="shared" si="381"/>
        <v>Chene_pedoncule_F2_Dynamique_Guide chênaie continentale_67_</v>
      </c>
      <c r="BL1275" s="317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5" t="str">
        <f>+VLOOKUP(G1275,Liste!$A$7:$H$69,8,FALSE)</f>
        <v>Feuillus</v>
      </c>
      <c r="BU1275" s="295">
        <f t="shared" si="382"/>
        <v>1</v>
      </c>
      <c r="BV1275" s="297">
        <f t="shared" si="383"/>
        <v>0</v>
      </c>
      <c r="BW1275" s="316">
        <v>0</v>
      </c>
      <c r="BX1275" s="295">
        <f t="shared" si="384"/>
        <v>0.25</v>
      </c>
      <c r="BY1275">
        <f t="shared" si="385"/>
        <v>0</v>
      </c>
      <c r="BZ1275" s="301">
        <f t="shared" si="386"/>
        <v>0</v>
      </c>
      <c r="CB1275" s="296">
        <v>0.6</v>
      </c>
      <c r="CC1275" s="296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3">
      <c r="A1276" s="4">
        <v>2021</v>
      </c>
      <c r="B1276" s="313">
        <v>44298</v>
      </c>
      <c r="C1276" s="4" t="s">
        <v>66</v>
      </c>
      <c r="D1276" s="4" t="s">
        <v>1499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1500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3">
        <f t="shared" si="379"/>
        <v>70</v>
      </c>
      <c r="BK1276" s="133" t="str">
        <f t="shared" si="381"/>
        <v>Chene_pedoncule_F2_Dynamique_Guide chênaie continentale_70_</v>
      </c>
      <c r="BL1276" s="317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5" t="str">
        <f>+VLOOKUP(G1276,Liste!$A$7:$H$69,8,FALSE)</f>
        <v>Feuillus</v>
      </c>
      <c r="BU1276" s="295">
        <f t="shared" si="382"/>
        <v>1</v>
      </c>
      <c r="BV1276" s="297">
        <f t="shared" si="383"/>
        <v>0</v>
      </c>
      <c r="BW1276" s="316">
        <v>0</v>
      </c>
      <c r="BX1276" s="295">
        <f t="shared" si="384"/>
        <v>0.25</v>
      </c>
      <c r="BY1276">
        <f t="shared" si="385"/>
        <v>0</v>
      </c>
      <c r="BZ1276" s="301">
        <f t="shared" si="386"/>
        <v>0</v>
      </c>
      <c r="CB1276" s="296">
        <v>0.6</v>
      </c>
      <c r="CC1276" s="296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3">
      <c r="A1277" s="4">
        <v>2021</v>
      </c>
      <c r="B1277" s="313">
        <v>44298</v>
      </c>
      <c r="C1277" s="4" t="s">
        <v>66</v>
      </c>
      <c r="D1277" s="4" t="s">
        <v>1499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1500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3">
        <f t="shared" si="379"/>
        <v>73</v>
      </c>
      <c r="BK1277" s="133" t="str">
        <f t="shared" si="381"/>
        <v>Chene_pedoncule_F2_Dynamique_Guide chênaie continentale_73_</v>
      </c>
      <c r="BL1277" s="317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5" t="str">
        <f>+VLOOKUP(G1277,Liste!$A$7:$H$69,8,FALSE)</f>
        <v>Feuillus</v>
      </c>
      <c r="BU1277" s="295">
        <f t="shared" si="382"/>
        <v>1</v>
      </c>
      <c r="BV1277" s="297">
        <f t="shared" si="383"/>
        <v>0</v>
      </c>
      <c r="BW1277" s="316">
        <v>0</v>
      </c>
      <c r="BX1277" s="295">
        <f t="shared" si="384"/>
        <v>0.25</v>
      </c>
      <c r="BY1277">
        <f t="shared" si="385"/>
        <v>0</v>
      </c>
      <c r="BZ1277" s="301">
        <f t="shared" si="386"/>
        <v>0</v>
      </c>
      <c r="CB1277" s="296">
        <v>0.6</v>
      </c>
      <c r="CC1277" s="296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3">
      <c r="A1278" s="4">
        <v>2021</v>
      </c>
      <c r="B1278" s="313">
        <v>44298</v>
      </c>
      <c r="C1278" s="4" t="s">
        <v>66</v>
      </c>
      <c r="D1278" s="4" t="s">
        <v>1499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1500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3">
        <f t="shared" si="379"/>
        <v>75</v>
      </c>
      <c r="BK1278" s="133" t="str">
        <f t="shared" si="381"/>
        <v>Chene_pedoncule_F2_Dynamique_Guide chênaie continentale_75_</v>
      </c>
      <c r="BL1278" s="317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5" t="str">
        <f>+VLOOKUP(G1278,Liste!$A$7:$H$69,8,FALSE)</f>
        <v>Feuillus</v>
      </c>
      <c r="BU1278" s="295">
        <f t="shared" si="382"/>
        <v>1</v>
      </c>
      <c r="BV1278" s="297">
        <f t="shared" si="383"/>
        <v>0</v>
      </c>
      <c r="BW1278" s="316">
        <v>0</v>
      </c>
      <c r="BX1278" s="295">
        <f t="shared" si="384"/>
        <v>0.25</v>
      </c>
      <c r="BY1278">
        <f t="shared" si="385"/>
        <v>0</v>
      </c>
      <c r="BZ1278" s="301">
        <f t="shared" si="386"/>
        <v>0</v>
      </c>
      <c r="CB1278" s="296">
        <v>0.6</v>
      </c>
      <c r="CC1278" s="296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3">
      <c r="A1279" s="4">
        <v>2021</v>
      </c>
      <c r="B1279" s="313">
        <v>44298</v>
      </c>
      <c r="C1279" s="4" t="s">
        <v>66</v>
      </c>
      <c r="D1279" s="4" t="s">
        <v>1499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1500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3">
        <f t="shared" si="379"/>
        <v>75</v>
      </c>
      <c r="BK1279" s="133" t="str">
        <f t="shared" si="381"/>
        <v>Chene_pedoncule_F2_Dynamique_Guide chênaie continentale_75_</v>
      </c>
      <c r="BL1279" s="317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5" t="str">
        <f>+VLOOKUP(G1279,Liste!$A$7:$H$69,8,FALSE)</f>
        <v>Feuillus</v>
      </c>
      <c r="BU1279" s="295">
        <f t="shared" si="382"/>
        <v>1</v>
      </c>
      <c r="BV1279" s="297">
        <f t="shared" si="383"/>
        <v>0</v>
      </c>
      <c r="BW1279" s="316">
        <v>0</v>
      </c>
      <c r="BX1279" s="295">
        <f t="shared" si="384"/>
        <v>0.25</v>
      </c>
      <c r="BY1279">
        <f t="shared" si="385"/>
        <v>0</v>
      </c>
      <c r="BZ1279" s="301">
        <f t="shared" si="386"/>
        <v>0</v>
      </c>
      <c r="CB1279" s="296">
        <v>0.6</v>
      </c>
      <c r="CC1279" s="296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3">
      <c r="A1280" s="4">
        <v>2021</v>
      </c>
      <c r="B1280" s="313">
        <v>44298</v>
      </c>
      <c r="C1280" s="4" t="s">
        <v>66</v>
      </c>
      <c r="D1280" s="4" t="s">
        <v>1499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1500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3">
        <f t="shared" si="379"/>
        <v>78</v>
      </c>
      <c r="BK1280" s="133" t="str">
        <f t="shared" si="381"/>
        <v>Chene_pedoncule_F2_Dynamique_Guide chênaie continentale_78_</v>
      </c>
      <c r="BL1280" s="317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5" t="str">
        <f>+VLOOKUP(G1280,Liste!$A$7:$H$69,8,FALSE)</f>
        <v>Feuillus</v>
      </c>
      <c r="BU1280" s="295">
        <f t="shared" si="382"/>
        <v>1</v>
      </c>
      <c r="BV1280" s="297">
        <f t="shared" si="383"/>
        <v>0</v>
      </c>
      <c r="BW1280" s="316">
        <v>0</v>
      </c>
      <c r="BX1280" s="295">
        <f t="shared" si="384"/>
        <v>0.25</v>
      </c>
      <c r="BY1280">
        <f t="shared" si="385"/>
        <v>0</v>
      </c>
      <c r="BZ1280" s="301">
        <f t="shared" si="386"/>
        <v>0</v>
      </c>
      <c r="CB1280" s="296">
        <v>0.6</v>
      </c>
      <c r="CC1280" s="296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3">
      <c r="A1281" s="4">
        <v>2021</v>
      </c>
      <c r="B1281" s="313">
        <v>44298</v>
      </c>
      <c r="C1281" s="4" t="s">
        <v>66</v>
      </c>
      <c r="D1281" s="4" t="s">
        <v>1499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1500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3">
        <f t="shared" si="379"/>
        <v>81</v>
      </c>
      <c r="BK1281" s="133" t="str">
        <f t="shared" si="381"/>
        <v>Chene_pedoncule_F2_Dynamique_Guide chênaie continentale_81_</v>
      </c>
      <c r="BL1281" s="317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5" t="str">
        <f>+VLOOKUP(G1281,Liste!$A$7:$H$69,8,FALSE)</f>
        <v>Feuillus</v>
      </c>
      <c r="BU1281" s="295">
        <f t="shared" si="382"/>
        <v>1</v>
      </c>
      <c r="BV1281" s="297">
        <f t="shared" si="383"/>
        <v>0</v>
      </c>
      <c r="BW1281" s="316">
        <v>0</v>
      </c>
      <c r="BX1281" s="295">
        <f t="shared" si="384"/>
        <v>0.25</v>
      </c>
      <c r="BY1281">
        <f t="shared" si="385"/>
        <v>0</v>
      </c>
      <c r="BZ1281" s="301">
        <f t="shared" si="386"/>
        <v>0</v>
      </c>
      <c r="CB1281" s="296">
        <v>0.6</v>
      </c>
      <c r="CC1281" s="296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3">
      <c r="A1282" s="4">
        <v>2021</v>
      </c>
      <c r="B1282" s="313">
        <v>44298</v>
      </c>
      <c r="C1282" s="4" t="s">
        <v>66</v>
      </c>
      <c r="D1282" s="4" t="s">
        <v>1499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1500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3">
        <f t="shared" si="379"/>
        <v>83</v>
      </c>
      <c r="BK1282" s="133" t="str">
        <f t="shared" si="381"/>
        <v>Chene_pedoncule_F2_Dynamique_Guide chênaie continentale_83_</v>
      </c>
      <c r="BL1282" s="317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5" t="str">
        <f>+VLOOKUP(G1282,Liste!$A$7:$H$69,8,FALSE)</f>
        <v>Feuillus</v>
      </c>
      <c r="BU1282" s="295">
        <f t="shared" si="382"/>
        <v>1</v>
      </c>
      <c r="BV1282" s="297">
        <f t="shared" si="383"/>
        <v>0</v>
      </c>
      <c r="BW1282" s="316">
        <v>0</v>
      </c>
      <c r="BX1282" s="295">
        <f t="shared" si="384"/>
        <v>0.25</v>
      </c>
      <c r="BY1282">
        <f t="shared" si="385"/>
        <v>0</v>
      </c>
      <c r="BZ1282" s="301">
        <f t="shared" si="386"/>
        <v>0</v>
      </c>
      <c r="CB1282" s="296">
        <v>0.6</v>
      </c>
      <c r="CC1282" s="296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3">
      <c r="A1283" s="4">
        <v>2021</v>
      </c>
      <c r="B1283" s="313">
        <v>44298</v>
      </c>
      <c r="C1283" s="4" t="s">
        <v>66</v>
      </c>
      <c r="D1283" s="4" t="s">
        <v>1499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1500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3">
        <f t="shared" ref="BJ1283:BJ1346" si="398">+AC1283</f>
        <v>83</v>
      </c>
      <c r="BK1283" s="133" t="str">
        <f t="shared" si="381"/>
        <v>Chene_pedoncule_F2_Dynamique_Guide chênaie continentale_83_</v>
      </c>
      <c r="BL1283" s="317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5" t="str">
        <f>+VLOOKUP(G1283,Liste!$A$7:$H$69,8,FALSE)</f>
        <v>Feuillus</v>
      </c>
      <c r="BU1283" s="295">
        <f t="shared" si="382"/>
        <v>1</v>
      </c>
      <c r="BV1283" s="297">
        <f t="shared" si="383"/>
        <v>0</v>
      </c>
      <c r="BW1283" s="316">
        <v>0</v>
      </c>
      <c r="BX1283" s="295">
        <f t="shared" si="384"/>
        <v>0.25</v>
      </c>
      <c r="BY1283">
        <f t="shared" si="385"/>
        <v>0</v>
      </c>
      <c r="BZ1283" s="301">
        <f t="shared" si="386"/>
        <v>0</v>
      </c>
      <c r="CB1283" s="296">
        <v>0.6</v>
      </c>
      <c r="CC1283" s="296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3">
      <c r="A1284" s="4">
        <v>2021</v>
      </c>
      <c r="B1284" s="313">
        <v>44298</v>
      </c>
      <c r="C1284" s="4" t="s">
        <v>66</v>
      </c>
      <c r="D1284" s="4" t="s">
        <v>1499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1500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3">
        <f t="shared" si="398"/>
        <v>86</v>
      </c>
      <c r="BK1284" s="133" t="str">
        <f t="shared" ref="BK1284:BK1347" si="400">+_xlfn.CONCAT(BH1284,"_",J1284,"_",I1284,"_",BI1284,"_",BJ1284,"_")</f>
        <v>Chene_pedoncule_F2_Dynamique_Guide chênaie continentale_86_</v>
      </c>
      <c r="BL1284" s="317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5" t="str">
        <f>+VLOOKUP(G1284,Liste!$A$7:$H$69,8,FALSE)</f>
        <v>Feuillus</v>
      </c>
      <c r="BU1284" s="295">
        <f t="shared" ref="BU1284:BU1347" si="401">IF(BT1284="Résineux",0%,100%)</f>
        <v>1</v>
      </c>
      <c r="BV1284" s="297">
        <f t="shared" ref="BV1284:BV1347" si="402">+IF(BT1284="Résineux",100%,0%)</f>
        <v>0</v>
      </c>
      <c r="BW1284" s="316">
        <v>0</v>
      </c>
      <c r="BX1284" s="295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1">
        <f t="shared" ref="BZ1284:BZ1347" si="405">+IF(BJ1284&gt;=31,0,BY1284+BZ1283)</f>
        <v>0</v>
      </c>
      <c r="CB1284" s="296">
        <v>0.6</v>
      </c>
      <c r="CC1284" s="296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3">
      <c r="A1285" s="4">
        <v>2021</v>
      </c>
      <c r="B1285" s="313">
        <v>44298</v>
      </c>
      <c r="C1285" s="4" t="s">
        <v>66</v>
      </c>
      <c r="D1285" s="4" t="s">
        <v>1499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1500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3">
        <f t="shared" si="398"/>
        <v>89</v>
      </c>
      <c r="BK1285" s="133" t="str">
        <f t="shared" si="400"/>
        <v>Chene_pedoncule_F2_Dynamique_Guide chênaie continentale_89_</v>
      </c>
      <c r="BL1285" s="317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5" t="str">
        <f>+VLOOKUP(G1285,Liste!$A$7:$H$69,8,FALSE)</f>
        <v>Feuillus</v>
      </c>
      <c r="BU1285" s="295">
        <f t="shared" si="401"/>
        <v>1</v>
      </c>
      <c r="BV1285" s="297">
        <f t="shared" si="402"/>
        <v>0</v>
      </c>
      <c r="BW1285" s="316">
        <v>0</v>
      </c>
      <c r="BX1285" s="295">
        <f t="shared" si="403"/>
        <v>0.25</v>
      </c>
      <c r="BY1285">
        <f t="shared" si="404"/>
        <v>0</v>
      </c>
      <c r="BZ1285" s="301">
        <f t="shared" si="405"/>
        <v>0</v>
      </c>
      <c r="CB1285" s="296">
        <v>0.6</v>
      </c>
      <c r="CC1285" s="296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3">
      <c r="A1286" s="4">
        <v>2021</v>
      </c>
      <c r="B1286" s="313">
        <v>44298</v>
      </c>
      <c r="C1286" s="4" t="s">
        <v>66</v>
      </c>
      <c r="D1286" s="4" t="s">
        <v>1499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1500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3">
        <f t="shared" si="398"/>
        <v>93</v>
      </c>
      <c r="BK1286" s="133" t="str">
        <f t="shared" si="400"/>
        <v>Chene_pedoncule_F2_Dynamique_Guide chênaie continentale_93_</v>
      </c>
      <c r="BL1286" s="317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5" t="str">
        <f>+VLOOKUP(G1286,Liste!$A$7:$H$69,8,FALSE)</f>
        <v>Feuillus</v>
      </c>
      <c r="BU1286" s="295">
        <f t="shared" si="401"/>
        <v>1</v>
      </c>
      <c r="BV1286" s="297">
        <f t="shared" si="402"/>
        <v>0</v>
      </c>
      <c r="BW1286" s="316">
        <v>0</v>
      </c>
      <c r="BX1286" s="295">
        <f t="shared" si="403"/>
        <v>0.25</v>
      </c>
      <c r="BY1286">
        <f t="shared" si="404"/>
        <v>0</v>
      </c>
      <c r="BZ1286" s="301">
        <f t="shared" si="405"/>
        <v>0</v>
      </c>
      <c r="CB1286" s="296">
        <v>0.6</v>
      </c>
      <c r="CC1286" s="296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3">
      <c r="A1287" s="4">
        <v>2021</v>
      </c>
      <c r="B1287" s="313">
        <v>44298</v>
      </c>
      <c r="C1287" s="4" t="s">
        <v>66</v>
      </c>
      <c r="D1287" s="4" t="s">
        <v>1499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1500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3">
        <f t="shared" si="398"/>
        <v>93</v>
      </c>
      <c r="BK1287" s="133" t="str">
        <f t="shared" si="400"/>
        <v>Chene_pedoncule_F2_Dynamique_Guide chênaie continentale_93_</v>
      </c>
      <c r="BL1287" s="317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5" t="str">
        <f>+VLOOKUP(G1287,Liste!$A$7:$H$69,8,FALSE)</f>
        <v>Feuillus</v>
      </c>
      <c r="BU1287" s="295">
        <f t="shared" si="401"/>
        <v>1</v>
      </c>
      <c r="BV1287" s="297">
        <f t="shared" si="402"/>
        <v>0</v>
      </c>
      <c r="BW1287" s="316">
        <v>0</v>
      </c>
      <c r="BX1287" s="295">
        <f t="shared" si="403"/>
        <v>0.25</v>
      </c>
      <c r="BY1287">
        <f t="shared" si="404"/>
        <v>0</v>
      </c>
      <c r="BZ1287" s="301">
        <f t="shared" si="405"/>
        <v>0</v>
      </c>
      <c r="CB1287" s="296">
        <v>0.6</v>
      </c>
      <c r="CC1287" s="296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3">
      <c r="A1288" s="4">
        <v>2021</v>
      </c>
      <c r="B1288" s="313">
        <v>44298</v>
      </c>
      <c r="C1288" s="4" t="s">
        <v>66</v>
      </c>
      <c r="D1288" s="4" t="s">
        <v>1499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1500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3">
        <f t="shared" si="398"/>
        <v>96</v>
      </c>
      <c r="BK1288" s="133" t="str">
        <f t="shared" si="400"/>
        <v>Chene_pedoncule_F2_Dynamique_Guide chênaie continentale_96_</v>
      </c>
      <c r="BL1288" s="317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5" t="str">
        <f>+VLOOKUP(G1288,Liste!$A$7:$H$69,8,FALSE)</f>
        <v>Feuillus</v>
      </c>
      <c r="BU1288" s="295">
        <f t="shared" si="401"/>
        <v>1</v>
      </c>
      <c r="BV1288" s="297">
        <f t="shared" si="402"/>
        <v>0</v>
      </c>
      <c r="BW1288" s="316">
        <v>0</v>
      </c>
      <c r="BX1288" s="295">
        <f t="shared" si="403"/>
        <v>0.25</v>
      </c>
      <c r="BY1288">
        <f t="shared" si="404"/>
        <v>0</v>
      </c>
      <c r="BZ1288" s="301">
        <f t="shared" si="405"/>
        <v>0</v>
      </c>
      <c r="CB1288" s="296">
        <v>0.6</v>
      </c>
      <c r="CC1288" s="296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3">
      <c r="A1289" s="4">
        <v>2021</v>
      </c>
      <c r="B1289" s="313">
        <v>44298</v>
      </c>
      <c r="C1289" s="4" t="s">
        <v>66</v>
      </c>
      <c r="D1289" s="4" t="s">
        <v>1499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1500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3">
        <f t="shared" si="398"/>
        <v>99</v>
      </c>
      <c r="BK1289" s="133" t="str">
        <f t="shared" si="400"/>
        <v>Chene_pedoncule_F2_Dynamique_Guide chênaie continentale_99_</v>
      </c>
      <c r="BL1289" s="317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5" t="str">
        <f>+VLOOKUP(G1289,Liste!$A$7:$H$69,8,FALSE)</f>
        <v>Feuillus</v>
      </c>
      <c r="BU1289" s="295">
        <f t="shared" si="401"/>
        <v>1</v>
      </c>
      <c r="BV1289" s="297">
        <f t="shared" si="402"/>
        <v>0</v>
      </c>
      <c r="BW1289" s="316">
        <v>0</v>
      </c>
      <c r="BX1289" s="295">
        <f t="shared" si="403"/>
        <v>0.25</v>
      </c>
      <c r="BY1289">
        <f t="shared" si="404"/>
        <v>0</v>
      </c>
      <c r="BZ1289" s="301">
        <f t="shared" si="405"/>
        <v>0</v>
      </c>
      <c r="CB1289" s="296">
        <v>0.6</v>
      </c>
      <c r="CC1289" s="296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3">
      <c r="A1290" s="4">
        <v>2021</v>
      </c>
      <c r="B1290" s="313">
        <v>44298</v>
      </c>
      <c r="C1290" s="4" t="s">
        <v>66</v>
      </c>
      <c r="D1290" s="4" t="s">
        <v>1499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1500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3">
        <f t="shared" si="398"/>
        <v>103</v>
      </c>
      <c r="BK1290" s="133" t="str">
        <f t="shared" si="400"/>
        <v>Chene_pedoncule_F2_Dynamique_Guide chênaie continentale_103_</v>
      </c>
      <c r="BL1290" s="317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5" t="str">
        <f>+VLOOKUP(G1290,Liste!$A$7:$H$69,8,FALSE)</f>
        <v>Feuillus</v>
      </c>
      <c r="BU1290" s="295">
        <f t="shared" si="401"/>
        <v>1</v>
      </c>
      <c r="BV1290" s="297">
        <f t="shared" si="402"/>
        <v>0</v>
      </c>
      <c r="BW1290" s="316">
        <v>0</v>
      </c>
      <c r="BX1290" s="295">
        <f t="shared" si="403"/>
        <v>0.25</v>
      </c>
      <c r="BY1290">
        <f t="shared" si="404"/>
        <v>0</v>
      </c>
      <c r="BZ1290" s="301">
        <f t="shared" si="405"/>
        <v>0</v>
      </c>
      <c r="CB1290" s="296">
        <v>0.6</v>
      </c>
      <c r="CC1290" s="296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3">
      <c r="A1291" s="4">
        <v>2021</v>
      </c>
      <c r="B1291" s="313">
        <v>44298</v>
      </c>
      <c r="C1291" s="4" t="s">
        <v>66</v>
      </c>
      <c r="D1291" s="4" t="s">
        <v>1499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1500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3">
        <f t="shared" si="398"/>
        <v>103</v>
      </c>
      <c r="BK1291" s="133" t="str">
        <f t="shared" si="400"/>
        <v>Chene_pedoncule_F2_Dynamique_Guide chênaie continentale_103_</v>
      </c>
      <c r="BL1291" s="317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5" t="str">
        <f>+VLOOKUP(G1291,Liste!$A$7:$H$69,8,FALSE)</f>
        <v>Feuillus</v>
      </c>
      <c r="BU1291" s="295">
        <f t="shared" si="401"/>
        <v>1</v>
      </c>
      <c r="BV1291" s="297">
        <f t="shared" si="402"/>
        <v>0</v>
      </c>
      <c r="BW1291" s="316">
        <v>0</v>
      </c>
      <c r="BX1291" s="295">
        <f t="shared" si="403"/>
        <v>0.25</v>
      </c>
      <c r="BY1291">
        <f t="shared" si="404"/>
        <v>0</v>
      </c>
      <c r="BZ1291" s="301">
        <f t="shared" si="405"/>
        <v>0</v>
      </c>
      <c r="CB1291" s="296">
        <v>0.6</v>
      </c>
      <c r="CC1291" s="296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3">
      <c r="A1292" s="4">
        <v>2021</v>
      </c>
      <c r="B1292" s="313">
        <v>44298</v>
      </c>
      <c r="C1292" s="4" t="s">
        <v>66</v>
      </c>
      <c r="D1292" s="4" t="s">
        <v>1499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1500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3">
        <f t="shared" si="398"/>
        <v>106</v>
      </c>
      <c r="BK1292" s="133" t="str">
        <f t="shared" si="400"/>
        <v>Chene_pedoncule_F2_Dynamique_Guide chênaie continentale_106_</v>
      </c>
      <c r="BL1292" s="317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5" t="str">
        <f>+VLOOKUP(G1292,Liste!$A$7:$H$69,8,FALSE)</f>
        <v>Feuillus</v>
      </c>
      <c r="BU1292" s="295">
        <f t="shared" si="401"/>
        <v>1</v>
      </c>
      <c r="BV1292" s="297">
        <f t="shared" si="402"/>
        <v>0</v>
      </c>
      <c r="BW1292" s="316">
        <v>0</v>
      </c>
      <c r="BX1292" s="295">
        <f t="shared" si="403"/>
        <v>0.25</v>
      </c>
      <c r="BY1292">
        <f t="shared" si="404"/>
        <v>0</v>
      </c>
      <c r="BZ1292" s="301">
        <f t="shared" si="405"/>
        <v>0</v>
      </c>
      <c r="CB1292" s="296">
        <v>0.6</v>
      </c>
      <c r="CC1292" s="296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3">
      <c r="A1293" s="4">
        <v>2021</v>
      </c>
      <c r="B1293" s="313">
        <v>44298</v>
      </c>
      <c r="C1293" s="4" t="s">
        <v>66</v>
      </c>
      <c r="D1293" s="4" t="s">
        <v>1499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1500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3">
        <f t="shared" si="398"/>
        <v>109</v>
      </c>
      <c r="BK1293" s="133" t="str">
        <f t="shared" si="400"/>
        <v>Chene_pedoncule_F2_Dynamique_Guide chênaie continentale_109_</v>
      </c>
      <c r="BL1293" s="317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5" t="str">
        <f>+VLOOKUP(G1293,Liste!$A$7:$H$69,8,FALSE)</f>
        <v>Feuillus</v>
      </c>
      <c r="BU1293" s="295">
        <f t="shared" si="401"/>
        <v>1</v>
      </c>
      <c r="BV1293" s="297">
        <f t="shared" si="402"/>
        <v>0</v>
      </c>
      <c r="BW1293" s="316">
        <v>0</v>
      </c>
      <c r="BX1293" s="295">
        <f t="shared" si="403"/>
        <v>0.25</v>
      </c>
      <c r="BY1293">
        <f t="shared" si="404"/>
        <v>0</v>
      </c>
      <c r="BZ1293" s="301">
        <f t="shared" si="405"/>
        <v>0</v>
      </c>
      <c r="CB1293" s="296">
        <v>0.6</v>
      </c>
      <c r="CC1293" s="296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3">
      <c r="A1294" s="4">
        <v>2021</v>
      </c>
      <c r="B1294" s="313">
        <v>44298</v>
      </c>
      <c r="C1294" s="4" t="s">
        <v>66</v>
      </c>
      <c r="D1294" s="4" t="s">
        <v>1499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1500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3">
        <f t="shared" si="398"/>
        <v>113</v>
      </c>
      <c r="BK1294" s="133" t="str">
        <f t="shared" si="400"/>
        <v>Chene_pedoncule_F2_Dynamique_Guide chênaie continentale_113_</v>
      </c>
      <c r="BL1294" s="317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5" t="str">
        <f>+VLOOKUP(G1294,Liste!$A$7:$H$69,8,FALSE)</f>
        <v>Feuillus</v>
      </c>
      <c r="BU1294" s="295">
        <f t="shared" si="401"/>
        <v>1</v>
      </c>
      <c r="BV1294" s="297">
        <f t="shared" si="402"/>
        <v>0</v>
      </c>
      <c r="BW1294" s="316">
        <v>0</v>
      </c>
      <c r="BX1294" s="295">
        <f t="shared" si="403"/>
        <v>0.25</v>
      </c>
      <c r="BY1294">
        <f t="shared" si="404"/>
        <v>0</v>
      </c>
      <c r="BZ1294" s="301">
        <f t="shared" si="405"/>
        <v>0</v>
      </c>
      <c r="CB1294" s="296">
        <v>0.6</v>
      </c>
      <c r="CC1294" s="296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3">
      <c r="A1295" s="4">
        <v>2021</v>
      </c>
      <c r="B1295" s="313">
        <v>44298</v>
      </c>
      <c r="C1295" s="4" t="s">
        <v>66</v>
      </c>
      <c r="D1295" s="4" t="s">
        <v>1499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1500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3">
        <f t="shared" si="398"/>
        <v>113</v>
      </c>
      <c r="BK1295" s="133" t="str">
        <f t="shared" si="400"/>
        <v>Chene_pedoncule_F2_Dynamique_Guide chênaie continentale_113_</v>
      </c>
      <c r="BL1295" s="317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5" t="str">
        <f>+VLOOKUP(G1295,Liste!$A$7:$H$69,8,FALSE)</f>
        <v>Feuillus</v>
      </c>
      <c r="BU1295" s="295">
        <f t="shared" si="401"/>
        <v>1</v>
      </c>
      <c r="BV1295" s="297">
        <f t="shared" si="402"/>
        <v>0</v>
      </c>
      <c r="BW1295" s="316">
        <v>0</v>
      </c>
      <c r="BX1295" s="295">
        <f t="shared" si="403"/>
        <v>0.25</v>
      </c>
      <c r="BY1295">
        <f t="shared" si="404"/>
        <v>0</v>
      </c>
      <c r="BZ1295" s="301">
        <f t="shared" si="405"/>
        <v>0</v>
      </c>
      <c r="CB1295" s="296">
        <v>0.6</v>
      </c>
      <c r="CC1295" s="296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3">
      <c r="A1296" s="4">
        <v>2021</v>
      </c>
      <c r="B1296" s="313">
        <v>44298</v>
      </c>
      <c r="C1296" s="4" t="s">
        <v>66</v>
      </c>
      <c r="D1296" s="4" t="s">
        <v>1499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1500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3">
        <f t="shared" si="398"/>
        <v>116</v>
      </c>
      <c r="BK1296" s="133" t="str">
        <f t="shared" si="400"/>
        <v>Chene_pedoncule_F2_Dynamique_Guide chênaie continentale_116_</v>
      </c>
      <c r="BL1296" s="317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5" t="str">
        <f>+VLOOKUP(G1296,Liste!$A$7:$H$69,8,FALSE)</f>
        <v>Feuillus</v>
      </c>
      <c r="BU1296" s="295">
        <f t="shared" si="401"/>
        <v>1</v>
      </c>
      <c r="BV1296" s="297">
        <f t="shared" si="402"/>
        <v>0</v>
      </c>
      <c r="BW1296" s="316">
        <v>0</v>
      </c>
      <c r="BX1296" s="295">
        <f t="shared" si="403"/>
        <v>0.25</v>
      </c>
      <c r="BY1296">
        <f t="shared" si="404"/>
        <v>0</v>
      </c>
      <c r="BZ1296" s="301">
        <f t="shared" si="405"/>
        <v>0</v>
      </c>
      <c r="CB1296" s="296">
        <v>0.6</v>
      </c>
      <c r="CC1296" s="296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3">
      <c r="A1297" s="4">
        <v>2021</v>
      </c>
      <c r="B1297" s="313">
        <v>44298</v>
      </c>
      <c r="C1297" s="4" t="s">
        <v>66</v>
      </c>
      <c r="D1297" s="4" t="s">
        <v>1499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1500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3">
        <f t="shared" si="398"/>
        <v>119</v>
      </c>
      <c r="BK1297" s="133" t="str">
        <f t="shared" si="400"/>
        <v>Chene_pedoncule_F2_Dynamique_Guide chênaie continentale_119_</v>
      </c>
      <c r="BL1297" s="317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5" t="str">
        <f>+VLOOKUP(G1297,Liste!$A$7:$H$69,8,FALSE)</f>
        <v>Feuillus</v>
      </c>
      <c r="BU1297" s="295">
        <f t="shared" si="401"/>
        <v>1</v>
      </c>
      <c r="BV1297" s="297">
        <f t="shared" si="402"/>
        <v>0</v>
      </c>
      <c r="BW1297" s="316">
        <v>0</v>
      </c>
      <c r="BX1297" s="295">
        <f t="shared" si="403"/>
        <v>0.25</v>
      </c>
      <c r="BY1297">
        <f t="shared" si="404"/>
        <v>0</v>
      </c>
      <c r="BZ1297" s="301">
        <f t="shared" si="405"/>
        <v>0</v>
      </c>
      <c r="CB1297" s="296">
        <v>0.6</v>
      </c>
      <c r="CC1297" s="296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3">
      <c r="A1298" s="4">
        <v>2021</v>
      </c>
      <c r="B1298" s="313">
        <v>44298</v>
      </c>
      <c r="C1298" s="4" t="s">
        <v>66</v>
      </c>
      <c r="D1298" s="4" t="s">
        <v>1499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1500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3">
        <f t="shared" si="398"/>
        <v>123</v>
      </c>
      <c r="BK1298" s="133" t="str">
        <f t="shared" si="400"/>
        <v>Chene_pedoncule_F2_Dynamique_Guide chênaie continentale_123_</v>
      </c>
      <c r="BL1298" s="317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5" t="str">
        <f>+VLOOKUP(G1298,Liste!$A$7:$H$69,8,FALSE)</f>
        <v>Feuillus</v>
      </c>
      <c r="BU1298" s="295">
        <f t="shared" si="401"/>
        <v>1</v>
      </c>
      <c r="BV1298" s="297">
        <f t="shared" si="402"/>
        <v>0</v>
      </c>
      <c r="BW1298" s="316">
        <v>0</v>
      </c>
      <c r="BX1298" s="295">
        <f t="shared" si="403"/>
        <v>0.25</v>
      </c>
      <c r="BY1298">
        <f t="shared" si="404"/>
        <v>0</v>
      </c>
      <c r="BZ1298" s="301">
        <f t="shared" si="405"/>
        <v>0</v>
      </c>
      <c r="CB1298" s="296">
        <v>0.6</v>
      </c>
      <c r="CC1298" s="296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3">
      <c r="A1299" s="4">
        <v>2021</v>
      </c>
      <c r="B1299" s="313">
        <v>44298</v>
      </c>
      <c r="C1299" s="4" t="s">
        <v>66</v>
      </c>
      <c r="D1299" s="4" t="s">
        <v>1499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1500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3">
        <f t="shared" si="398"/>
        <v>123</v>
      </c>
      <c r="BK1299" s="133" t="str">
        <f t="shared" si="400"/>
        <v>Chene_pedoncule_F2_Dynamique_Guide chênaie continentale_123_</v>
      </c>
      <c r="BL1299" s="317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5" t="str">
        <f>+VLOOKUP(G1299,Liste!$A$7:$H$69,8,FALSE)</f>
        <v>Feuillus</v>
      </c>
      <c r="BU1299" s="295">
        <f t="shared" si="401"/>
        <v>1</v>
      </c>
      <c r="BV1299" s="297">
        <f t="shared" si="402"/>
        <v>0</v>
      </c>
      <c r="BW1299" s="316">
        <v>0</v>
      </c>
      <c r="BX1299" s="295">
        <f t="shared" si="403"/>
        <v>0.25</v>
      </c>
      <c r="BY1299">
        <f t="shared" si="404"/>
        <v>0</v>
      </c>
      <c r="BZ1299" s="301">
        <f t="shared" si="405"/>
        <v>0</v>
      </c>
      <c r="CB1299" s="296">
        <v>0.6</v>
      </c>
      <c r="CC1299" s="296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3">
      <c r="A1300" s="4">
        <v>2021</v>
      </c>
      <c r="B1300" s="313">
        <v>44298</v>
      </c>
      <c r="C1300" s="4" t="s">
        <v>66</v>
      </c>
      <c r="D1300" s="4" t="s">
        <v>1499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1500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3">
        <f t="shared" si="398"/>
        <v>125</v>
      </c>
      <c r="BK1300" s="133" t="str">
        <f t="shared" si="400"/>
        <v>Chene_pedoncule_F2_Dynamique_Guide chênaie continentale_125_</v>
      </c>
      <c r="BL1300" s="317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5" t="str">
        <f>+VLOOKUP(G1300,Liste!$A$7:$H$69,8,FALSE)</f>
        <v>Feuillus</v>
      </c>
      <c r="BU1300" s="295">
        <f t="shared" si="401"/>
        <v>1</v>
      </c>
      <c r="BV1300" s="297">
        <f t="shared" si="402"/>
        <v>0</v>
      </c>
      <c r="BW1300" s="316">
        <v>0</v>
      </c>
      <c r="BX1300" s="295">
        <f t="shared" si="403"/>
        <v>0.25</v>
      </c>
      <c r="BY1300">
        <f t="shared" si="404"/>
        <v>0</v>
      </c>
      <c r="BZ1300" s="301">
        <f t="shared" si="405"/>
        <v>0</v>
      </c>
      <c r="CB1300" s="296">
        <v>0.6</v>
      </c>
      <c r="CC1300" s="296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3">
      <c r="A1301" s="4">
        <v>2021</v>
      </c>
      <c r="B1301" s="313">
        <v>44298</v>
      </c>
      <c r="C1301" s="4" t="s">
        <v>66</v>
      </c>
      <c r="D1301" s="4" t="s">
        <v>1499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1500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3">
        <f t="shared" si="398"/>
        <v>125</v>
      </c>
      <c r="BK1301" s="133" t="str">
        <f t="shared" si="400"/>
        <v>Chene_pedoncule_F2_Dynamique_Guide chênaie continentale_125_</v>
      </c>
      <c r="BL1301" s="317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5" t="str">
        <f>+VLOOKUP(G1301,Liste!$A$7:$H$69,8,FALSE)</f>
        <v>Feuillus</v>
      </c>
      <c r="BU1301" s="295">
        <f t="shared" si="401"/>
        <v>1</v>
      </c>
      <c r="BV1301" s="297">
        <f t="shared" si="402"/>
        <v>0</v>
      </c>
      <c r="BW1301" s="316">
        <v>0</v>
      </c>
      <c r="BX1301" s="295">
        <f t="shared" si="403"/>
        <v>0.25</v>
      </c>
      <c r="BY1301">
        <f t="shared" si="404"/>
        <v>0</v>
      </c>
      <c r="BZ1301" s="301">
        <f t="shared" si="405"/>
        <v>0</v>
      </c>
      <c r="CB1301" s="296">
        <v>0.6</v>
      </c>
      <c r="CC1301" s="296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3">
      <c r="A1302" s="4">
        <v>2021</v>
      </c>
      <c r="B1302" s="313">
        <v>44298</v>
      </c>
      <c r="C1302" s="4" t="s">
        <v>66</v>
      </c>
      <c r="D1302" s="4" t="s">
        <v>1499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1500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3">
        <f t="shared" si="398"/>
        <v>127</v>
      </c>
      <c r="BK1302" s="133" t="str">
        <f t="shared" si="400"/>
        <v>Chene_pedoncule_F2_Dynamique_Guide chênaie continentale_127_</v>
      </c>
      <c r="BL1302" s="317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5" t="str">
        <f>+VLOOKUP(G1302,Liste!$A$7:$H$69,8,FALSE)</f>
        <v>Feuillus</v>
      </c>
      <c r="BU1302" s="295">
        <f t="shared" si="401"/>
        <v>1</v>
      </c>
      <c r="BV1302" s="297">
        <f t="shared" si="402"/>
        <v>0</v>
      </c>
      <c r="BW1302" s="316">
        <v>0</v>
      </c>
      <c r="BX1302" s="295">
        <f t="shared" si="403"/>
        <v>0.25</v>
      </c>
      <c r="BY1302">
        <f t="shared" si="404"/>
        <v>0</v>
      </c>
      <c r="BZ1302" s="301">
        <f t="shared" si="405"/>
        <v>0</v>
      </c>
      <c r="CB1302" s="296">
        <v>0.6</v>
      </c>
      <c r="CC1302" s="296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3">
      <c r="A1303" s="4">
        <v>2021</v>
      </c>
      <c r="B1303" s="313">
        <v>44298</v>
      </c>
      <c r="C1303" s="4" t="s">
        <v>66</v>
      </c>
      <c r="D1303" s="4" t="s">
        <v>1499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1500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3">
        <f t="shared" si="398"/>
        <v>127</v>
      </c>
      <c r="BK1303" s="133" t="str">
        <f t="shared" si="400"/>
        <v>Chene_pedoncule_F2_Dynamique_Guide chênaie continentale_127_</v>
      </c>
      <c r="BL1303" s="317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5" t="str">
        <f>+VLOOKUP(G1303,Liste!$A$7:$H$69,8,FALSE)</f>
        <v>Feuillus</v>
      </c>
      <c r="BU1303" s="295">
        <f t="shared" si="401"/>
        <v>1</v>
      </c>
      <c r="BV1303" s="297">
        <f t="shared" si="402"/>
        <v>0</v>
      </c>
      <c r="BW1303" s="316">
        <v>0</v>
      </c>
      <c r="BX1303" s="295">
        <f t="shared" si="403"/>
        <v>0.25</v>
      </c>
      <c r="BY1303">
        <f t="shared" si="404"/>
        <v>0</v>
      </c>
      <c r="BZ1303" s="301">
        <f t="shared" si="405"/>
        <v>0</v>
      </c>
      <c r="CB1303" s="296">
        <v>0.6</v>
      </c>
      <c r="CC1303" s="296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3">
      <c r="A1304" s="4">
        <v>2021</v>
      </c>
      <c r="B1304" s="313">
        <v>44298</v>
      </c>
      <c r="C1304" s="4" t="s">
        <v>66</v>
      </c>
      <c r="D1304" s="4" t="s">
        <v>1499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1500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3">
        <f t="shared" si="398"/>
        <v>130</v>
      </c>
      <c r="BK1304" s="133" t="str">
        <f t="shared" si="400"/>
        <v>Chene_pedoncule_F2_Dynamique_Guide chênaie continentale_130_</v>
      </c>
      <c r="BL1304" s="317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5" t="str">
        <f>+VLOOKUP(G1304,Liste!$A$7:$H$69,8,FALSE)</f>
        <v>Feuillus</v>
      </c>
      <c r="BU1304" s="295">
        <f t="shared" si="401"/>
        <v>1</v>
      </c>
      <c r="BV1304" s="297">
        <f t="shared" si="402"/>
        <v>0</v>
      </c>
      <c r="BW1304" s="316">
        <v>0</v>
      </c>
      <c r="BX1304" s="295">
        <f t="shared" si="403"/>
        <v>0.25</v>
      </c>
      <c r="BY1304">
        <f t="shared" si="404"/>
        <v>0</v>
      </c>
      <c r="BZ1304" s="301">
        <f t="shared" si="405"/>
        <v>0</v>
      </c>
      <c r="CB1304" s="296">
        <v>0.6</v>
      </c>
      <c r="CC1304" s="296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3">
      <c r="A1305" s="4">
        <v>2021</v>
      </c>
      <c r="B1305" s="313">
        <v>44298</v>
      </c>
      <c r="C1305" s="4" t="s">
        <v>66</v>
      </c>
      <c r="D1305" s="4" t="s">
        <v>1499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1500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3">
        <f t="shared" si="398"/>
        <v>130</v>
      </c>
      <c r="BK1305" s="133" t="str">
        <f t="shared" si="400"/>
        <v>Chene_pedoncule_F2_Dynamique_Guide chênaie continentale_130_</v>
      </c>
      <c r="BL1305" s="317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5" t="str">
        <f>+VLOOKUP(G1305,Liste!$A$7:$H$69,8,FALSE)</f>
        <v>Feuillus</v>
      </c>
      <c r="BU1305" s="295">
        <f t="shared" si="401"/>
        <v>1</v>
      </c>
      <c r="BV1305" s="297">
        <f t="shared" si="402"/>
        <v>0</v>
      </c>
      <c r="BW1305" s="316">
        <v>0</v>
      </c>
      <c r="BX1305" s="295">
        <f t="shared" si="403"/>
        <v>0.25</v>
      </c>
      <c r="BY1305">
        <f t="shared" si="404"/>
        <v>0</v>
      </c>
      <c r="BZ1305" s="301">
        <f t="shared" si="405"/>
        <v>0</v>
      </c>
      <c r="CB1305" s="296">
        <v>0.6</v>
      </c>
      <c r="CC1305" s="296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3">
      <c r="A1306" s="4">
        <v>2021</v>
      </c>
      <c r="B1306" s="313">
        <v>44320</v>
      </c>
      <c r="C1306" s="4" t="s">
        <v>1519</v>
      </c>
      <c r="D1306" s="4" t="s">
        <v>1520</v>
      </c>
      <c r="F1306" s="4" t="s">
        <v>1521</v>
      </c>
      <c r="G1306" s="5" t="s">
        <v>1509</v>
      </c>
      <c r="H1306" s="5" t="s">
        <v>1522</v>
      </c>
      <c r="I1306" s="5" t="s">
        <v>18</v>
      </c>
      <c r="J1306" s="5" t="s">
        <v>9</v>
      </c>
      <c r="K1306" s="5">
        <v>15.5</v>
      </c>
      <c r="L1306" s="5" t="s">
        <v>1523</v>
      </c>
      <c r="M1306" s="5">
        <v>1100</v>
      </c>
      <c r="N1306" s="5" t="s">
        <v>170</v>
      </c>
      <c r="O1306" s="6" t="s">
        <v>81</v>
      </c>
      <c r="P1306" s="6" t="s">
        <v>1525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3">
        <f t="shared" si="398"/>
        <v>15</v>
      </c>
      <c r="BK1306" s="133" t="str">
        <f t="shared" si="400"/>
        <v>Pin d'Alep_F1_Classique_Pin d'Alep_15_</v>
      </c>
      <c r="BL1306" s="317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5" t="str">
        <f>+VLOOKUP(G1306,Liste!$A$7:$H$69,8,FALSE)</f>
        <v>Résineux</v>
      </c>
      <c r="BU1306" s="295">
        <f t="shared" si="401"/>
        <v>0</v>
      </c>
      <c r="BV1306" s="297">
        <f t="shared" si="402"/>
        <v>1</v>
      </c>
      <c r="BW1306" s="316">
        <v>0</v>
      </c>
      <c r="BX1306" s="295">
        <f t="shared" si="403"/>
        <v>0.43</v>
      </c>
      <c r="BY1306">
        <f t="shared" si="404"/>
        <v>0</v>
      </c>
      <c r="BZ1306" s="301">
        <f t="shared" si="405"/>
        <v>0</v>
      </c>
      <c r="CB1306" s="296">
        <v>0.6</v>
      </c>
      <c r="CC1306" s="296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3">
      <c r="A1307" s="4">
        <v>2021</v>
      </c>
      <c r="B1307" s="313">
        <v>44320</v>
      </c>
      <c r="C1307" s="4" t="s">
        <v>1519</v>
      </c>
      <c r="D1307" s="4" t="s">
        <v>1520</v>
      </c>
      <c r="F1307" s="4" t="s">
        <v>1521</v>
      </c>
      <c r="G1307" s="5" t="s">
        <v>1509</v>
      </c>
      <c r="H1307" s="5" t="s">
        <v>1522</v>
      </c>
      <c r="I1307" s="5" t="s">
        <v>18</v>
      </c>
      <c r="J1307" s="5" t="s">
        <v>9</v>
      </c>
      <c r="K1307" s="5">
        <v>15.5</v>
      </c>
      <c r="L1307" s="5" t="s">
        <v>1523</v>
      </c>
      <c r="M1307" s="5">
        <v>1100</v>
      </c>
      <c r="N1307" s="5" t="s">
        <v>170</v>
      </c>
      <c r="O1307" s="6" t="s">
        <v>81</v>
      </c>
      <c r="P1307" s="6" t="s">
        <v>1525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3">
        <f t="shared" si="398"/>
        <v>16</v>
      </c>
      <c r="BK1307" s="133" t="str">
        <f t="shared" si="400"/>
        <v>Pin d'Alep_F1_Classique_Pin d'Alep_16_</v>
      </c>
      <c r="BL1307" s="317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5" t="str">
        <f>+VLOOKUP(G1307,Liste!$A$7:$H$69,8,FALSE)</f>
        <v>Résineux</v>
      </c>
      <c r="BU1307" s="295">
        <f t="shared" si="401"/>
        <v>0</v>
      </c>
      <c r="BV1307" s="297">
        <f t="shared" si="402"/>
        <v>1</v>
      </c>
      <c r="BW1307" s="316">
        <v>0</v>
      </c>
      <c r="BX1307" s="295">
        <f t="shared" si="403"/>
        <v>0.43</v>
      </c>
      <c r="BY1307">
        <f t="shared" si="404"/>
        <v>0</v>
      </c>
      <c r="BZ1307" s="301">
        <f t="shared" si="405"/>
        <v>0</v>
      </c>
      <c r="CB1307" s="296">
        <v>0.6</v>
      </c>
      <c r="CC1307" s="296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3">
      <c r="A1308" s="4">
        <v>2021</v>
      </c>
      <c r="B1308" s="313">
        <v>44320</v>
      </c>
      <c r="C1308" s="4" t="s">
        <v>1519</v>
      </c>
      <c r="D1308" s="4" t="s">
        <v>1520</v>
      </c>
      <c r="F1308" s="4" t="s">
        <v>1521</v>
      </c>
      <c r="G1308" s="5" t="s">
        <v>1509</v>
      </c>
      <c r="H1308" s="5" t="s">
        <v>1522</v>
      </c>
      <c r="I1308" s="5" t="s">
        <v>18</v>
      </c>
      <c r="J1308" s="5" t="s">
        <v>9</v>
      </c>
      <c r="K1308" s="5">
        <v>15.5</v>
      </c>
      <c r="L1308" s="5" t="s">
        <v>1523</v>
      </c>
      <c r="M1308" s="5">
        <v>1100</v>
      </c>
      <c r="N1308" s="5" t="s">
        <v>170</v>
      </c>
      <c r="O1308" s="6" t="s">
        <v>81</v>
      </c>
      <c r="P1308" s="6" t="s">
        <v>1525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3">
        <f t="shared" si="398"/>
        <v>17</v>
      </c>
      <c r="BK1308" s="133" t="str">
        <f t="shared" si="400"/>
        <v>Pin d'Alep_F1_Classique_Pin d'Alep_17_</v>
      </c>
      <c r="BL1308" s="317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5" t="str">
        <f>+VLOOKUP(G1308,Liste!$A$7:$H$69,8,FALSE)</f>
        <v>Résineux</v>
      </c>
      <c r="BU1308" s="295">
        <f t="shared" si="401"/>
        <v>0</v>
      </c>
      <c r="BV1308" s="297">
        <f t="shared" si="402"/>
        <v>1</v>
      </c>
      <c r="BW1308" s="316">
        <v>0</v>
      </c>
      <c r="BX1308" s="295">
        <f t="shared" si="403"/>
        <v>0.43</v>
      </c>
      <c r="BY1308">
        <f t="shared" si="404"/>
        <v>0</v>
      </c>
      <c r="BZ1308" s="301">
        <f t="shared" si="405"/>
        <v>0</v>
      </c>
      <c r="CB1308" s="296">
        <v>0.6</v>
      </c>
      <c r="CC1308" s="296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3">
      <c r="A1309" s="4">
        <v>2021</v>
      </c>
      <c r="B1309" s="313">
        <v>44320</v>
      </c>
      <c r="C1309" s="4" t="s">
        <v>1519</v>
      </c>
      <c r="D1309" s="4" t="s">
        <v>1520</v>
      </c>
      <c r="F1309" s="4" t="s">
        <v>1521</v>
      </c>
      <c r="G1309" s="5" t="s">
        <v>1509</v>
      </c>
      <c r="H1309" s="5" t="s">
        <v>1522</v>
      </c>
      <c r="I1309" s="5" t="s">
        <v>18</v>
      </c>
      <c r="J1309" s="5" t="s">
        <v>9</v>
      </c>
      <c r="K1309" s="5">
        <v>15.5</v>
      </c>
      <c r="L1309" s="5" t="s">
        <v>1523</v>
      </c>
      <c r="M1309" s="5">
        <v>1100</v>
      </c>
      <c r="N1309" s="5" t="s">
        <v>170</v>
      </c>
      <c r="O1309" s="6" t="s">
        <v>81</v>
      </c>
      <c r="P1309" s="6" t="s">
        <v>1525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3">
        <f t="shared" si="398"/>
        <v>18</v>
      </c>
      <c r="BK1309" s="133" t="str">
        <f t="shared" si="400"/>
        <v>Pin d'Alep_F1_Classique_Pin d'Alep_18_</v>
      </c>
      <c r="BL1309" s="317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5" t="str">
        <f>+VLOOKUP(G1309,Liste!$A$7:$H$69,8,FALSE)</f>
        <v>Résineux</v>
      </c>
      <c r="BU1309" s="295">
        <f t="shared" si="401"/>
        <v>0</v>
      </c>
      <c r="BV1309" s="297">
        <f t="shared" si="402"/>
        <v>1</v>
      </c>
      <c r="BW1309" s="316">
        <v>0</v>
      </c>
      <c r="BX1309" s="295">
        <f t="shared" si="403"/>
        <v>0.43</v>
      </c>
      <c r="BY1309">
        <f t="shared" si="404"/>
        <v>0</v>
      </c>
      <c r="BZ1309" s="301">
        <f t="shared" si="405"/>
        <v>0</v>
      </c>
      <c r="CB1309" s="296">
        <v>0.6</v>
      </c>
      <c r="CC1309" s="296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3">
      <c r="A1310" s="4">
        <v>2021</v>
      </c>
      <c r="B1310" s="313">
        <v>44320</v>
      </c>
      <c r="C1310" s="4" t="s">
        <v>1519</v>
      </c>
      <c r="D1310" s="4" t="s">
        <v>1520</v>
      </c>
      <c r="F1310" s="4" t="s">
        <v>1521</v>
      </c>
      <c r="G1310" s="5" t="s">
        <v>1509</v>
      </c>
      <c r="H1310" s="5" t="s">
        <v>1522</v>
      </c>
      <c r="I1310" s="5" t="s">
        <v>18</v>
      </c>
      <c r="J1310" s="5" t="s">
        <v>9</v>
      </c>
      <c r="K1310" s="5">
        <v>15.5</v>
      </c>
      <c r="L1310" s="5" t="s">
        <v>1523</v>
      </c>
      <c r="M1310" s="5">
        <v>1100</v>
      </c>
      <c r="N1310" s="5" t="s">
        <v>170</v>
      </c>
      <c r="O1310" s="6" t="s">
        <v>81</v>
      </c>
      <c r="P1310" s="6" t="s">
        <v>1525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3">
        <f t="shared" si="398"/>
        <v>19</v>
      </c>
      <c r="BK1310" s="133" t="str">
        <f t="shared" si="400"/>
        <v>Pin d'Alep_F1_Classique_Pin d'Alep_19_</v>
      </c>
      <c r="BL1310" s="317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5" t="str">
        <f>+VLOOKUP(G1310,Liste!$A$7:$H$69,8,FALSE)</f>
        <v>Résineux</v>
      </c>
      <c r="BU1310" s="295">
        <f t="shared" si="401"/>
        <v>0</v>
      </c>
      <c r="BV1310" s="297">
        <f t="shared" si="402"/>
        <v>1</v>
      </c>
      <c r="BW1310" s="316">
        <v>0</v>
      </c>
      <c r="BX1310" s="295">
        <f t="shared" si="403"/>
        <v>0.43</v>
      </c>
      <c r="BY1310">
        <f t="shared" si="404"/>
        <v>0</v>
      </c>
      <c r="BZ1310" s="301">
        <f t="shared" si="405"/>
        <v>0</v>
      </c>
      <c r="CB1310" s="296">
        <v>0.6</v>
      </c>
      <c r="CC1310" s="296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3">
      <c r="A1311" s="4">
        <v>2021</v>
      </c>
      <c r="B1311" s="313">
        <v>44320</v>
      </c>
      <c r="C1311" s="4" t="s">
        <v>1519</v>
      </c>
      <c r="D1311" s="4" t="s">
        <v>1520</v>
      </c>
      <c r="F1311" s="4" t="s">
        <v>1521</v>
      </c>
      <c r="G1311" s="5" t="s">
        <v>1509</v>
      </c>
      <c r="H1311" s="5" t="s">
        <v>1522</v>
      </c>
      <c r="I1311" s="5" t="s">
        <v>18</v>
      </c>
      <c r="J1311" s="5" t="s">
        <v>9</v>
      </c>
      <c r="K1311" s="5">
        <v>15.5</v>
      </c>
      <c r="L1311" s="5" t="s">
        <v>1523</v>
      </c>
      <c r="M1311" s="5">
        <v>1100</v>
      </c>
      <c r="N1311" s="5" t="s">
        <v>170</v>
      </c>
      <c r="O1311" s="6" t="s">
        <v>81</v>
      </c>
      <c r="P1311" s="6" t="s">
        <v>1525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3">
        <f t="shared" si="398"/>
        <v>20</v>
      </c>
      <c r="BK1311" s="133" t="str">
        <f t="shared" si="400"/>
        <v>Pin d'Alep_F1_Classique_Pin d'Alep_20_</v>
      </c>
      <c r="BL1311" s="317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5" t="str">
        <f>+VLOOKUP(G1311,Liste!$A$7:$H$69,8,FALSE)</f>
        <v>Résineux</v>
      </c>
      <c r="BU1311" s="295">
        <f t="shared" si="401"/>
        <v>0</v>
      </c>
      <c r="BV1311" s="297">
        <f t="shared" si="402"/>
        <v>1</v>
      </c>
      <c r="BW1311" s="316">
        <v>0</v>
      </c>
      <c r="BX1311" s="295">
        <f t="shared" si="403"/>
        <v>0.43</v>
      </c>
      <c r="BY1311">
        <f t="shared" si="404"/>
        <v>0</v>
      </c>
      <c r="BZ1311" s="301">
        <f t="shared" si="405"/>
        <v>0</v>
      </c>
      <c r="CB1311" s="296">
        <v>0.6</v>
      </c>
      <c r="CC1311" s="296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3">
      <c r="A1312" s="4">
        <v>2021</v>
      </c>
      <c r="B1312" s="313">
        <v>44320</v>
      </c>
      <c r="C1312" s="4" t="s">
        <v>1519</v>
      </c>
      <c r="D1312" s="4" t="s">
        <v>1520</v>
      </c>
      <c r="F1312" s="4" t="s">
        <v>1521</v>
      </c>
      <c r="G1312" s="5" t="s">
        <v>1509</v>
      </c>
      <c r="H1312" s="5" t="s">
        <v>1522</v>
      </c>
      <c r="I1312" s="5" t="s">
        <v>18</v>
      </c>
      <c r="J1312" s="5" t="s">
        <v>9</v>
      </c>
      <c r="K1312" s="5">
        <v>15.5</v>
      </c>
      <c r="L1312" s="5" t="s">
        <v>1523</v>
      </c>
      <c r="M1312" s="5">
        <v>1100</v>
      </c>
      <c r="N1312" s="5" t="s">
        <v>170</v>
      </c>
      <c r="O1312" s="6" t="s">
        <v>81</v>
      </c>
      <c r="P1312" s="6" t="s">
        <v>1525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3">
        <f t="shared" si="398"/>
        <v>21</v>
      </c>
      <c r="BK1312" s="133" t="str">
        <f t="shared" si="400"/>
        <v>Pin d'Alep_F1_Classique_Pin d'Alep_21_</v>
      </c>
      <c r="BL1312" s="317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5" t="str">
        <f>+VLOOKUP(G1312,Liste!$A$7:$H$69,8,FALSE)</f>
        <v>Résineux</v>
      </c>
      <c r="BU1312" s="295">
        <f t="shared" si="401"/>
        <v>0</v>
      </c>
      <c r="BV1312" s="297">
        <f t="shared" si="402"/>
        <v>1</v>
      </c>
      <c r="BW1312" s="316">
        <v>0</v>
      </c>
      <c r="BX1312" s="295">
        <f t="shared" si="403"/>
        <v>0.43</v>
      </c>
      <c r="BY1312">
        <f t="shared" si="404"/>
        <v>0</v>
      </c>
      <c r="BZ1312" s="301">
        <f t="shared" si="405"/>
        <v>0</v>
      </c>
      <c r="CB1312" s="296">
        <v>0.6</v>
      </c>
      <c r="CC1312" s="296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3">
      <c r="A1313" s="4">
        <v>2021</v>
      </c>
      <c r="B1313" s="313">
        <v>44320</v>
      </c>
      <c r="C1313" s="4" t="s">
        <v>1519</v>
      </c>
      <c r="D1313" s="4" t="s">
        <v>1520</v>
      </c>
      <c r="F1313" s="4" t="s">
        <v>1521</v>
      </c>
      <c r="G1313" s="5" t="s">
        <v>1509</v>
      </c>
      <c r="H1313" s="5" t="s">
        <v>1522</v>
      </c>
      <c r="I1313" s="5" t="s">
        <v>18</v>
      </c>
      <c r="J1313" s="5" t="s">
        <v>9</v>
      </c>
      <c r="K1313" s="5">
        <v>15.5</v>
      </c>
      <c r="L1313" s="5" t="s">
        <v>1523</v>
      </c>
      <c r="M1313" s="5">
        <v>1100</v>
      </c>
      <c r="N1313" s="5" t="s">
        <v>170</v>
      </c>
      <c r="O1313" s="6" t="s">
        <v>81</v>
      </c>
      <c r="P1313" s="6" t="s">
        <v>1525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3">
        <f t="shared" si="398"/>
        <v>22</v>
      </c>
      <c r="BK1313" s="133" t="str">
        <f t="shared" si="400"/>
        <v>Pin d'Alep_F1_Classique_Pin d'Alep_22_</v>
      </c>
      <c r="BL1313" s="317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5" t="str">
        <f>+VLOOKUP(G1313,Liste!$A$7:$H$69,8,FALSE)</f>
        <v>Résineux</v>
      </c>
      <c r="BU1313" s="295">
        <f t="shared" si="401"/>
        <v>0</v>
      </c>
      <c r="BV1313" s="297">
        <f t="shared" si="402"/>
        <v>1</v>
      </c>
      <c r="BW1313" s="316">
        <v>0</v>
      </c>
      <c r="BX1313" s="295">
        <f t="shared" si="403"/>
        <v>0.43</v>
      </c>
      <c r="BY1313">
        <f t="shared" si="404"/>
        <v>0</v>
      </c>
      <c r="BZ1313" s="301">
        <f t="shared" si="405"/>
        <v>0</v>
      </c>
      <c r="CB1313" s="296">
        <v>0.6</v>
      </c>
      <c r="CC1313" s="296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3">
      <c r="A1314" s="4">
        <v>2021</v>
      </c>
      <c r="B1314" s="313">
        <v>44320</v>
      </c>
      <c r="C1314" s="4" t="s">
        <v>1519</v>
      </c>
      <c r="D1314" s="4" t="s">
        <v>1520</v>
      </c>
      <c r="F1314" s="4" t="s">
        <v>1521</v>
      </c>
      <c r="G1314" s="5" t="s">
        <v>1509</v>
      </c>
      <c r="H1314" s="5" t="s">
        <v>1522</v>
      </c>
      <c r="I1314" s="5" t="s">
        <v>18</v>
      </c>
      <c r="J1314" s="5" t="s">
        <v>9</v>
      </c>
      <c r="K1314" s="5">
        <v>15.5</v>
      </c>
      <c r="L1314" s="5" t="s">
        <v>1523</v>
      </c>
      <c r="M1314" s="5">
        <v>1100</v>
      </c>
      <c r="N1314" s="5" t="s">
        <v>170</v>
      </c>
      <c r="O1314" s="6" t="s">
        <v>81</v>
      </c>
      <c r="P1314" s="6" t="s">
        <v>1525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3">
        <f t="shared" si="398"/>
        <v>23</v>
      </c>
      <c r="BK1314" s="133" t="str">
        <f t="shared" si="400"/>
        <v>Pin d'Alep_F1_Classique_Pin d'Alep_23_</v>
      </c>
      <c r="BL1314" s="317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5" t="str">
        <f>+VLOOKUP(G1314,Liste!$A$7:$H$69,8,FALSE)</f>
        <v>Résineux</v>
      </c>
      <c r="BU1314" s="295">
        <f t="shared" si="401"/>
        <v>0</v>
      </c>
      <c r="BV1314" s="297">
        <f t="shared" si="402"/>
        <v>1</v>
      </c>
      <c r="BW1314" s="316">
        <v>0</v>
      </c>
      <c r="BX1314" s="295">
        <f t="shared" si="403"/>
        <v>0.43</v>
      </c>
      <c r="BY1314">
        <f t="shared" si="404"/>
        <v>0</v>
      </c>
      <c r="BZ1314" s="301">
        <f t="shared" si="405"/>
        <v>0</v>
      </c>
      <c r="CB1314" s="296">
        <v>0.6</v>
      </c>
      <c r="CC1314" s="296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3">
      <c r="A1315" s="4">
        <v>2021</v>
      </c>
      <c r="B1315" s="313">
        <v>44320</v>
      </c>
      <c r="C1315" s="4" t="s">
        <v>1519</v>
      </c>
      <c r="D1315" s="4" t="s">
        <v>1520</v>
      </c>
      <c r="F1315" s="4" t="s">
        <v>1521</v>
      </c>
      <c r="G1315" s="5" t="s">
        <v>1509</v>
      </c>
      <c r="H1315" s="5" t="s">
        <v>1522</v>
      </c>
      <c r="I1315" s="5" t="s">
        <v>18</v>
      </c>
      <c r="J1315" s="5" t="s">
        <v>9</v>
      </c>
      <c r="K1315" s="5">
        <v>15.5</v>
      </c>
      <c r="L1315" s="5" t="s">
        <v>1523</v>
      </c>
      <c r="M1315" s="5">
        <v>1100</v>
      </c>
      <c r="N1315" s="5" t="s">
        <v>170</v>
      </c>
      <c r="O1315" s="6" t="s">
        <v>81</v>
      </c>
      <c r="P1315" s="6" t="s">
        <v>1525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3">
        <f t="shared" si="398"/>
        <v>24</v>
      </c>
      <c r="BK1315" s="133" t="str">
        <f t="shared" si="400"/>
        <v>Pin d'Alep_F1_Classique_Pin d'Alep_24_</v>
      </c>
      <c r="BL1315" s="317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5" t="str">
        <f>+VLOOKUP(G1315,Liste!$A$7:$H$69,8,FALSE)</f>
        <v>Résineux</v>
      </c>
      <c r="BU1315" s="295">
        <f t="shared" si="401"/>
        <v>0</v>
      </c>
      <c r="BV1315" s="297">
        <f t="shared" si="402"/>
        <v>1</v>
      </c>
      <c r="BW1315" s="316">
        <v>0</v>
      </c>
      <c r="BX1315" s="295">
        <f t="shared" si="403"/>
        <v>0.43</v>
      </c>
      <c r="BY1315">
        <f t="shared" si="404"/>
        <v>0</v>
      </c>
      <c r="BZ1315" s="301">
        <f t="shared" si="405"/>
        <v>0</v>
      </c>
      <c r="CB1315" s="296">
        <v>0.6</v>
      </c>
      <c r="CC1315" s="296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3">
      <c r="A1316" s="4">
        <v>2021</v>
      </c>
      <c r="B1316" s="313">
        <v>44320</v>
      </c>
      <c r="C1316" s="4" t="s">
        <v>1519</v>
      </c>
      <c r="D1316" s="4" t="s">
        <v>1520</v>
      </c>
      <c r="F1316" s="4" t="s">
        <v>1521</v>
      </c>
      <c r="G1316" s="5" t="s">
        <v>1509</v>
      </c>
      <c r="H1316" s="5" t="s">
        <v>1522</v>
      </c>
      <c r="I1316" s="5" t="s">
        <v>18</v>
      </c>
      <c r="J1316" s="5" t="s">
        <v>9</v>
      </c>
      <c r="K1316" s="5">
        <v>15.5</v>
      </c>
      <c r="L1316" s="5" t="s">
        <v>1523</v>
      </c>
      <c r="M1316" s="5">
        <v>1100</v>
      </c>
      <c r="N1316" s="5" t="s">
        <v>170</v>
      </c>
      <c r="O1316" s="6" t="s">
        <v>81</v>
      </c>
      <c r="P1316" s="6" t="s">
        <v>1525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3">
        <f t="shared" si="398"/>
        <v>25</v>
      </c>
      <c r="BK1316" s="133" t="str">
        <f t="shared" si="400"/>
        <v>Pin d'Alep_F1_Classique_Pin d'Alep_25_</v>
      </c>
      <c r="BL1316" s="317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5" t="str">
        <f>+VLOOKUP(G1316,Liste!$A$7:$H$69,8,FALSE)</f>
        <v>Résineux</v>
      </c>
      <c r="BU1316" s="295">
        <f t="shared" si="401"/>
        <v>0</v>
      </c>
      <c r="BV1316" s="297">
        <f t="shared" si="402"/>
        <v>1</v>
      </c>
      <c r="BW1316" s="316">
        <v>0</v>
      </c>
      <c r="BX1316" s="295">
        <f t="shared" si="403"/>
        <v>0.43</v>
      </c>
      <c r="BY1316">
        <f t="shared" si="404"/>
        <v>0</v>
      </c>
      <c r="BZ1316" s="301">
        <f t="shared" si="405"/>
        <v>0</v>
      </c>
      <c r="CB1316" s="296">
        <v>0.6</v>
      </c>
      <c r="CC1316" s="296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3">
      <c r="A1317" s="4">
        <v>2021</v>
      </c>
      <c r="B1317" s="313">
        <v>44320</v>
      </c>
      <c r="C1317" s="4" t="s">
        <v>1519</v>
      </c>
      <c r="D1317" s="4" t="s">
        <v>1520</v>
      </c>
      <c r="F1317" s="4" t="s">
        <v>1521</v>
      </c>
      <c r="G1317" s="5" t="s">
        <v>1509</v>
      </c>
      <c r="H1317" s="5" t="s">
        <v>1522</v>
      </c>
      <c r="I1317" s="5" t="s">
        <v>18</v>
      </c>
      <c r="J1317" s="5" t="s">
        <v>9</v>
      </c>
      <c r="K1317" s="5">
        <v>15.5</v>
      </c>
      <c r="L1317" s="5" t="s">
        <v>1523</v>
      </c>
      <c r="M1317" s="5">
        <v>1100</v>
      </c>
      <c r="N1317" s="5" t="s">
        <v>170</v>
      </c>
      <c r="O1317" s="6" t="s">
        <v>81</v>
      </c>
      <c r="P1317" s="6" t="s">
        <v>1525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3">
        <f t="shared" si="398"/>
        <v>26</v>
      </c>
      <c r="BK1317" s="133" t="str">
        <f t="shared" si="400"/>
        <v>Pin d'Alep_F1_Classique_Pin d'Alep_26_</v>
      </c>
      <c r="BL1317" s="317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5" t="str">
        <f>+VLOOKUP(G1317,Liste!$A$7:$H$69,8,FALSE)</f>
        <v>Résineux</v>
      </c>
      <c r="BU1317" s="295">
        <f t="shared" si="401"/>
        <v>0</v>
      </c>
      <c r="BV1317" s="297">
        <f t="shared" si="402"/>
        <v>1</v>
      </c>
      <c r="BW1317" s="316">
        <v>0</v>
      </c>
      <c r="BX1317" s="295">
        <f t="shared" si="403"/>
        <v>0.43</v>
      </c>
      <c r="BY1317">
        <f t="shared" si="404"/>
        <v>0</v>
      </c>
      <c r="BZ1317" s="301">
        <f t="shared" si="405"/>
        <v>0</v>
      </c>
      <c r="CB1317" s="296">
        <v>0.6</v>
      </c>
      <c r="CC1317" s="296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3">
      <c r="A1318" s="4">
        <v>2021</v>
      </c>
      <c r="B1318" s="313">
        <v>44320</v>
      </c>
      <c r="C1318" s="4" t="s">
        <v>1519</v>
      </c>
      <c r="D1318" s="4" t="s">
        <v>1520</v>
      </c>
      <c r="F1318" s="4" t="s">
        <v>1521</v>
      </c>
      <c r="G1318" s="5" t="s">
        <v>1509</v>
      </c>
      <c r="H1318" s="5" t="s">
        <v>1522</v>
      </c>
      <c r="I1318" s="5" t="s">
        <v>18</v>
      </c>
      <c r="J1318" s="5" t="s">
        <v>9</v>
      </c>
      <c r="K1318" s="5">
        <v>15.5</v>
      </c>
      <c r="L1318" s="5" t="s">
        <v>1523</v>
      </c>
      <c r="M1318" s="5">
        <v>1100</v>
      </c>
      <c r="N1318" s="5" t="s">
        <v>170</v>
      </c>
      <c r="O1318" s="6" t="s">
        <v>81</v>
      </c>
      <c r="P1318" s="6" t="s">
        <v>1525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3">
        <f t="shared" si="398"/>
        <v>27</v>
      </c>
      <c r="BK1318" s="133" t="str">
        <f t="shared" si="400"/>
        <v>Pin d'Alep_F1_Classique_Pin d'Alep_27_</v>
      </c>
      <c r="BL1318" s="317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5" t="str">
        <f>+VLOOKUP(G1318,Liste!$A$7:$H$69,8,FALSE)</f>
        <v>Résineux</v>
      </c>
      <c r="BU1318" s="295">
        <f t="shared" si="401"/>
        <v>0</v>
      </c>
      <c r="BV1318" s="297">
        <f t="shared" si="402"/>
        <v>1</v>
      </c>
      <c r="BW1318" s="316">
        <v>0</v>
      </c>
      <c r="BX1318" s="295">
        <f t="shared" si="403"/>
        <v>0.43</v>
      </c>
      <c r="BY1318">
        <f t="shared" si="404"/>
        <v>0</v>
      </c>
      <c r="BZ1318" s="301">
        <f t="shared" si="405"/>
        <v>0</v>
      </c>
      <c r="CB1318" s="296">
        <v>0.6</v>
      </c>
      <c r="CC1318" s="296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3">
      <c r="A1319" s="4">
        <v>2021</v>
      </c>
      <c r="B1319" s="313">
        <v>44320</v>
      </c>
      <c r="C1319" s="4" t="s">
        <v>1519</v>
      </c>
      <c r="D1319" s="4" t="s">
        <v>1520</v>
      </c>
      <c r="F1319" s="4" t="s">
        <v>1521</v>
      </c>
      <c r="G1319" s="5" t="s">
        <v>1509</v>
      </c>
      <c r="H1319" s="5" t="s">
        <v>1522</v>
      </c>
      <c r="I1319" s="5" t="s">
        <v>18</v>
      </c>
      <c r="J1319" s="5" t="s">
        <v>9</v>
      </c>
      <c r="K1319" s="5">
        <v>15.5</v>
      </c>
      <c r="L1319" s="5" t="s">
        <v>1523</v>
      </c>
      <c r="M1319" s="5">
        <v>1100</v>
      </c>
      <c r="N1319" s="5" t="s">
        <v>170</v>
      </c>
      <c r="O1319" s="6" t="s">
        <v>81</v>
      </c>
      <c r="P1319" s="6" t="s">
        <v>1525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3">
        <f t="shared" si="398"/>
        <v>28</v>
      </c>
      <c r="BK1319" s="133" t="str">
        <f t="shared" si="400"/>
        <v>Pin d'Alep_F1_Classique_Pin d'Alep_28_</v>
      </c>
      <c r="BL1319" s="317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5" t="str">
        <f>+VLOOKUP(G1319,Liste!$A$7:$H$69,8,FALSE)</f>
        <v>Résineux</v>
      </c>
      <c r="BU1319" s="295">
        <f t="shared" si="401"/>
        <v>0</v>
      </c>
      <c r="BV1319" s="297">
        <f t="shared" si="402"/>
        <v>1</v>
      </c>
      <c r="BW1319" s="316">
        <v>0</v>
      </c>
      <c r="BX1319" s="295">
        <f t="shared" si="403"/>
        <v>0.43</v>
      </c>
      <c r="BY1319">
        <f t="shared" si="404"/>
        <v>0</v>
      </c>
      <c r="BZ1319" s="301">
        <f t="shared" si="405"/>
        <v>0</v>
      </c>
      <c r="CB1319" s="296">
        <v>0.6</v>
      </c>
      <c r="CC1319" s="296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3">
      <c r="A1320" s="4">
        <v>2021</v>
      </c>
      <c r="B1320" s="313">
        <v>44320</v>
      </c>
      <c r="C1320" s="4" t="s">
        <v>1519</v>
      </c>
      <c r="D1320" s="4" t="s">
        <v>1520</v>
      </c>
      <c r="F1320" s="4" t="s">
        <v>1521</v>
      </c>
      <c r="G1320" s="5" t="s">
        <v>1509</v>
      </c>
      <c r="H1320" s="5" t="s">
        <v>1522</v>
      </c>
      <c r="I1320" s="5" t="s">
        <v>18</v>
      </c>
      <c r="J1320" s="5" t="s">
        <v>9</v>
      </c>
      <c r="K1320" s="5">
        <v>15.5</v>
      </c>
      <c r="L1320" s="5" t="s">
        <v>1523</v>
      </c>
      <c r="M1320" s="5">
        <v>1100</v>
      </c>
      <c r="N1320" s="5" t="s">
        <v>170</v>
      </c>
      <c r="O1320" s="6" t="s">
        <v>81</v>
      </c>
      <c r="P1320" s="6" t="s">
        <v>1525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3">
        <f t="shared" si="398"/>
        <v>29</v>
      </c>
      <c r="BK1320" s="133" t="str">
        <f t="shared" si="400"/>
        <v>Pin d'Alep_F1_Classique_Pin d'Alep_29_</v>
      </c>
      <c r="BL1320" s="317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5" t="str">
        <f>+VLOOKUP(G1320,Liste!$A$7:$H$69,8,FALSE)</f>
        <v>Résineux</v>
      </c>
      <c r="BU1320" s="295">
        <f t="shared" si="401"/>
        <v>0</v>
      </c>
      <c r="BV1320" s="297">
        <f t="shared" si="402"/>
        <v>1</v>
      </c>
      <c r="BW1320" s="316">
        <v>0</v>
      </c>
      <c r="BX1320" s="295">
        <f t="shared" si="403"/>
        <v>0.43</v>
      </c>
      <c r="BY1320">
        <f t="shared" si="404"/>
        <v>0</v>
      </c>
      <c r="BZ1320" s="301">
        <f t="shared" si="405"/>
        <v>0</v>
      </c>
      <c r="CB1320" s="296">
        <v>0.6</v>
      </c>
      <c r="CC1320" s="296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3">
      <c r="A1321" s="4">
        <v>2021</v>
      </c>
      <c r="B1321" s="313">
        <v>44320</v>
      </c>
      <c r="C1321" s="4" t="s">
        <v>1519</v>
      </c>
      <c r="D1321" s="4" t="s">
        <v>1520</v>
      </c>
      <c r="F1321" s="4" t="s">
        <v>1521</v>
      </c>
      <c r="G1321" s="5" t="s">
        <v>1509</v>
      </c>
      <c r="H1321" s="5" t="s">
        <v>1522</v>
      </c>
      <c r="I1321" s="5" t="s">
        <v>18</v>
      </c>
      <c r="J1321" s="5" t="s">
        <v>9</v>
      </c>
      <c r="K1321" s="5">
        <v>15.5</v>
      </c>
      <c r="L1321" s="5" t="s">
        <v>1523</v>
      </c>
      <c r="M1321" s="5">
        <v>1100</v>
      </c>
      <c r="N1321" s="5" t="s">
        <v>170</v>
      </c>
      <c r="O1321" s="6" t="s">
        <v>81</v>
      </c>
      <c r="P1321" s="6" t="s">
        <v>1525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3">
        <f t="shared" si="398"/>
        <v>30</v>
      </c>
      <c r="BK1321" s="133" t="str">
        <f t="shared" si="400"/>
        <v>Pin d'Alep_F1_Classique_Pin d'Alep_30_</v>
      </c>
      <c r="BL1321" s="317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5" t="str">
        <f>+VLOOKUP(G1321,Liste!$A$7:$H$69,8,FALSE)</f>
        <v>Résineux</v>
      </c>
      <c r="BU1321" s="295">
        <f t="shared" si="401"/>
        <v>0</v>
      </c>
      <c r="BV1321" s="297">
        <f t="shared" si="402"/>
        <v>1</v>
      </c>
      <c r="BW1321" s="316">
        <v>0</v>
      </c>
      <c r="BX1321" s="295">
        <f t="shared" si="403"/>
        <v>0.43</v>
      </c>
      <c r="BY1321">
        <f t="shared" si="404"/>
        <v>0</v>
      </c>
      <c r="BZ1321" s="301">
        <f t="shared" si="405"/>
        <v>0</v>
      </c>
      <c r="CB1321" s="296">
        <v>0.6</v>
      </c>
      <c r="CC1321" s="296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3">
      <c r="A1322" s="4">
        <v>2021</v>
      </c>
      <c r="B1322" s="313">
        <v>44320</v>
      </c>
      <c r="C1322" s="4" t="s">
        <v>1519</v>
      </c>
      <c r="D1322" s="4" t="s">
        <v>1520</v>
      </c>
      <c r="F1322" s="4" t="s">
        <v>1521</v>
      </c>
      <c r="G1322" s="5" t="s">
        <v>1509</v>
      </c>
      <c r="H1322" s="5" t="s">
        <v>1522</v>
      </c>
      <c r="I1322" s="5" t="s">
        <v>18</v>
      </c>
      <c r="J1322" s="5" t="s">
        <v>9</v>
      </c>
      <c r="K1322" s="5">
        <v>15.5</v>
      </c>
      <c r="L1322" s="5" t="s">
        <v>1523</v>
      </c>
      <c r="M1322" s="5">
        <v>1100</v>
      </c>
      <c r="N1322" s="5" t="s">
        <v>170</v>
      </c>
      <c r="O1322" s="6" t="s">
        <v>81</v>
      </c>
      <c r="P1322" s="6" t="s">
        <v>1525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3">
        <f t="shared" si="398"/>
        <v>31</v>
      </c>
      <c r="BK1322" s="133" t="str">
        <f t="shared" si="400"/>
        <v>Pin d'Alep_F1_Classique_Pin d'Alep_31_</v>
      </c>
      <c r="BL1322" s="317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5" t="str">
        <f>+VLOOKUP(G1322,Liste!$A$7:$H$69,8,FALSE)</f>
        <v>Résineux</v>
      </c>
      <c r="BU1322" s="295">
        <f t="shared" si="401"/>
        <v>0</v>
      </c>
      <c r="BV1322" s="297">
        <f t="shared" si="402"/>
        <v>1</v>
      </c>
      <c r="BW1322" s="316">
        <v>0</v>
      </c>
      <c r="BX1322" s="295">
        <f t="shared" si="403"/>
        <v>0.43</v>
      </c>
      <c r="BY1322">
        <f t="shared" si="404"/>
        <v>0</v>
      </c>
      <c r="BZ1322" s="301">
        <f t="shared" si="405"/>
        <v>0</v>
      </c>
      <c r="CB1322" s="296">
        <v>0.6</v>
      </c>
      <c r="CC1322" s="296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3">
      <c r="A1323" s="4">
        <v>2021</v>
      </c>
      <c r="B1323" s="313">
        <v>44320</v>
      </c>
      <c r="C1323" s="4" t="s">
        <v>1519</v>
      </c>
      <c r="D1323" s="4" t="s">
        <v>1520</v>
      </c>
      <c r="F1323" s="4" t="s">
        <v>1521</v>
      </c>
      <c r="G1323" s="5" t="s">
        <v>1509</v>
      </c>
      <c r="H1323" s="5" t="s">
        <v>1522</v>
      </c>
      <c r="I1323" s="5" t="s">
        <v>18</v>
      </c>
      <c r="J1323" s="5" t="s">
        <v>9</v>
      </c>
      <c r="K1323" s="5">
        <v>15.5</v>
      </c>
      <c r="L1323" s="5" t="s">
        <v>1523</v>
      </c>
      <c r="M1323" s="5">
        <v>1100</v>
      </c>
      <c r="N1323" s="5" t="s">
        <v>170</v>
      </c>
      <c r="O1323" s="6" t="s">
        <v>81</v>
      </c>
      <c r="P1323" s="6" t="s">
        <v>1525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3">
        <f t="shared" si="398"/>
        <v>32</v>
      </c>
      <c r="BK1323" s="133" t="str">
        <f t="shared" si="400"/>
        <v>Pin d'Alep_F1_Classique_Pin d'Alep_32_</v>
      </c>
      <c r="BL1323" s="317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5" t="str">
        <f>+VLOOKUP(G1323,Liste!$A$7:$H$69,8,FALSE)</f>
        <v>Résineux</v>
      </c>
      <c r="BU1323" s="295">
        <f t="shared" si="401"/>
        <v>0</v>
      </c>
      <c r="BV1323" s="297">
        <f t="shared" si="402"/>
        <v>1</v>
      </c>
      <c r="BW1323" s="316">
        <v>0</v>
      </c>
      <c r="BX1323" s="295">
        <f t="shared" si="403"/>
        <v>0.43</v>
      </c>
      <c r="BY1323">
        <f t="shared" si="404"/>
        <v>0</v>
      </c>
      <c r="BZ1323" s="301">
        <f t="shared" si="405"/>
        <v>0</v>
      </c>
      <c r="CB1323" s="296">
        <v>0.6</v>
      </c>
      <c r="CC1323" s="296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3">
      <c r="A1324" s="4">
        <v>2021</v>
      </c>
      <c r="B1324" s="313">
        <v>44320</v>
      </c>
      <c r="C1324" s="4" t="s">
        <v>1519</v>
      </c>
      <c r="D1324" s="4" t="s">
        <v>1520</v>
      </c>
      <c r="F1324" s="4" t="s">
        <v>1521</v>
      </c>
      <c r="G1324" s="5" t="s">
        <v>1509</v>
      </c>
      <c r="H1324" s="5" t="s">
        <v>1522</v>
      </c>
      <c r="I1324" s="5" t="s">
        <v>18</v>
      </c>
      <c r="J1324" s="5" t="s">
        <v>9</v>
      </c>
      <c r="K1324" s="5">
        <v>15.5</v>
      </c>
      <c r="L1324" s="5" t="s">
        <v>1523</v>
      </c>
      <c r="M1324" s="5">
        <v>1100</v>
      </c>
      <c r="N1324" s="5" t="s">
        <v>170</v>
      </c>
      <c r="O1324" s="6" t="s">
        <v>81</v>
      </c>
      <c r="P1324" s="6" t="s">
        <v>1525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3">
        <f t="shared" si="398"/>
        <v>33</v>
      </c>
      <c r="BK1324" s="133" t="str">
        <f t="shared" si="400"/>
        <v>Pin d'Alep_F1_Classique_Pin d'Alep_33_</v>
      </c>
      <c r="BL1324" s="317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5" t="str">
        <f>+VLOOKUP(G1324,Liste!$A$7:$H$69,8,FALSE)</f>
        <v>Résineux</v>
      </c>
      <c r="BU1324" s="295">
        <f t="shared" si="401"/>
        <v>0</v>
      </c>
      <c r="BV1324" s="297">
        <f t="shared" si="402"/>
        <v>1</v>
      </c>
      <c r="BW1324" s="316">
        <v>0</v>
      </c>
      <c r="BX1324" s="295">
        <f t="shared" si="403"/>
        <v>0.43</v>
      </c>
      <c r="BY1324">
        <f t="shared" si="404"/>
        <v>0</v>
      </c>
      <c r="BZ1324" s="301">
        <f t="shared" si="405"/>
        <v>0</v>
      </c>
      <c r="CB1324" s="296">
        <v>0.6</v>
      </c>
      <c r="CC1324" s="296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3">
      <c r="A1325" s="4">
        <v>2021</v>
      </c>
      <c r="B1325" s="313">
        <v>44320</v>
      </c>
      <c r="C1325" s="4" t="s">
        <v>1519</v>
      </c>
      <c r="D1325" s="4" t="s">
        <v>1520</v>
      </c>
      <c r="F1325" s="4" t="s">
        <v>1521</v>
      </c>
      <c r="G1325" s="5" t="s">
        <v>1509</v>
      </c>
      <c r="H1325" s="5" t="s">
        <v>1522</v>
      </c>
      <c r="I1325" s="5" t="s">
        <v>18</v>
      </c>
      <c r="J1325" s="5" t="s">
        <v>9</v>
      </c>
      <c r="K1325" s="5">
        <v>15.5</v>
      </c>
      <c r="L1325" s="5" t="s">
        <v>1523</v>
      </c>
      <c r="M1325" s="5">
        <v>1100</v>
      </c>
      <c r="N1325" s="5" t="s">
        <v>170</v>
      </c>
      <c r="O1325" s="6" t="s">
        <v>81</v>
      </c>
      <c r="P1325" s="6" t="s">
        <v>1525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3">
        <f t="shared" si="398"/>
        <v>34</v>
      </c>
      <c r="BK1325" s="133" t="str">
        <f t="shared" si="400"/>
        <v>Pin d'Alep_F1_Classique_Pin d'Alep_34_</v>
      </c>
      <c r="BL1325" s="317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5" t="str">
        <f>+VLOOKUP(G1325,Liste!$A$7:$H$69,8,FALSE)</f>
        <v>Résineux</v>
      </c>
      <c r="BU1325" s="295">
        <f t="shared" si="401"/>
        <v>0</v>
      </c>
      <c r="BV1325" s="297">
        <f t="shared" si="402"/>
        <v>1</v>
      </c>
      <c r="BW1325" s="316">
        <v>0</v>
      </c>
      <c r="BX1325" s="295">
        <f t="shared" si="403"/>
        <v>0.43</v>
      </c>
      <c r="BY1325">
        <f t="shared" si="404"/>
        <v>0</v>
      </c>
      <c r="BZ1325" s="301">
        <f t="shared" si="405"/>
        <v>0</v>
      </c>
      <c r="CB1325" s="296">
        <v>0.6</v>
      </c>
      <c r="CC1325" s="296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3">
      <c r="A1326" s="4">
        <v>2021</v>
      </c>
      <c r="B1326" s="313">
        <v>44320</v>
      </c>
      <c r="C1326" s="4" t="s">
        <v>1519</v>
      </c>
      <c r="D1326" s="4" t="s">
        <v>1520</v>
      </c>
      <c r="F1326" s="4" t="s">
        <v>1521</v>
      </c>
      <c r="G1326" s="5" t="s">
        <v>1509</v>
      </c>
      <c r="H1326" s="5" t="s">
        <v>1522</v>
      </c>
      <c r="I1326" s="5" t="s">
        <v>18</v>
      </c>
      <c r="J1326" s="5" t="s">
        <v>9</v>
      </c>
      <c r="K1326" s="5">
        <v>15.5</v>
      </c>
      <c r="L1326" s="5" t="s">
        <v>1523</v>
      </c>
      <c r="M1326" s="5">
        <v>1100</v>
      </c>
      <c r="N1326" s="5" t="s">
        <v>170</v>
      </c>
      <c r="O1326" s="6" t="s">
        <v>81</v>
      </c>
      <c r="P1326" s="6" t="s">
        <v>1525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3">
        <f t="shared" si="398"/>
        <v>35</v>
      </c>
      <c r="BK1326" s="133" t="str">
        <f t="shared" si="400"/>
        <v>Pin d'Alep_F1_Classique_Pin d'Alep_35_</v>
      </c>
      <c r="BL1326" s="317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5" t="str">
        <f>+VLOOKUP(G1326,Liste!$A$7:$H$69,8,FALSE)</f>
        <v>Résineux</v>
      </c>
      <c r="BU1326" s="295">
        <f t="shared" si="401"/>
        <v>0</v>
      </c>
      <c r="BV1326" s="297">
        <f t="shared" si="402"/>
        <v>1</v>
      </c>
      <c r="BW1326" s="316">
        <v>0</v>
      </c>
      <c r="BX1326" s="295">
        <f t="shared" si="403"/>
        <v>0.43</v>
      </c>
      <c r="BY1326">
        <f t="shared" si="404"/>
        <v>0</v>
      </c>
      <c r="BZ1326" s="301">
        <f t="shared" si="405"/>
        <v>0</v>
      </c>
      <c r="CB1326" s="296">
        <v>0.6</v>
      </c>
      <c r="CC1326" s="296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3">
      <c r="A1327" s="4">
        <v>2021</v>
      </c>
      <c r="B1327" s="313">
        <v>44320</v>
      </c>
      <c r="C1327" s="4" t="s">
        <v>1519</v>
      </c>
      <c r="D1327" s="4" t="s">
        <v>1520</v>
      </c>
      <c r="F1327" s="4" t="s">
        <v>1521</v>
      </c>
      <c r="G1327" s="5" t="s">
        <v>1509</v>
      </c>
      <c r="H1327" s="5" t="s">
        <v>1522</v>
      </c>
      <c r="I1327" s="5" t="s">
        <v>18</v>
      </c>
      <c r="J1327" s="5" t="s">
        <v>9</v>
      </c>
      <c r="K1327" s="5">
        <v>15.5</v>
      </c>
      <c r="L1327" s="5" t="s">
        <v>1523</v>
      </c>
      <c r="M1327" s="5">
        <v>1100</v>
      </c>
      <c r="N1327" s="5" t="s">
        <v>170</v>
      </c>
      <c r="O1327" s="6" t="s">
        <v>81</v>
      </c>
      <c r="P1327" s="6" t="s">
        <v>1525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3">
        <f t="shared" si="398"/>
        <v>36</v>
      </c>
      <c r="BK1327" s="133" t="str">
        <f t="shared" si="400"/>
        <v>Pin d'Alep_F1_Classique_Pin d'Alep_36_</v>
      </c>
      <c r="BL1327" s="317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5" t="str">
        <f>+VLOOKUP(G1327,Liste!$A$7:$H$69,8,FALSE)</f>
        <v>Résineux</v>
      </c>
      <c r="BU1327" s="295">
        <f t="shared" si="401"/>
        <v>0</v>
      </c>
      <c r="BV1327" s="297">
        <f t="shared" si="402"/>
        <v>1</v>
      </c>
      <c r="BW1327" s="316">
        <v>0</v>
      </c>
      <c r="BX1327" s="295">
        <f t="shared" si="403"/>
        <v>0.43</v>
      </c>
      <c r="BY1327">
        <f t="shared" si="404"/>
        <v>0</v>
      </c>
      <c r="BZ1327" s="301">
        <f t="shared" si="405"/>
        <v>0</v>
      </c>
      <c r="CB1327" s="296">
        <v>0.6</v>
      </c>
      <c r="CC1327" s="296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3">
      <c r="A1328" s="4">
        <v>2021</v>
      </c>
      <c r="B1328" s="313">
        <v>44320</v>
      </c>
      <c r="C1328" s="4" t="s">
        <v>1519</v>
      </c>
      <c r="D1328" s="4" t="s">
        <v>1520</v>
      </c>
      <c r="F1328" s="4" t="s">
        <v>1521</v>
      </c>
      <c r="G1328" s="5" t="s">
        <v>1509</v>
      </c>
      <c r="H1328" s="5" t="s">
        <v>1522</v>
      </c>
      <c r="I1328" s="5" t="s">
        <v>18</v>
      </c>
      <c r="J1328" s="5" t="s">
        <v>9</v>
      </c>
      <c r="K1328" s="5">
        <v>15.5</v>
      </c>
      <c r="L1328" s="5" t="s">
        <v>1523</v>
      </c>
      <c r="M1328" s="5">
        <v>1100</v>
      </c>
      <c r="N1328" s="5" t="s">
        <v>170</v>
      </c>
      <c r="O1328" s="6" t="s">
        <v>81</v>
      </c>
      <c r="P1328" s="6" t="s">
        <v>1525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3">
        <f t="shared" si="398"/>
        <v>36</v>
      </c>
      <c r="BK1328" s="133" t="str">
        <f t="shared" si="400"/>
        <v>Pin d'Alep_F1_Classique_Pin d'Alep_36_</v>
      </c>
      <c r="BL1328" s="317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5" t="str">
        <f>+VLOOKUP(G1328,Liste!$A$7:$H$69,8,FALSE)</f>
        <v>Résineux</v>
      </c>
      <c r="BU1328" s="295">
        <f t="shared" si="401"/>
        <v>0</v>
      </c>
      <c r="BV1328" s="297">
        <f t="shared" si="402"/>
        <v>1</v>
      </c>
      <c r="BW1328" s="316">
        <v>0</v>
      </c>
      <c r="BX1328" s="295">
        <f t="shared" si="403"/>
        <v>0.43</v>
      </c>
      <c r="BY1328">
        <f t="shared" si="404"/>
        <v>0</v>
      </c>
      <c r="BZ1328" s="301">
        <f t="shared" si="405"/>
        <v>0</v>
      </c>
      <c r="CB1328" s="296">
        <v>0.6</v>
      </c>
      <c r="CC1328" s="296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3">
      <c r="A1329" s="4">
        <v>2021</v>
      </c>
      <c r="B1329" s="313">
        <v>44320</v>
      </c>
      <c r="C1329" s="4" t="s">
        <v>1519</v>
      </c>
      <c r="D1329" s="4" t="s">
        <v>1520</v>
      </c>
      <c r="F1329" s="4" t="s">
        <v>1521</v>
      </c>
      <c r="G1329" s="5" t="s">
        <v>1509</v>
      </c>
      <c r="H1329" s="5" t="s">
        <v>1522</v>
      </c>
      <c r="I1329" s="5" t="s">
        <v>18</v>
      </c>
      <c r="J1329" s="5" t="s">
        <v>9</v>
      </c>
      <c r="K1329" s="5">
        <v>15.5</v>
      </c>
      <c r="L1329" s="5" t="s">
        <v>1523</v>
      </c>
      <c r="M1329" s="5">
        <v>1100</v>
      </c>
      <c r="N1329" s="5" t="s">
        <v>170</v>
      </c>
      <c r="O1329" s="6" t="s">
        <v>81</v>
      </c>
      <c r="P1329" s="6" t="s">
        <v>1525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3">
        <f t="shared" si="398"/>
        <v>37</v>
      </c>
      <c r="BK1329" s="133" t="str">
        <f t="shared" si="400"/>
        <v>Pin d'Alep_F1_Classique_Pin d'Alep_37_</v>
      </c>
      <c r="BL1329" s="317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5" t="str">
        <f>+VLOOKUP(G1329,Liste!$A$7:$H$69,8,FALSE)</f>
        <v>Résineux</v>
      </c>
      <c r="BU1329" s="295">
        <f t="shared" si="401"/>
        <v>0</v>
      </c>
      <c r="BV1329" s="297">
        <f t="shared" si="402"/>
        <v>1</v>
      </c>
      <c r="BW1329" s="316">
        <v>0</v>
      </c>
      <c r="BX1329" s="295">
        <f t="shared" si="403"/>
        <v>0.43</v>
      </c>
      <c r="BY1329">
        <f t="shared" si="404"/>
        <v>0</v>
      </c>
      <c r="BZ1329" s="301">
        <f t="shared" si="405"/>
        <v>0</v>
      </c>
      <c r="CB1329" s="296">
        <v>0.6</v>
      </c>
      <c r="CC1329" s="296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3">
      <c r="A1330" s="4">
        <v>2021</v>
      </c>
      <c r="B1330" s="313">
        <v>44320</v>
      </c>
      <c r="C1330" s="4" t="s">
        <v>1519</v>
      </c>
      <c r="D1330" s="4" t="s">
        <v>1520</v>
      </c>
      <c r="F1330" s="4" t="s">
        <v>1521</v>
      </c>
      <c r="G1330" s="5" t="s">
        <v>1509</v>
      </c>
      <c r="H1330" s="5" t="s">
        <v>1522</v>
      </c>
      <c r="I1330" s="5" t="s">
        <v>18</v>
      </c>
      <c r="J1330" s="5" t="s">
        <v>9</v>
      </c>
      <c r="K1330" s="5">
        <v>15.5</v>
      </c>
      <c r="L1330" s="5" t="s">
        <v>1523</v>
      </c>
      <c r="M1330" s="5">
        <v>1100</v>
      </c>
      <c r="N1330" s="5" t="s">
        <v>170</v>
      </c>
      <c r="O1330" s="6" t="s">
        <v>81</v>
      </c>
      <c r="P1330" s="6" t="s">
        <v>1525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3">
        <f t="shared" si="398"/>
        <v>38</v>
      </c>
      <c r="BK1330" s="133" t="str">
        <f t="shared" si="400"/>
        <v>Pin d'Alep_F1_Classique_Pin d'Alep_38_</v>
      </c>
      <c r="BL1330" s="317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5" t="str">
        <f>+VLOOKUP(G1330,Liste!$A$7:$H$69,8,FALSE)</f>
        <v>Résineux</v>
      </c>
      <c r="BU1330" s="295">
        <f t="shared" si="401"/>
        <v>0</v>
      </c>
      <c r="BV1330" s="297">
        <f t="shared" si="402"/>
        <v>1</v>
      </c>
      <c r="BW1330" s="316">
        <v>0</v>
      </c>
      <c r="BX1330" s="295">
        <f t="shared" si="403"/>
        <v>0.43</v>
      </c>
      <c r="BY1330">
        <f t="shared" si="404"/>
        <v>0</v>
      </c>
      <c r="BZ1330" s="301">
        <f t="shared" si="405"/>
        <v>0</v>
      </c>
      <c r="CB1330" s="296">
        <v>0.6</v>
      </c>
      <c r="CC1330" s="296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3">
      <c r="A1331" s="4">
        <v>2021</v>
      </c>
      <c r="B1331" s="313">
        <v>44320</v>
      </c>
      <c r="C1331" s="4" t="s">
        <v>1519</v>
      </c>
      <c r="D1331" s="4" t="s">
        <v>1520</v>
      </c>
      <c r="F1331" s="4" t="s">
        <v>1521</v>
      </c>
      <c r="G1331" s="5" t="s">
        <v>1509</v>
      </c>
      <c r="H1331" s="5" t="s">
        <v>1522</v>
      </c>
      <c r="I1331" s="5" t="s">
        <v>18</v>
      </c>
      <c r="J1331" s="5" t="s">
        <v>9</v>
      </c>
      <c r="K1331" s="5">
        <v>15.5</v>
      </c>
      <c r="L1331" s="5" t="s">
        <v>1523</v>
      </c>
      <c r="M1331" s="5">
        <v>1100</v>
      </c>
      <c r="N1331" s="5" t="s">
        <v>170</v>
      </c>
      <c r="O1331" s="6" t="s">
        <v>81</v>
      </c>
      <c r="P1331" s="6" t="s">
        <v>1525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3">
        <f t="shared" si="398"/>
        <v>39</v>
      </c>
      <c r="BK1331" s="133" t="str">
        <f t="shared" si="400"/>
        <v>Pin d'Alep_F1_Classique_Pin d'Alep_39_</v>
      </c>
      <c r="BL1331" s="317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5" t="str">
        <f>+VLOOKUP(G1331,Liste!$A$7:$H$69,8,FALSE)</f>
        <v>Résineux</v>
      </c>
      <c r="BU1331" s="295">
        <f t="shared" si="401"/>
        <v>0</v>
      </c>
      <c r="BV1331" s="297">
        <f t="shared" si="402"/>
        <v>1</v>
      </c>
      <c r="BW1331" s="316">
        <v>0</v>
      </c>
      <c r="BX1331" s="295">
        <f t="shared" si="403"/>
        <v>0.43</v>
      </c>
      <c r="BY1331">
        <f t="shared" si="404"/>
        <v>0</v>
      </c>
      <c r="BZ1331" s="301">
        <f t="shared" si="405"/>
        <v>0</v>
      </c>
      <c r="CB1331" s="296">
        <v>0.6</v>
      </c>
      <c r="CC1331" s="296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3">
      <c r="A1332" s="4">
        <v>2021</v>
      </c>
      <c r="B1332" s="313">
        <v>44320</v>
      </c>
      <c r="C1332" s="4" t="s">
        <v>1519</v>
      </c>
      <c r="D1332" s="4" t="s">
        <v>1520</v>
      </c>
      <c r="F1332" s="4" t="s">
        <v>1521</v>
      </c>
      <c r="G1332" s="5" t="s">
        <v>1509</v>
      </c>
      <c r="H1332" s="5" t="s">
        <v>1522</v>
      </c>
      <c r="I1332" s="5" t="s">
        <v>18</v>
      </c>
      <c r="J1332" s="5" t="s">
        <v>9</v>
      </c>
      <c r="K1332" s="5">
        <v>15.5</v>
      </c>
      <c r="L1332" s="5" t="s">
        <v>1523</v>
      </c>
      <c r="M1332" s="5">
        <v>1100</v>
      </c>
      <c r="N1332" s="5" t="s">
        <v>170</v>
      </c>
      <c r="O1332" s="6" t="s">
        <v>81</v>
      </c>
      <c r="P1332" s="6" t="s">
        <v>1525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3">
        <f t="shared" si="398"/>
        <v>40</v>
      </c>
      <c r="BK1332" s="133" t="str">
        <f t="shared" si="400"/>
        <v>Pin d'Alep_F1_Classique_Pin d'Alep_40_</v>
      </c>
      <c r="BL1332" s="317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5" t="str">
        <f>+VLOOKUP(G1332,Liste!$A$7:$H$69,8,FALSE)</f>
        <v>Résineux</v>
      </c>
      <c r="BU1332" s="295">
        <f t="shared" si="401"/>
        <v>0</v>
      </c>
      <c r="BV1332" s="297">
        <f t="shared" si="402"/>
        <v>1</v>
      </c>
      <c r="BW1332" s="316">
        <v>0</v>
      </c>
      <c r="BX1332" s="295">
        <f t="shared" si="403"/>
        <v>0.43</v>
      </c>
      <c r="BY1332">
        <f t="shared" si="404"/>
        <v>0</v>
      </c>
      <c r="BZ1332" s="301">
        <f t="shared" si="405"/>
        <v>0</v>
      </c>
      <c r="CB1332" s="296">
        <v>0.6</v>
      </c>
      <c r="CC1332" s="296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3">
      <c r="A1333" s="4">
        <v>2021</v>
      </c>
      <c r="B1333" s="313">
        <v>44320</v>
      </c>
      <c r="C1333" s="4" t="s">
        <v>1519</v>
      </c>
      <c r="D1333" s="4" t="s">
        <v>1520</v>
      </c>
      <c r="F1333" s="4" t="s">
        <v>1521</v>
      </c>
      <c r="G1333" s="5" t="s">
        <v>1509</v>
      </c>
      <c r="H1333" s="5" t="s">
        <v>1522</v>
      </c>
      <c r="I1333" s="5" t="s">
        <v>18</v>
      </c>
      <c r="J1333" s="5" t="s">
        <v>9</v>
      </c>
      <c r="K1333" s="5">
        <v>15.5</v>
      </c>
      <c r="L1333" s="5" t="s">
        <v>1523</v>
      </c>
      <c r="M1333" s="5">
        <v>1100</v>
      </c>
      <c r="N1333" s="5" t="s">
        <v>170</v>
      </c>
      <c r="O1333" s="6" t="s">
        <v>81</v>
      </c>
      <c r="P1333" s="6" t="s">
        <v>1525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3">
        <f t="shared" si="398"/>
        <v>41</v>
      </c>
      <c r="BK1333" s="133" t="str">
        <f t="shared" si="400"/>
        <v>Pin d'Alep_F1_Classique_Pin d'Alep_41_</v>
      </c>
      <c r="BL1333" s="317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5" t="str">
        <f>+VLOOKUP(G1333,Liste!$A$7:$H$69,8,FALSE)</f>
        <v>Résineux</v>
      </c>
      <c r="BU1333" s="295">
        <f t="shared" si="401"/>
        <v>0</v>
      </c>
      <c r="BV1333" s="297">
        <f t="shared" si="402"/>
        <v>1</v>
      </c>
      <c r="BW1333" s="316">
        <v>0</v>
      </c>
      <c r="BX1333" s="295">
        <f t="shared" si="403"/>
        <v>0.43</v>
      </c>
      <c r="BY1333">
        <f t="shared" si="404"/>
        <v>0</v>
      </c>
      <c r="BZ1333" s="301">
        <f t="shared" si="405"/>
        <v>0</v>
      </c>
      <c r="CB1333" s="296">
        <v>0.6</v>
      </c>
      <c r="CC1333" s="296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3">
      <c r="A1334" s="4">
        <v>2021</v>
      </c>
      <c r="B1334" s="313">
        <v>44320</v>
      </c>
      <c r="C1334" s="4" t="s">
        <v>1519</v>
      </c>
      <c r="D1334" s="4" t="s">
        <v>1520</v>
      </c>
      <c r="F1334" s="4" t="s">
        <v>1521</v>
      </c>
      <c r="G1334" s="5" t="s">
        <v>1509</v>
      </c>
      <c r="H1334" s="5" t="s">
        <v>1522</v>
      </c>
      <c r="I1334" s="5" t="s">
        <v>18</v>
      </c>
      <c r="J1334" s="5" t="s">
        <v>9</v>
      </c>
      <c r="K1334" s="5">
        <v>15.5</v>
      </c>
      <c r="L1334" s="5" t="s">
        <v>1523</v>
      </c>
      <c r="M1334" s="5">
        <v>1100</v>
      </c>
      <c r="N1334" s="5" t="s">
        <v>170</v>
      </c>
      <c r="O1334" s="6" t="s">
        <v>81</v>
      </c>
      <c r="P1334" s="6" t="s">
        <v>1525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3">
        <f t="shared" si="398"/>
        <v>42</v>
      </c>
      <c r="BK1334" s="133" t="str">
        <f t="shared" si="400"/>
        <v>Pin d'Alep_F1_Classique_Pin d'Alep_42_</v>
      </c>
      <c r="BL1334" s="317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5" t="str">
        <f>+VLOOKUP(G1334,Liste!$A$7:$H$69,8,FALSE)</f>
        <v>Résineux</v>
      </c>
      <c r="BU1334" s="295">
        <f t="shared" si="401"/>
        <v>0</v>
      </c>
      <c r="BV1334" s="297">
        <f t="shared" si="402"/>
        <v>1</v>
      </c>
      <c r="BW1334" s="316">
        <v>0</v>
      </c>
      <c r="BX1334" s="295">
        <f t="shared" si="403"/>
        <v>0.43</v>
      </c>
      <c r="BY1334">
        <f t="shared" si="404"/>
        <v>0</v>
      </c>
      <c r="BZ1334" s="301">
        <f t="shared" si="405"/>
        <v>0</v>
      </c>
      <c r="CB1334" s="296">
        <v>0.6</v>
      </c>
      <c r="CC1334" s="296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3">
      <c r="A1335" s="4">
        <v>2021</v>
      </c>
      <c r="B1335" s="313">
        <v>44320</v>
      </c>
      <c r="C1335" s="4" t="s">
        <v>1519</v>
      </c>
      <c r="D1335" s="4" t="s">
        <v>1520</v>
      </c>
      <c r="F1335" s="4" t="s">
        <v>1521</v>
      </c>
      <c r="G1335" s="5" t="s">
        <v>1509</v>
      </c>
      <c r="H1335" s="5" t="s">
        <v>1522</v>
      </c>
      <c r="I1335" s="5" t="s">
        <v>18</v>
      </c>
      <c r="J1335" s="5" t="s">
        <v>9</v>
      </c>
      <c r="K1335" s="5">
        <v>15.5</v>
      </c>
      <c r="L1335" s="5" t="s">
        <v>1523</v>
      </c>
      <c r="M1335" s="5">
        <v>1100</v>
      </c>
      <c r="N1335" s="5" t="s">
        <v>170</v>
      </c>
      <c r="O1335" s="6" t="s">
        <v>81</v>
      </c>
      <c r="P1335" s="6" t="s">
        <v>1525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3">
        <f t="shared" si="398"/>
        <v>43</v>
      </c>
      <c r="BK1335" s="133" t="str">
        <f t="shared" si="400"/>
        <v>Pin d'Alep_F1_Classique_Pin d'Alep_43_</v>
      </c>
      <c r="BL1335" s="317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5" t="str">
        <f>+VLOOKUP(G1335,Liste!$A$7:$H$69,8,FALSE)</f>
        <v>Résineux</v>
      </c>
      <c r="BU1335" s="295">
        <f t="shared" si="401"/>
        <v>0</v>
      </c>
      <c r="BV1335" s="297">
        <f t="shared" si="402"/>
        <v>1</v>
      </c>
      <c r="BW1335" s="316">
        <v>0</v>
      </c>
      <c r="BX1335" s="295">
        <f t="shared" si="403"/>
        <v>0.43</v>
      </c>
      <c r="BY1335">
        <f t="shared" si="404"/>
        <v>0</v>
      </c>
      <c r="BZ1335" s="301">
        <f t="shared" si="405"/>
        <v>0</v>
      </c>
      <c r="CB1335" s="296">
        <v>0.6</v>
      </c>
      <c r="CC1335" s="296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3">
      <c r="A1336" s="4">
        <v>2021</v>
      </c>
      <c r="B1336" s="313">
        <v>44320</v>
      </c>
      <c r="C1336" s="4" t="s">
        <v>1519</v>
      </c>
      <c r="D1336" s="4" t="s">
        <v>1520</v>
      </c>
      <c r="F1336" s="4" t="s">
        <v>1521</v>
      </c>
      <c r="G1336" s="5" t="s">
        <v>1509</v>
      </c>
      <c r="H1336" s="5" t="s">
        <v>1522</v>
      </c>
      <c r="I1336" s="5" t="s">
        <v>18</v>
      </c>
      <c r="J1336" s="5" t="s">
        <v>9</v>
      </c>
      <c r="K1336" s="5">
        <v>15.5</v>
      </c>
      <c r="L1336" s="5" t="s">
        <v>1523</v>
      </c>
      <c r="M1336" s="5">
        <v>1100</v>
      </c>
      <c r="N1336" s="5" t="s">
        <v>170</v>
      </c>
      <c r="O1336" s="6" t="s">
        <v>81</v>
      </c>
      <c r="P1336" s="6" t="s">
        <v>1525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3">
        <f t="shared" si="398"/>
        <v>44</v>
      </c>
      <c r="BK1336" s="133" t="str">
        <f t="shared" si="400"/>
        <v>Pin d'Alep_F1_Classique_Pin d'Alep_44_</v>
      </c>
      <c r="BL1336" s="317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5" t="str">
        <f>+VLOOKUP(G1336,Liste!$A$7:$H$69,8,FALSE)</f>
        <v>Résineux</v>
      </c>
      <c r="BU1336" s="295">
        <f t="shared" si="401"/>
        <v>0</v>
      </c>
      <c r="BV1336" s="297">
        <f t="shared" si="402"/>
        <v>1</v>
      </c>
      <c r="BW1336" s="316">
        <v>0</v>
      </c>
      <c r="BX1336" s="295">
        <f t="shared" si="403"/>
        <v>0.43</v>
      </c>
      <c r="BY1336">
        <f t="shared" si="404"/>
        <v>0</v>
      </c>
      <c r="BZ1336" s="301">
        <f t="shared" si="405"/>
        <v>0</v>
      </c>
      <c r="CB1336" s="296">
        <v>0.6</v>
      </c>
      <c r="CC1336" s="296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3">
      <c r="A1337" s="4">
        <v>2021</v>
      </c>
      <c r="B1337" s="313">
        <v>44320</v>
      </c>
      <c r="C1337" s="4" t="s">
        <v>1519</v>
      </c>
      <c r="D1337" s="4" t="s">
        <v>1520</v>
      </c>
      <c r="F1337" s="4" t="s">
        <v>1521</v>
      </c>
      <c r="G1337" s="5" t="s">
        <v>1509</v>
      </c>
      <c r="H1337" s="5" t="s">
        <v>1522</v>
      </c>
      <c r="I1337" s="5" t="s">
        <v>18</v>
      </c>
      <c r="J1337" s="5" t="s">
        <v>9</v>
      </c>
      <c r="K1337" s="5">
        <v>15.5</v>
      </c>
      <c r="L1337" s="5" t="s">
        <v>1523</v>
      </c>
      <c r="M1337" s="5">
        <v>1100</v>
      </c>
      <c r="N1337" s="5" t="s">
        <v>170</v>
      </c>
      <c r="O1337" s="6" t="s">
        <v>81</v>
      </c>
      <c r="P1337" s="6" t="s">
        <v>1525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3">
        <f t="shared" si="398"/>
        <v>45</v>
      </c>
      <c r="BK1337" s="133" t="str">
        <f t="shared" si="400"/>
        <v>Pin d'Alep_F1_Classique_Pin d'Alep_45_</v>
      </c>
      <c r="BL1337" s="317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5" t="str">
        <f>+VLOOKUP(G1337,Liste!$A$7:$H$69,8,FALSE)</f>
        <v>Résineux</v>
      </c>
      <c r="BU1337" s="295">
        <f t="shared" si="401"/>
        <v>0</v>
      </c>
      <c r="BV1337" s="297">
        <f t="shared" si="402"/>
        <v>1</v>
      </c>
      <c r="BW1337" s="316">
        <v>0</v>
      </c>
      <c r="BX1337" s="295">
        <f t="shared" si="403"/>
        <v>0.43</v>
      </c>
      <c r="BY1337">
        <f t="shared" si="404"/>
        <v>0</v>
      </c>
      <c r="BZ1337" s="301">
        <f t="shared" si="405"/>
        <v>0</v>
      </c>
      <c r="CB1337" s="296">
        <v>0.6</v>
      </c>
      <c r="CC1337" s="296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3">
      <c r="A1338" s="4">
        <v>2021</v>
      </c>
      <c r="B1338" s="313">
        <v>44320</v>
      </c>
      <c r="C1338" s="4" t="s">
        <v>1519</v>
      </c>
      <c r="D1338" s="4" t="s">
        <v>1520</v>
      </c>
      <c r="F1338" s="4" t="s">
        <v>1521</v>
      </c>
      <c r="G1338" s="5" t="s">
        <v>1509</v>
      </c>
      <c r="H1338" s="5" t="s">
        <v>1522</v>
      </c>
      <c r="I1338" s="5" t="s">
        <v>18</v>
      </c>
      <c r="J1338" s="5" t="s">
        <v>9</v>
      </c>
      <c r="K1338" s="5">
        <v>15.5</v>
      </c>
      <c r="L1338" s="5" t="s">
        <v>1523</v>
      </c>
      <c r="M1338" s="5">
        <v>1100</v>
      </c>
      <c r="N1338" s="5" t="s">
        <v>170</v>
      </c>
      <c r="O1338" s="6" t="s">
        <v>81</v>
      </c>
      <c r="P1338" s="6" t="s">
        <v>1525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3">
        <f t="shared" si="398"/>
        <v>46</v>
      </c>
      <c r="BK1338" s="133" t="str">
        <f t="shared" si="400"/>
        <v>Pin d'Alep_F1_Classique_Pin d'Alep_46_</v>
      </c>
      <c r="BL1338" s="317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5" t="str">
        <f>+VLOOKUP(G1338,Liste!$A$7:$H$69,8,FALSE)</f>
        <v>Résineux</v>
      </c>
      <c r="BU1338" s="295">
        <f t="shared" si="401"/>
        <v>0</v>
      </c>
      <c r="BV1338" s="297">
        <f t="shared" si="402"/>
        <v>1</v>
      </c>
      <c r="BW1338" s="316">
        <v>0</v>
      </c>
      <c r="BX1338" s="295">
        <f t="shared" si="403"/>
        <v>0.43</v>
      </c>
      <c r="BY1338">
        <f t="shared" si="404"/>
        <v>0</v>
      </c>
      <c r="BZ1338" s="301">
        <f t="shared" si="405"/>
        <v>0</v>
      </c>
      <c r="CB1338" s="296">
        <v>0.6</v>
      </c>
      <c r="CC1338" s="296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3">
      <c r="A1339" s="4">
        <v>2021</v>
      </c>
      <c r="B1339" s="313">
        <v>44320</v>
      </c>
      <c r="C1339" s="4" t="s">
        <v>1519</v>
      </c>
      <c r="D1339" s="4" t="s">
        <v>1520</v>
      </c>
      <c r="F1339" s="4" t="s">
        <v>1521</v>
      </c>
      <c r="G1339" s="5" t="s">
        <v>1509</v>
      </c>
      <c r="H1339" s="5" t="s">
        <v>1522</v>
      </c>
      <c r="I1339" s="5" t="s">
        <v>18</v>
      </c>
      <c r="J1339" s="5" t="s">
        <v>9</v>
      </c>
      <c r="K1339" s="5">
        <v>15.5</v>
      </c>
      <c r="L1339" s="5" t="s">
        <v>1523</v>
      </c>
      <c r="M1339" s="5">
        <v>1100</v>
      </c>
      <c r="N1339" s="5" t="s">
        <v>170</v>
      </c>
      <c r="O1339" s="6" t="s">
        <v>81</v>
      </c>
      <c r="P1339" s="6" t="s">
        <v>1525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3">
        <f t="shared" si="398"/>
        <v>47</v>
      </c>
      <c r="BK1339" s="133" t="str">
        <f t="shared" si="400"/>
        <v>Pin d'Alep_F1_Classique_Pin d'Alep_47_</v>
      </c>
      <c r="BL1339" s="317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5" t="str">
        <f>+VLOOKUP(G1339,Liste!$A$7:$H$69,8,FALSE)</f>
        <v>Résineux</v>
      </c>
      <c r="BU1339" s="295">
        <f t="shared" si="401"/>
        <v>0</v>
      </c>
      <c r="BV1339" s="297">
        <f t="shared" si="402"/>
        <v>1</v>
      </c>
      <c r="BW1339" s="316">
        <v>0</v>
      </c>
      <c r="BX1339" s="295">
        <f t="shared" si="403"/>
        <v>0.43</v>
      </c>
      <c r="BY1339">
        <f t="shared" si="404"/>
        <v>0</v>
      </c>
      <c r="BZ1339" s="301">
        <f t="shared" si="405"/>
        <v>0</v>
      </c>
      <c r="CB1339" s="296">
        <v>0.6</v>
      </c>
      <c r="CC1339" s="296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3">
      <c r="A1340" s="4">
        <v>2021</v>
      </c>
      <c r="B1340" s="313">
        <v>44320</v>
      </c>
      <c r="C1340" s="4" t="s">
        <v>1519</v>
      </c>
      <c r="D1340" s="4" t="s">
        <v>1520</v>
      </c>
      <c r="F1340" s="4" t="s">
        <v>1521</v>
      </c>
      <c r="G1340" s="5" t="s">
        <v>1509</v>
      </c>
      <c r="H1340" s="5" t="s">
        <v>1522</v>
      </c>
      <c r="I1340" s="5" t="s">
        <v>18</v>
      </c>
      <c r="J1340" s="5" t="s">
        <v>9</v>
      </c>
      <c r="K1340" s="5">
        <v>15.5</v>
      </c>
      <c r="L1340" s="5" t="s">
        <v>1523</v>
      </c>
      <c r="M1340" s="5">
        <v>1100</v>
      </c>
      <c r="N1340" s="5" t="s">
        <v>170</v>
      </c>
      <c r="O1340" s="6" t="s">
        <v>81</v>
      </c>
      <c r="P1340" s="6" t="s">
        <v>1525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3">
        <f t="shared" si="398"/>
        <v>48</v>
      </c>
      <c r="BK1340" s="133" t="str">
        <f t="shared" si="400"/>
        <v>Pin d'Alep_F1_Classique_Pin d'Alep_48_</v>
      </c>
      <c r="BL1340" s="317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5" t="str">
        <f>+VLOOKUP(G1340,Liste!$A$7:$H$69,8,FALSE)</f>
        <v>Résineux</v>
      </c>
      <c r="BU1340" s="295">
        <f t="shared" si="401"/>
        <v>0</v>
      </c>
      <c r="BV1340" s="297">
        <f t="shared" si="402"/>
        <v>1</v>
      </c>
      <c r="BW1340" s="316">
        <v>0</v>
      </c>
      <c r="BX1340" s="295">
        <f t="shared" si="403"/>
        <v>0.43</v>
      </c>
      <c r="BY1340">
        <f t="shared" si="404"/>
        <v>0</v>
      </c>
      <c r="BZ1340" s="301">
        <f t="shared" si="405"/>
        <v>0</v>
      </c>
      <c r="CB1340" s="296">
        <v>0.6</v>
      </c>
      <c r="CC1340" s="296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3">
      <c r="A1341" s="4">
        <v>2021</v>
      </c>
      <c r="B1341" s="313">
        <v>44320</v>
      </c>
      <c r="C1341" s="4" t="s">
        <v>1519</v>
      </c>
      <c r="D1341" s="4" t="s">
        <v>1520</v>
      </c>
      <c r="F1341" s="4" t="s">
        <v>1521</v>
      </c>
      <c r="G1341" s="5" t="s">
        <v>1509</v>
      </c>
      <c r="H1341" s="5" t="s">
        <v>1522</v>
      </c>
      <c r="I1341" s="5" t="s">
        <v>18</v>
      </c>
      <c r="J1341" s="5" t="s">
        <v>9</v>
      </c>
      <c r="K1341" s="5">
        <v>15.5</v>
      </c>
      <c r="L1341" s="5" t="s">
        <v>1523</v>
      </c>
      <c r="M1341" s="5">
        <v>1100</v>
      </c>
      <c r="N1341" s="5" t="s">
        <v>170</v>
      </c>
      <c r="O1341" s="6" t="s">
        <v>81</v>
      </c>
      <c r="P1341" s="6" t="s">
        <v>1525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3">
        <f t="shared" si="398"/>
        <v>49</v>
      </c>
      <c r="BK1341" s="133" t="str">
        <f t="shared" si="400"/>
        <v>Pin d'Alep_F1_Classique_Pin d'Alep_49_</v>
      </c>
      <c r="BL1341" s="317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5" t="str">
        <f>+VLOOKUP(G1341,Liste!$A$7:$H$69,8,FALSE)</f>
        <v>Résineux</v>
      </c>
      <c r="BU1341" s="295">
        <f t="shared" si="401"/>
        <v>0</v>
      </c>
      <c r="BV1341" s="297">
        <f t="shared" si="402"/>
        <v>1</v>
      </c>
      <c r="BW1341" s="316">
        <v>0</v>
      </c>
      <c r="BX1341" s="295">
        <f t="shared" si="403"/>
        <v>0.43</v>
      </c>
      <c r="BY1341">
        <f t="shared" si="404"/>
        <v>0</v>
      </c>
      <c r="BZ1341" s="301">
        <f t="shared" si="405"/>
        <v>0</v>
      </c>
      <c r="CB1341" s="296">
        <v>0.6</v>
      </c>
      <c r="CC1341" s="296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3">
      <c r="A1342" s="4">
        <v>2021</v>
      </c>
      <c r="B1342" s="313">
        <v>44320</v>
      </c>
      <c r="C1342" s="4" t="s">
        <v>1519</v>
      </c>
      <c r="D1342" s="4" t="s">
        <v>1520</v>
      </c>
      <c r="F1342" s="4" t="s">
        <v>1521</v>
      </c>
      <c r="G1342" s="5" t="s">
        <v>1509</v>
      </c>
      <c r="H1342" s="5" t="s">
        <v>1522</v>
      </c>
      <c r="I1342" s="5" t="s">
        <v>18</v>
      </c>
      <c r="J1342" s="5" t="s">
        <v>9</v>
      </c>
      <c r="K1342" s="5">
        <v>15.5</v>
      </c>
      <c r="L1342" s="5" t="s">
        <v>1523</v>
      </c>
      <c r="M1342" s="5">
        <v>1100</v>
      </c>
      <c r="N1342" s="5" t="s">
        <v>170</v>
      </c>
      <c r="O1342" s="6" t="s">
        <v>81</v>
      </c>
      <c r="P1342" s="6" t="s">
        <v>1525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3">
        <f t="shared" si="398"/>
        <v>50</v>
      </c>
      <c r="BK1342" s="133" t="str">
        <f t="shared" si="400"/>
        <v>Pin d'Alep_F1_Classique_Pin d'Alep_50_</v>
      </c>
      <c r="BL1342" s="317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5" t="str">
        <f>+VLOOKUP(G1342,Liste!$A$7:$H$69,8,FALSE)</f>
        <v>Résineux</v>
      </c>
      <c r="BU1342" s="295">
        <f t="shared" si="401"/>
        <v>0</v>
      </c>
      <c r="BV1342" s="297">
        <f t="shared" si="402"/>
        <v>1</v>
      </c>
      <c r="BW1342" s="316">
        <v>0</v>
      </c>
      <c r="BX1342" s="295">
        <f t="shared" si="403"/>
        <v>0.43</v>
      </c>
      <c r="BY1342">
        <f t="shared" si="404"/>
        <v>0</v>
      </c>
      <c r="BZ1342" s="301">
        <f t="shared" si="405"/>
        <v>0</v>
      </c>
      <c r="CB1342" s="296">
        <v>0.6</v>
      </c>
      <c r="CC1342" s="296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3">
      <c r="A1343" s="4">
        <v>2021</v>
      </c>
      <c r="B1343" s="313">
        <v>44320</v>
      </c>
      <c r="C1343" s="4" t="s">
        <v>1519</v>
      </c>
      <c r="D1343" s="4" t="s">
        <v>1520</v>
      </c>
      <c r="F1343" s="4" t="s">
        <v>1521</v>
      </c>
      <c r="G1343" s="5" t="s">
        <v>1509</v>
      </c>
      <c r="H1343" s="5" t="s">
        <v>1522</v>
      </c>
      <c r="I1343" s="5" t="s">
        <v>18</v>
      </c>
      <c r="J1343" s="5" t="s">
        <v>9</v>
      </c>
      <c r="K1343" s="5">
        <v>15.5</v>
      </c>
      <c r="L1343" s="5" t="s">
        <v>1523</v>
      </c>
      <c r="M1343" s="5">
        <v>1100</v>
      </c>
      <c r="N1343" s="5" t="s">
        <v>170</v>
      </c>
      <c r="O1343" s="6" t="s">
        <v>81</v>
      </c>
      <c r="P1343" s="6" t="s">
        <v>1525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3">
        <f t="shared" si="398"/>
        <v>51</v>
      </c>
      <c r="BK1343" s="133" t="str">
        <f t="shared" si="400"/>
        <v>Pin d'Alep_F1_Classique_Pin d'Alep_51_</v>
      </c>
      <c r="BL1343" s="317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5" t="str">
        <f>+VLOOKUP(G1343,Liste!$A$7:$H$69,8,FALSE)</f>
        <v>Résineux</v>
      </c>
      <c r="BU1343" s="295">
        <f t="shared" si="401"/>
        <v>0</v>
      </c>
      <c r="BV1343" s="297">
        <f t="shared" si="402"/>
        <v>1</v>
      </c>
      <c r="BW1343" s="316">
        <v>0</v>
      </c>
      <c r="BX1343" s="295">
        <f t="shared" si="403"/>
        <v>0.43</v>
      </c>
      <c r="BY1343">
        <f t="shared" si="404"/>
        <v>0</v>
      </c>
      <c r="BZ1343" s="301">
        <f t="shared" si="405"/>
        <v>0</v>
      </c>
      <c r="CB1343" s="296">
        <v>0.6</v>
      </c>
      <c r="CC1343" s="296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3">
      <c r="A1344" s="4">
        <v>2021</v>
      </c>
      <c r="B1344" s="313">
        <v>44320</v>
      </c>
      <c r="C1344" s="4" t="s">
        <v>1519</v>
      </c>
      <c r="D1344" s="4" t="s">
        <v>1520</v>
      </c>
      <c r="F1344" s="4" t="s">
        <v>1521</v>
      </c>
      <c r="G1344" s="5" t="s">
        <v>1509</v>
      </c>
      <c r="H1344" s="5" t="s">
        <v>1522</v>
      </c>
      <c r="I1344" s="5" t="s">
        <v>18</v>
      </c>
      <c r="J1344" s="5" t="s">
        <v>9</v>
      </c>
      <c r="K1344" s="5">
        <v>15.5</v>
      </c>
      <c r="L1344" s="5" t="s">
        <v>1523</v>
      </c>
      <c r="M1344" s="5">
        <v>1100</v>
      </c>
      <c r="N1344" s="5" t="s">
        <v>170</v>
      </c>
      <c r="O1344" s="6" t="s">
        <v>81</v>
      </c>
      <c r="P1344" s="6" t="s">
        <v>1525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3">
        <f t="shared" si="398"/>
        <v>52</v>
      </c>
      <c r="BK1344" s="133" t="str">
        <f t="shared" si="400"/>
        <v>Pin d'Alep_F1_Classique_Pin d'Alep_52_</v>
      </c>
      <c r="BL1344" s="317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5" t="str">
        <f>+VLOOKUP(G1344,Liste!$A$7:$H$69,8,FALSE)</f>
        <v>Résineux</v>
      </c>
      <c r="BU1344" s="295">
        <f t="shared" si="401"/>
        <v>0</v>
      </c>
      <c r="BV1344" s="297">
        <f t="shared" si="402"/>
        <v>1</v>
      </c>
      <c r="BW1344" s="316">
        <v>0</v>
      </c>
      <c r="BX1344" s="295">
        <f t="shared" si="403"/>
        <v>0.43</v>
      </c>
      <c r="BY1344">
        <f t="shared" si="404"/>
        <v>0</v>
      </c>
      <c r="BZ1344" s="301">
        <f t="shared" si="405"/>
        <v>0</v>
      </c>
      <c r="CB1344" s="296">
        <v>0.6</v>
      </c>
      <c r="CC1344" s="296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3">
      <c r="A1345" s="4">
        <v>2021</v>
      </c>
      <c r="B1345" s="313">
        <v>44320</v>
      </c>
      <c r="C1345" s="4" t="s">
        <v>1519</v>
      </c>
      <c r="D1345" s="4" t="s">
        <v>1520</v>
      </c>
      <c r="F1345" s="4" t="s">
        <v>1521</v>
      </c>
      <c r="G1345" s="5" t="s">
        <v>1509</v>
      </c>
      <c r="H1345" s="5" t="s">
        <v>1522</v>
      </c>
      <c r="I1345" s="5" t="s">
        <v>18</v>
      </c>
      <c r="J1345" s="5" t="s">
        <v>9</v>
      </c>
      <c r="K1345" s="5">
        <v>15.5</v>
      </c>
      <c r="L1345" s="5" t="s">
        <v>1523</v>
      </c>
      <c r="M1345" s="5">
        <v>1100</v>
      </c>
      <c r="N1345" s="5" t="s">
        <v>170</v>
      </c>
      <c r="O1345" s="6" t="s">
        <v>81</v>
      </c>
      <c r="P1345" s="6" t="s">
        <v>1525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3">
        <f t="shared" si="398"/>
        <v>52</v>
      </c>
      <c r="BK1345" s="133" t="str">
        <f t="shared" si="400"/>
        <v>Pin d'Alep_F1_Classique_Pin d'Alep_52_</v>
      </c>
      <c r="BL1345" s="317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5" t="str">
        <f>+VLOOKUP(G1345,Liste!$A$7:$H$69,8,FALSE)</f>
        <v>Résineux</v>
      </c>
      <c r="BU1345" s="295">
        <f t="shared" si="401"/>
        <v>0</v>
      </c>
      <c r="BV1345" s="297">
        <f t="shared" si="402"/>
        <v>1</v>
      </c>
      <c r="BW1345" s="316">
        <v>0</v>
      </c>
      <c r="BX1345" s="295">
        <f t="shared" si="403"/>
        <v>0.43</v>
      </c>
      <c r="BY1345">
        <f t="shared" si="404"/>
        <v>0</v>
      </c>
      <c r="BZ1345" s="301">
        <f t="shared" si="405"/>
        <v>0</v>
      </c>
      <c r="CB1345" s="296">
        <v>0.6</v>
      </c>
      <c r="CC1345" s="296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3">
      <c r="A1346" s="4">
        <v>2021</v>
      </c>
      <c r="B1346" s="313">
        <v>44320</v>
      </c>
      <c r="C1346" s="4" t="s">
        <v>1519</v>
      </c>
      <c r="D1346" s="4" t="s">
        <v>1520</v>
      </c>
      <c r="F1346" s="4" t="s">
        <v>1521</v>
      </c>
      <c r="G1346" s="5" t="s">
        <v>1509</v>
      </c>
      <c r="H1346" s="5" t="s">
        <v>1522</v>
      </c>
      <c r="I1346" s="5" t="s">
        <v>18</v>
      </c>
      <c r="J1346" s="5" t="s">
        <v>9</v>
      </c>
      <c r="K1346" s="5">
        <v>15.5</v>
      </c>
      <c r="L1346" s="5" t="s">
        <v>1523</v>
      </c>
      <c r="M1346" s="5">
        <v>1100</v>
      </c>
      <c r="N1346" s="5" t="s">
        <v>170</v>
      </c>
      <c r="O1346" s="6" t="s">
        <v>81</v>
      </c>
      <c r="P1346" s="6" t="s">
        <v>1525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3">
        <f t="shared" si="398"/>
        <v>53</v>
      </c>
      <c r="BK1346" s="133" t="str">
        <f t="shared" si="400"/>
        <v>Pin d'Alep_F1_Classique_Pin d'Alep_53_</v>
      </c>
      <c r="BL1346" s="317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5" t="str">
        <f>+VLOOKUP(G1346,Liste!$A$7:$H$69,8,FALSE)</f>
        <v>Résineux</v>
      </c>
      <c r="BU1346" s="295">
        <f t="shared" si="401"/>
        <v>0</v>
      </c>
      <c r="BV1346" s="297">
        <f t="shared" si="402"/>
        <v>1</v>
      </c>
      <c r="BW1346" s="316">
        <v>0</v>
      </c>
      <c r="BX1346" s="295">
        <f t="shared" si="403"/>
        <v>0.43</v>
      </c>
      <c r="BY1346">
        <f t="shared" si="404"/>
        <v>0</v>
      </c>
      <c r="BZ1346" s="301">
        <f t="shared" si="405"/>
        <v>0</v>
      </c>
      <c r="CB1346" s="296">
        <v>0.6</v>
      </c>
      <c r="CC1346" s="296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3">
      <c r="A1347" s="4">
        <v>2021</v>
      </c>
      <c r="B1347" s="313">
        <v>44320</v>
      </c>
      <c r="C1347" s="4" t="s">
        <v>1519</v>
      </c>
      <c r="D1347" s="4" t="s">
        <v>1520</v>
      </c>
      <c r="F1347" s="4" t="s">
        <v>1521</v>
      </c>
      <c r="G1347" s="5" t="s">
        <v>1509</v>
      </c>
      <c r="H1347" s="5" t="s">
        <v>1522</v>
      </c>
      <c r="I1347" s="5" t="s">
        <v>18</v>
      </c>
      <c r="J1347" s="5" t="s">
        <v>9</v>
      </c>
      <c r="K1347" s="5">
        <v>15.5</v>
      </c>
      <c r="L1347" s="5" t="s">
        <v>1523</v>
      </c>
      <c r="M1347" s="5">
        <v>1100</v>
      </c>
      <c r="N1347" s="5" t="s">
        <v>170</v>
      </c>
      <c r="O1347" s="6" t="s">
        <v>81</v>
      </c>
      <c r="P1347" s="6" t="s">
        <v>1525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3">
        <f t="shared" ref="BJ1347:BJ1410" si="417">+AC1347</f>
        <v>54</v>
      </c>
      <c r="BK1347" s="133" t="str">
        <f t="shared" si="400"/>
        <v>Pin d'Alep_F1_Classique_Pin d'Alep_54_</v>
      </c>
      <c r="BL1347" s="317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5" t="str">
        <f>+VLOOKUP(G1347,Liste!$A$7:$H$69,8,FALSE)</f>
        <v>Résineux</v>
      </c>
      <c r="BU1347" s="295">
        <f t="shared" si="401"/>
        <v>0</v>
      </c>
      <c r="BV1347" s="297">
        <f t="shared" si="402"/>
        <v>1</v>
      </c>
      <c r="BW1347" s="316">
        <v>0</v>
      </c>
      <c r="BX1347" s="295">
        <f t="shared" si="403"/>
        <v>0.43</v>
      </c>
      <c r="BY1347">
        <f t="shared" si="404"/>
        <v>0</v>
      </c>
      <c r="BZ1347" s="301">
        <f t="shared" si="405"/>
        <v>0</v>
      </c>
      <c r="CB1347" s="296">
        <v>0.6</v>
      </c>
      <c r="CC1347" s="296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3">
      <c r="A1348" s="4">
        <v>2021</v>
      </c>
      <c r="B1348" s="313">
        <v>44320</v>
      </c>
      <c r="C1348" s="4" t="s">
        <v>1519</v>
      </c>
      <c r="D1348" s="4" t="s">
        <v>1520</v>
      </c>
      <c r="F1348" s="4" t="s">
        <v>1521</v>
      </c>
      <c r="G1348" s="5" t="s">
        <v>1509</v>
      </c>
      <c r="H1348" s="5" t="s">
        <v>1522</v>
      </c>
      <c r="I1348" s="5" t="s">
        <v>18</v>
      </c>
      <c r="J1348" s="5" t="s">
        <v>9</v>
      </c>
      <c r="K1348" s="5">
        <v>15.5</v>
      </c>
      <c r="L1348" s="5" t="s">
        <v>1523</v>
      </c>
      <c r="M1348" s="5">
        <v>1100</v>
      </c>
      <c r="N1348" s="5" t="s">
        <v>170</v>
      </c>
      <c r="O1348" s="6" t="s">
        <v>81</v>
      </c>
      <c r="P1348" s="6" t="s">
        <v>1525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3">
        <f t="shared" si="417"/>
        <v>55</v>
      </c>
      <c r="BK1348" s="133" t="str">
        <f t="shared" ref="BK1348:BK1411" si="419">+_xlfn.CONCAT(BH1348,"_",J1348,"_",I1348,"_",BI1348,"_",BJ1348,"_")</f>
        <v>Pin d'Alep_F1_Classique_Pin d'Alep_55_</v>
      </c>
      <c r="BL1348" s="317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5" t="str">
        <f>+VLOOKUP(G1348,Liste!$A$7:$H$69,8,FALSE)</f>
        <v>Résineux</v>
      </c>
      <c r="BU1348" s="295">
        <f t="shared" ref="BU1348:BU1411" si="420">IF(BT1348="Résineux",0%,100%)</f>
        <v>0</v>
      </c>
      <c r="BV1348" s="297">
        <f t="shared" ref="BV1348:BV1411" si="421">+IF(BT1348="Résineux",100%,0%)</f>
        <v>1</v>
      </c>
      <c r="BW1348" s="316">
        <v>0</v>
      </c>
      <c r="BX1348" s="295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1">
        <f t="shared" ref="BZ1348:BZ1411" si="424">+IF(BJ1348&gt;=31,0,BY1348+BZ1347)</f>
        <v>0</v>
      </c>
      <c r="CB1348" s="296">
        <v>0.6</v>
      </c>
      <c r="CC1348" s="296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3">
      <c r="A1349" s="4">
        <v>2021</v>
      </c>
      <c r="B1349" s="313">
        <v>44320</v>
      </c>
      <c r="C1349" s="4" t="s">
        <v>1519</v>
      </c>
      <c r="D1349" s="4" t="s">
        <v>1520</v>
      </c>
      <c r="F1349" s="4" t="s">
        <v>1521</v>
      </c>
      <c r="G1349" s="5" t="s">
        <v>1509</v>
      </c>
      <c r="H1349" s="5" t="s">
        <v>1522</v>
      </c>
      <c r="I1349" s="5" t="s">
        <v>18</v>
      </c>
      <c r="J1349" s="5" t="s">
        <v>9</v>
      </c>
      <c r="K1349" s="5">
        <v>15.5</v>
      </c>
      <c r="L1349" s="5" t="s">
        <v>1523</v>
      </c>
      <c r="M1349" s="5">
        <v>1100</v>
      </c>
      <c r="N1349" s="5" t="s">
        <v>170</v>
      </c>
      <c r="O1349" s="6" t="s">
        <v>81</v>
      </c>
      <c r="P1349" s="6" t="s">
        <v>1525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3">
        <f t="shared" si="417"/>
        <v>56</v>
      </c>
      <c r="BK1349" s="133" t="str">
        <f t="shared" si="419"/>
        <v>Pin d'Alep_F1_Classique_Pin d'Alep_56_</v>
      </c>
      <c r="BL1349" s="317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5" t="str">
        <f>+VLOOKUP(G1349,Liste!$A$7:$H$69,8,FALSE)</f>
        <v>Résineux</v>
      </c>
      <c r="BU1349" s="295">
        <f t="shared" si="420"/>
        <v>0</v>
      </c>
      <c r="BV1349" s="297">
        <f t="shared" si="421"/>
        <v>1</v>
      </c>
      <c r="BW1349" s="316">
        <v>0</v>
      </c>
      <c r="BX1349" s="295">
        <f t="shared" si="422"/>
        <v>0.43</v>
      </c>
      <c r="BY1349">
        <f t="shared" si="423"/>
        <v>0</v>
      </c>
      <c r="BZ1349" s="301">
        <f t="shared" si="424"/>
        <v>0</v>
      </c>
      <c r="CB1349" s="296">
        <v>0.6</v>
      </c>
      <c r="CC1349" s="296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3">
      <c r="A1350" s="4">
        <v>2021</v>
      </c>
      <c r="B1350" s="313">
        <v>44320</v>
      </c>
      <c r="C1350" s="4" t="s">
        <v>1519</v>
      </c>
      <c r="D1350" s="4" t="s">
        <v>1520</v>
      </c>
      <c r="F1350" s="4" t="s">
        <v>1521</v>
      </c>
      <c r="G1350" s="5" t="s">
        <v>1509</v>
      </c>
      <c r="H1350" s="5" t="s">
        <v>1522</v>
      </c>
      <c r="I1350" s="5" t="s">
        <v>18</v>
      </c>
      <c r="J1350" s="5" t="s">
        <v>9</v>
      </c>
      <c r="K1350" s="5">
        <v>15.5</v>
      </c>
      <c r="L1350" s="5" t="s">
        <v>1523</v>
      </c>
      <c r="M1350" s="5">
        <v>1100</v>
      </c>
      <c r="N1350" s="5" t="s">
        <v>170</v>
      </c>
      <c r="O1350" s="6" t="s">
        <v>81</v>
      </c>
      <c r="P1350" s="6" t="s">
        <v>1525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3">
        <f t="shared" si="417"/>
        <v>57</v>
      </c>
      <c r="BK1350" s="133" t="str">
        <f t="shared" si="419"/>
        <v>Pin d'Alep_F1_Classique_Pin d'Alep_57_</v>
      </c>
      <c r="BL1350" s="317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5" t="str">
        <f>+VLOOKUP(G1350,Liste!$A$7:$H$69,8,FALSE)</f>
        <v>Résineux</v>
      </c>
      <c r="BU1350" s="295">
        <f t="shared" si="420"/>
        <v>0</v>
      </c>
      <c r="BV1350" s="297">
        <f t="shared" si="421"/>
        <v>1</v>
      </c>
      <c r="BW1350" s="316">
        <v>0</v>
      </c>
      <c r="BX1350" s="295">
        <f t="shared" si="422"/>
        <v>0.43</v>
      </c>
      <c r="BY1350">
        <f t="shared" si="423"/>
        <v>0</v>
      </c>
      <c r="BZ1350" s="301">
        <f t="shared" si="424"/>
        <v>0</v>
      </c>
      <c r="CB1350" s="296">
        <v>0.6</v>
      </c>
      <c r="CC1350" s="296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3">
      <c r="A1351" s="4">
        <v>2021</v>
      </c>
      <c r="B1351" s="313">
        <v>44320</v>
      </c>
      <c r="C1351" s="4" t="s">
        <v>1519</v>
      </c>
      <c r="D1351" s="4" t="s">
        <v>1520</v>
      </c>
      <c r="F1351" s="4" t="s">
        <v>1521</v>
      </c>
      <c r="G1351" s="5" t="s">
        <v>1509</v>
      </c>
      <c r="H1351" s="5" t="s">
        <v>1522</v>
      </c>
      <c r="I1351" s="5" t="s">
        <v>18</v>
      </c>
      <c r="J1351" s="5" t="s">
        <v>9</v>
      </c>
      <c r="K1351" s="5">
        <v>15.5</v>
      </c>
      <c r="L1351" s="5" t="s">
        <v>1523</v>
      </c>
      <c r="M1351" s="5">
        <v>1100</v>
      </c>
      <c r="N1351" s="5" t="s">
        <v>170</v>
      </c>
      <c r="O1351" s="6" t="s">
        <v>81</v>
      </c>
      <c r="P1351" s="6" t="s">
        <v>1525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3">
        <f t="shared" si="417"/>
        <v>58</v>
      </c>
      <c r="BK1351" s="133" t="str">
        <f t="shared" si="419"/>
        <v>Pin d'Alep_F1_Classique_Pin d'Alep_58_</v>
      </c>
      <c r="BL1351" s="317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5" t="str">
        <f>+VLOOKUP(G1351,Liste!$A$7:$H$69,8,FALSE)</f>
        <v>Résineux</v>
      </c>
      <c r="BU1351" s="295">
        <f t="shared" si="420"/>
        <v>0</v>
      </c>
      <c r="BV1351" s="297">
        <f t="shared" si="421"/>
        <v>1</v>
      </c>
      <c r="BW1351" s="316">
        <v>0</v>
      </c>
      <c r="BX1351" s="295">
        <f t="shared" si="422"/>
        <v>0.43</v>
      </c>
      <c r="BY1351">
        <f t="shared" si="423"/>
        <v>0</v>
      </c>
      <c r="BZ1351" s="301">
        <f t="shared" si="424"/>
        <v>0</v>
      </c>
      <c r="CB1351" s="296">
        <v>0.6</v>
      </c>
      <c r="CC1351" s="296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3">
      <c r="A1352" s="4">
        <v>2021</v>
      </c>
      <c r="B1352" s="313">
        <v>44320</v>
      </c>
      <c r="C1352" s="4" t="s">
        <v>1519</v>
      </c>
      <c r="D1352" s="4" t="s">
        <v>1520</v>
      </c>
      <c r="F1352" s="4" t="s">
        <v>1521</v>
      </c>
      <c r="G1352" s="5" t="s">
        <v>1509</v>
      </c>
      <c r="H1352" s="5" t="s">
        <v>1522</v>
      </c>
      <c r="I1352" s="5" t="s">
        <v>18</v>
      </c>
      <c r="J1352" s="5" t="s">
        <v>9</v>
      </c>
      <c r="K1352" s="5">
        <v>15.5</v>
      </c>
      <c r="L1352" s="5" t="s">
        <v>1523</v>
      </c>
      <c r="M1352" s="5">
        <v>1100</v>
      </c>
      <c r="N1352" s="5" t="s">
        <v>170</v>
      </c>
      <c r="O1352" s="6" t="s">
        <v>81</v>
      </c>
      <c r="P1352" s="6" t="s">
        <v>1525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3">
        <f t="shared" si="417"/>
        <v>59</v>
      </c>
      <c r="BK1352" s="133" t="str">
        <f t="shared" si="419"/>
        <v>Pin d'Alep_F1_Classique_Pin d'Alep_59_</v>
      </c>
      <c r="BL1352" s="317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5" t="str">
        <f>+VLOOKUP(G1352,Liste!$A$7:$H$69,8,FALSE)</f>
        <v>Résineux</v>
      </c>
      <c r="BU1352" s="295">
        <f t="shared" si="420"/>
        <v>0</v>
      </c>
      <c r="BV1352" s="297">
        <f t="shared" si="421"/>
        <v>1</v>
      </c>
      <c r="BW1352" s="316">
        <v>0</v>
      </c>
      <c r="BX1352" s="295">
        <f t="shared" si="422"/>
        <v>0.43</v>
      </c>
      <c r="BY1352">
        <f t="shared" si="423"/>
        <v>0</v>
      </c>
      <c r="BZ1352" s="301">
        <f t="shared" si="424"/>
        <v>0</v>
      </c>
      <c r="CB1352" s="296">
        <v>0.6</v>
      </c>
      <c r="CC1352" s="296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3">
      <c r="A1353" s="4">
        <v>2021</v>
      </c>
      <c r="B1353" s="313">
        <v>44320</v>
      </c>
      <c r="C1353" s="4" t="s">
        <v>1519</v>
      </c>
      <c r="D1353" s="4" t="s">
        <v>1520</v>
      </c>
      <c r="F1353" s="4" t="s">
        <v>1521</v>
      </c>
      <c r="G1353" s="5" t="s">
        <v>1509</v>
      </c>
      <c r="H1353" s="5" t="s">
        <v>1522</v>
      </c>
      <c r="I1353" s="5" t="s">
        <v>18</v>
      </c>
      <c r="J1353" s="5" t="s">
        <v>9</v>
      </c>
      <c r="K1353" s="5">
        <v>15.5</v>
      </c>
      <c r="L1353" s="5" t="s">
        <v>1523</v>
      </c>
      <c r="M1353" s="5">
        <v>1100</v>
      </c>
      <c r="N1353" s="5" t="s">
        <v>170</v>
      </c>
      <c r="O1353" s="6" t="s">
        <v>81</v>
      </c>
      <c r="P1353" s="6" t="s">
        <v>1525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3">
        <f t="shared" si="417"/>
        <v>60</v>
      </c>
      <c r="BK1353" s="133" t="str">
        <f t="shared" si="419"/>
        <v>Pin d'Alep_F1_Classique_Pin d'Alep_60_</v>
      </c>
      <c r="BL1353" s="317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5" t="str">
        <f>+VLOOKUP(G1353,Liste!$A$7:$H$69,8,FALSE)</f>
        <v>Résineux</v>
      </c>
      <c r="BU1353" s="295">
        <f t="shared" si="420"/>
        <v>0</v>
      </c>
      <c r="BV1353" s="297">
        <f t="shared" si="421"/>
        <v>1</v>
      </c>
      <c r="BW1353" s="316">
        <v>0</v>
      </c>
      <c r="BX1353" s="295">
        <f t="shared" si="422"/>
        <v>0.43</v>
      </c>
      <c r="BY1353">
        <f t="shared" si="423"/>
        <v>0</v>
      </c>
      <c r="BZ1353" s="301">
        <f t="shared" si="424"/>
        <v>0</v>
      </c>
      <c r="CB1353" s="296">
        <v>0.6</v>
      </c>
      <c r="CC1353" s="296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3">
      <c r="A1354" s="4">
        <v>2021</v>
      </c>
      <c r="B1354" s="313">
        <v>44320</v>
      </c>
      <c r="C1354" s="4" t="s">
        <v>1519</v>
      </c>
      <c r="D1354" s="4" t="s">
        <v>1520</v>
      </c>
      <c r="F1354" s="4" t="s">
        <v>1521</v>
      </c>
      <c r="G1354" s="5" t="s">
        <v>1509</v>
      </c>
      <c r="H1354" s="5" t="s">
        <v>1522</v>
      </c>
      <c r="I1354" s="5" t="s">
        <v>18</v>
      </c>
      <c r="J1354" s="5" t="s">
        <v>9</v>
      </c>
      <c r="K1354" s="5">
        <v>15.5</v>
      </c>
      <c r="L1354" s="5" t="s">
        <v>1523</v>
      </c>
      <c r="M1354" s="5">
        <v>1100</v>
      </c>
      <c r="N1354" s="5" t="s">
        <v>170</v>
      </c>
      <c r="O1354" s="6" t="s">
        <v>81</v>
      </c>
      <c r="P1354" s="6" t="s">
        <v>1525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3">
        <f t="shared" si="417"/>
        <v>61</v>
      </c>
      <c r="BK1354" s="133" t="str">
        <f t="shared" si="419"/>
        <v>Pin d'Alep_F1_Classique_Pin d'Alep_61_</v>
      </c>
      <c r="BL1354" s="317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5" t="str">
        <f>+VLOOKUP(G1354,Liste!$A$7:$H$69,8,FALSE)</f>
        <v>Résineux</v>
      </c>
      <c r="BU1354" s="295">
        <f t="shared" si="420"/>
        <v>0</v>
      </c>
      <c r="BV1354" s="297">
        <f t="shared" si="421"/>
        <v>1</v>
      </c>
      <c r="BW1354" s="316">
        <v>0</v>
      </c>
      <c r="BX1354" s="295">
        <f t="shared" si="422"/>
        <v>0.43</v>
      </c>
      <c r="BY1354">
        <f t="shared" si="423"/>
        <v>0</v>
      </c>
      <c r="BZ1354" s="301">
        <f t="shared" si="424"/>
        <v>0</v>
      </c>
      <c r="CB1354" s="296">
        <v>0.6</v>
      </c>
      <c r="CC1354" s="296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3">
      <c r="A1355" s="4">
        <v>2021</v>
      </c>
      <c r="B1355" s="313">
        <v>44320</v>
      </c>
      <c r="C1355" s="4" t="s">
        <v>1519</v>
      </c>
      <c r="D1355" s="4" t="s">
        <v>1520</v>
      </c>
      <c r="F1355" s="4" t="s">
        <v>1521</v>
      </c>
      <c r="G1355" s="5" t="s">
        <v>1509</v>
      </c>
      <c r="H1355" s="5" t="s">
        <v>1522</v>
      </c>
      <c r="I1355" s="5" t="s">
        <v>18</v>
      </c>
      <c r="J1355" s="5" t="s">
        <v>9</v>
      </c>
      <c r="K1355" s="5">
        <v>15.5</v>
      </c>
      <c r="L1355" s="5" t="s">
        <v>1523</v>
      </c>
      <c r="M1355" s="5">
        <v>1100</v>
      </c>
      <c r="N1355" s="5" t="s">
        <v>170</v>
      </c>
      <c r="O1355" s="6" t="s">
        <v>81</v>
      </c>
      <c r="P1355" s="6" t="s">
        <v>1525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3">
        <f t="shared" si="417"/>
        <v>62</v>
      </c>
      <c r="BK1355" s="133" t="str">
        <f t="shared" si="419"/>
        <v>Pin d'Alep_F1_Classique_Pin d'Alep_62_</v>
      </c>
      <c r="BL1355" s="317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5" t="str">
        <f>+VLOOKUP(G1355,Liste!$A$7:$H$69,8,FALSE)</f>
        <v>Résineux</v>
      </c>
      <c r="BU1355" s="295">
        <f t="shared" si="420"/>
        <v>0</v>
      </c>
      <c r="BV1355" s="297">
        <f t="shared" si="421"/>
        <v>1</v>
      </c>
      <c r="BW1355" s="316">
        <v>0</v>
      </c>
      <c r="BX1355" s="295">
        <f t="shared" si="422"/>
        <v>0.43</v>
      </c>
      <c r="BY1355">
        <f t="shared" si="423"/>
        <v>0</v>
      </c>
      <c r="BZ1355" s="301">
        <f t="shared" si="424"/>
        <v>0</v>
      </c>
      <c r="CB1355" s="296">
        <v>0.6</v>
      </c>
      <c r="CC1355" s="296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3">
      <c r="A1356" s="4">
        <v>2021</v>
      </c>
      <c r="B1356" s="313">
        <v>44320</v>
      </c>
      <c r="C1356" s="4" t="s">
        <v>1519</v>
      </c>
      <c r="D1356" s="4" t="s">
        <v>1520</v>
      </c>
      <c r="F1356" s="4" t="s">
        <v>1521</v>
      </c>
      <c r="G1356" s="5" t="s">
        <v>1509</v>
      </c>
      <c r="H1356" s="5" t="s">
        <v>1522</v>
      </c>
      <c r="I1356" s="5" t="s">
        <v>18</v>
      </c>
      <c r="J1356" s="5" t="s">
        <v>9</v>
      </c>
      <c r="K1356" s="5">
        <v>15.5</v>
      </c>
      <c r="L1356" s="5" t="s">
        <v>1523</v>
      </c>
      <c r="M1356" s="5">
        <v>1100</v>
      </c>
      <c r="N1356" s="5" t="s">
        <v>170</v>
      </c>
      <c r="O1356" s="6" t="s">
        <v>81</v>
      </c>
      <c r="P1356" s="6" t="s">
        <v>1525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3">
        <f t="shared" si="417"/>
        <v>63</v>
      </c>
      <c r="BK1356" s="133" t="str">
        <f t="shared" si="419"/>
        <v>Pin d'Alep_F1_Classique_Pin d'Alep_63_</v>
      </c>
      <c r="BL1356" s="317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5" t="str">
        <f>+VLOOKUP(G1356,Liste!$A$7:$H$69,8,FALSE)</f>
        <v>Résineux</v>
      </c>
      <c r="BU1356" s="295">
        <f t="shared" si="420"/>
        <v>0</v>
      </c>
      <c r="BV1356" s="297">
        <f t="shared" si="421"/>
        <v>1</v>
      </c>
      <c r="BW1356" s="316">
        <v>0</v>
      </c>
      <c r="BX1356" s="295">
        <f t="shared" si="422"/>
        <v>0.43</v>
      </c>
      <c r="BY1356">
        <f t="shared" si="423"/>
        <v>0</v>
      </c>
      <c r="BZ1356" s="301">
        <f t="shared" si="424"/>
        <v>0</v>
      </c>
      <c r="CB1356" s="296">
        <v>0.6</v>
      </c>
      <c r="CC1356" s="296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3">
      <c r="A1357" s="4">
        <v>2021</v>
      </c>
      <c r="B1357" s="313">
        <v>44320</v>
      </c>
      <c r="C1357" s="4" t="s">
        <v>1519</v>
      </c>
      <c r="D1357" s="4" t="s">
        <v>1520</v>
      </c>
      <c r="F1357" s="4" t="s">
        <v>1521</v>
      </c>
      <c r="G1357" s="5" t="s">
        <v>1509</v>
      </c>
      <c r="H1357" s="5" t="s">
        <v>1522</v>
      </c>
      <c r="I1357" s="5" t="s">
        <v>18</v>
      </c>
      <c r="J1357" s="5" t="s">
        <v>9</v>
      </c>
      <c r="K1357" s="5">
        <v>15.5</v>
      </c>
      <c r="L1357" s="5" t="s">
        <v>1523</v>
      </c>
      <c r="M1357" s="5">
        <v>1100</v>
      </c>
      <c r="N1357" s="5" t="s">
        <v>170</v>
      </c>
      <c r="O1357" s="6" t="s">
        <v>81</v>
      </c>
      <c r="P1357" s="6" t="s">
        <v>1525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3">
        <f t="shared" si="417"/>
        <v>64</v>
      </c>
      <c r="BK1357" s="133" t="str">
        <f t="shared" si="419"/>
        <v>Pin d'Alep_F1_Classique_Pin d'Alep_64_</v>
      </c>
      <c r="BL1357" s="317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5" t="str">
        <f>+VLOOKUP(G1357,Liste!$A$7:$H$69,8,FALSE)</f>
        <v>Résineux</v>
      </c>
      <c r="BU1357" s="295">
        <f t="shared" si="420"/>
        <v>0</v>
      </c>
      <c r="BV1357" s="297">
        <f t="shared" si="421"/>
        <v>1</v>
      </c>
      <c r="BW1357" s="316">
        <v>0</v>
      </c>
      <c r="BX1357" s="295">
        <f t="shared" si="422"/>
        <v>0.43</v>
      </c>
      <c r="BY1357">
        <f t="shared" si="423"/>
        <v>0</v>
      </c>
      <c r="BZ1357" s="301">
        <f t="shared" si="424"/>
        <v>0</v>
      </c>
      <c r="CB1357" s="296">
        <v>0.6</v>
      </c>
      <c r="CC1357" s="296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3">
      <c r="A1358" s="4">
        <v>2021</v>
      </c>
      <c r="B1358" s="313">
        <v>44320</v>
      </c>
      <c r="C1358" s="4" t="s">
        <v>1519</v>
      </c>
      <c r="D1358" s="4" t="s">
        <v>1520</v>
      </c>
      <c r="F1358" s="4" t="s">
        <v>1521</v>
      </c>
      <c r="G1358" s="5" t="s">
        <v>1509</v>
      </c>
      <c r="H1358" s="5" t="s">
        <v>1522</v>
      </c>
      <c r="I1358" s="5" t="s">
        <v>18</v>
      </c>
      <c r="J1358" s="5" t="s">
        <v>9</v>
      </c>
      <c r="K1358" s="5">
        <v>15.5</v>
      </c>
      <c r="L1358" s="5" t="s">
        <v>1523</v>
      </c>
      <c r="M1358" s="5">
        <v>1100</v>
      </c>
      <c r="N1358" s="5" t="s">
        <v>170</v>
      </c>
      <c r="O1358" s="6" t="s">
        <v>81</v>
      </c>
      <c r="P1358" s="6" t="s">
        <v>1525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3">
        <f t="shared" si="417"/>
        <v>65</v>
      </c>
      <c r="BK1358" s="133" t="str">
        <f t="shared" si="419"/>
        <v>Pin d'Alep_F1_Classique_Pin d'Alep_65_</v>
      </c>
      <c r="BL1358" s="317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5" t="str">
        <f>+VLOOKUP(G1358,Liste!$A$7:$H$69,8,FALSE)</f>
        <v>Résineux</v>
      </c>
      <c r="BU1358" s="295">
        <f t="shared" si="420"/>
        <v>0</v>
      </c>
      <c r="BV1358" s="297">
        <f t="shared" si="421"/>
        <v>1</v>
      </c>
      <c r="BW1358" s="316">
        <v>0</v>
      </c>
      <c r="BX1358" s="295">
        <f t="shared" si="422"/>
        <v>0.43</v>
      </c>
      <c r="BY1358">
        <f t="shared" si="423"/>
        <v>0</v>
      </c>
      <c r="BZ1358" s="301">
        <f t="shared" si="424"/>
        <v>0</v>
      </c>
      <c r="CB1358" s="296">
        <v>0.6</v>
      </c>
      <c r="CC1358" s="296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3">
      <c r="A1359" s="4">
        <v>2021</v>
      </c>
      <c r="B1359" s="313">
        <v>44320</v>
      </c>
      <c r="C1359" s="4" t="s">
        <v>1519</v>
      </c>
      <c r="D1359" s="4" t="s">
        <v>1520</v>
      </c>
      <c r="F1359" s="4" t="s">
        <v>1521</v>
      </c>
      <c r="G1359" s="5" t="s">
        <v>1509</v>
      </c>
      <c r="H1359" s="5" t="s">
        <v>1522</v>
      </c>
      <c r="I1359" s="5" t="s">
        <v>18</v>
      </c>
      <c r="J1359" s="5" t="s">
        <v>9</v>
      </c>
      <c r="K1359" s="5">
        <v>15.5</v>
      </c>
      <c r="L1359" s="5" t="s">
        <v>1523</v>
      </c>
      <c r="M1359" s="5">
        <v>1100</v>
      </c>
      <c r="N1359" s="5" t="s">
        <v>170</v>
      </c>
      <c r="O1359" s="6" t="s">
        <v>81</v>
      </c>
      <c r="P1359" s="6" t="s">
        <v>1525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3">
        <f t="shared" si="417"/>
        <v>66</v>
      </c>
      <c r="BK1359" s="133" t="str">
        <f t="shared" si="419"/>
        <v>Pin d'Alep_F1_Classique_Pin d'Alep_66_</v>
      </c>
      <c r="BL1359" s="317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5" t="str">
        <f>+VLOOKUP(G1359,Liste!$A$7:$H$69,8,FALSE)</f>
        <v>Résineux</v>
      </c>
      <c r="BU1359" s="295">
        <f t="shared" si="420"/>
        <v>0</v>
      </c>
      <c r="BV1359" s="297">
        <f t="shared" si="421"/>
        <v>1</v>
      </c>
      <c r="BW1359" s="316">
        <v>0</v>
      </c>
      <c r="BX1359" s="295">
        <f t="shared" si="422"/>
        <v>0.43</v>
      </c>
      <c r="BY1359">
        <f t="shared" si="423"/>
        <v>0</v>
      </c>
      <c r="BZ1359" s="301">
        <f t="shared" si="424"/>
        <v>0</v>
      </c>
      <c r="CB1359" s="296">
        <v>0.6</v>
      </c>
      <c r="CC1359" s="296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3">
      <c r="A1360" s="4">
        <v>2021</v>
      </c>
      <c r="B1360" s="313">
        <v>44320</v>
      </c>
      <c r="C1360" s="4" t="s">
        <v>1519</v>
      </c>
      <c r="D1360" s="4" t="s">
        <v>1520</v>
      </c>
      <c r="F1360" s="4" t="s">
        <v>1521</v>
      </c>
      <c r="G1360" s="5" t="s">
        <v>1509</v>
      </c>
      <c r="H1360" s="5" t="s">
        <v>1522</v>
      </c>
      <c r="I1360" s="5" t="s">
        <v>18</v>
      </c>
      <c r="J1360" s="5" t="s">
        <v>9</v>
      </c>
      <c r="K1360" s="5">
        <v>15.5</v>
      </c>
      <c r="L1360" s="5" t="s">
        <v>1523</v>
      </c>
      <c r="M1360" s="5">
        <v>1100</v>
      </c>
      <c r="N1360" s="5" t="s">
        <v>170</v>
      </c>
      <c r="O1360" s="6" t="s">
        <v>81</v>
      </c>
      <c r="P1360" s="6" t="s">
        <v>1525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3">
        <f t="shared" si="417"/>
        <v>67</v>
      </c>
      <c r="BK1360" s="133" t="str">
        <f t="shared" si="419"/>
        <v>Pin d'Alep_F1_Classique_Pin d'Alep_67_</v>
      </c>
      <c r="BL1360" s="317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5" t="str">
        <f>+VLOOKUP(G1360,Liste!$A$7:$H$69,8,FALSE)</f>
        <v>Résineux</v>
      </c>
      <c r="BU1360" s="295">
        <f t="shared" si="420"/>
        <v>0</v>
      </c>
      <c r="BV1360" s="297">
        <f t="shared" si="421"/>
        <v>1</v>
      </c>
      <c r="BW1360" s="316">
        <v>0</v>
      </c>
      <c r="BX1360" s="295">
        <f t="shared" si="422"/>
        <v>0.43</v>
      </c>
      <c r="BY1360">
        <f t="shared" si="423"/>
        <v>0</v>
      </c>
      <c r="BZ1360" s="301">
        <f t="shared" si="424"/>
        <v>0</v>
      </c>
      <c r="CB1360" s="296">
        <v>0.6</v>
      </c>
      <c r="CC1360" s="296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3">
      <c r="A1361" s="4">
        <v>2021</v>
      </c>
      <c r="B1361" s="313">
        <v>44320</v>
      </c>
      <c r="C1361" s="4" t="s">
        <v>1519</v>
      </c>
      <c r="D1361" s="4" t="s">
        <v>1520</v>
      </c>
      <c r="F1361" s="4" t="s">
        <v>1521</v>
      </c>
      <c r="G1361" s="5" t="s">
        <v>1509</v>
      </c>
      <c r="H1361" s="5" t="s">
        <v>1522</v>
      </c>
      <c r="I1361" s="5" t="s">
        <v>18</v>
      </c>
      <c r="J1361" s="5" t="s">
        <v>9</v>
      </c>
      <c r="K1361" s="5">
        <v>15.5</v>
      </c>
      <c r="L1361" s="5" t="s">
        <v>1523</v>
      </c>
      <c r="M1361" s="5">
        <v>1100</v>
      </c>
      <c r="N1361" s="5" t="s">
        <v>170</v>
      </c>
      <c r="O1361" s="6" t="s">
        <v>81</v>
      </c>
      <c r="P1361" s="6" t="s">
        <v>1525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3">
        <f t="shared" si="417"/>
        <v>68</v>
      </c>
      <c r="BK1361" s="133" t="str">
        <f t="shared" si="419"/>
        <v>Pin d'Alep_F1_Classique_Pin d'Alep_68_</v>
      </c>
      <c r="BL1361" s="317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5" t="str">
        <f>+VLOOKUP(G1361,Liste!$A$7:$H$69,8,FALSE)</f>
        <v>Résineux</v>
      </c>
      <c r="BU1361" s="295">
        <f t="shared" si="420"/>
        <v>0</v>
      </c>
      <c r="BV1361" s="297">
        <f t="shared" si="421"/>
        <v>1</v>
      </c>
      <c r="BW1361" s="316">
        <v>0</v>
      </c>
      <c r="BX1361" s="295">
        <f t="shared" si="422"/>
        <v>0.43</v>
      </c>
      <c r="BY1361">
        <f t="shared" si="423"/>
        <v>0</v>
      </c>
      <c r="BZ1361" s="301">
        <f t="shared" si="424"/>
        <v>0</v>
      </c>
      <c r="CB1361" s="296">
        <v>0.6</v>
      </c>
      <c r="CC1361" s="296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3">
      <c r="A1362" s="4">
        <v>2021</v>
      </c>
      <c r="B1362" s="313">
        <v>44320</v>
      </c>
      <c r="C1362" s="4" t="s">
        <v>1519</v>
      </c>
      <c r="D1362" s="4" t="s">
        <v>1520</v>
      </c>
      <c r="F1362" s="4" t="s">
        <v>1521</v>
      </c>
      <c r="G1362" s="5" t="s">
        <v>1509</v>
      </c>
      <c r="H1362" s="5" t="s">
        <v>1522</v>
      </c>
      <c r="I1362" s="5" t="s">
        <v>18</v>
      </c>
      <c r="J1362" s="5" t="s">
        <v>9</v>
      </c>
      <c r="K1362" s="5">
        <v>15.5</v>
      </c>
      <c r="L1362" s="5" t="s">
        <v>1523</v>
      </c>
      <c r="M1362" s="5">
        <v>1100</v>
      </c>
      <c r="N1362" s="5" t="s">
        <v>170</v>
      </c>
      <c r="O1362" s="6" t="s">
        <v>81</v>
      </c>
      <c r="P1362" s="6" t="s">
        <v>1525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3">
        <f t="shared" si="417"/>
        <v>69</v>
      </c>
      <c r="BK1362" s="133" t="str">
        <f t="shared" si="419"/>
        <v>Pin d'Alep_F1_Classique_Pin d'Alep_69_</v>
      </c>
      <c r="BL1362" s="317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5" t="str">
        <f>+VLOOKUP(G1362,Liste!$A$7:$H$69,8,FALSE)</f>
        <v>Résineux</v>
      </c>
      <c r="BU1362" s="295">
        <f t="shared" si="420"/>
        <v>0</v>
      </c>
      <c r="BV1362" s="297">
        <f t="shared" si="421"/>
        <v>1</v>
      </c>
      <c r="BW1362" s="316">
        <v>0</v>
      </c>
      <c r="BX1362" s="295">
        <f t="shared" si="422"/>
        <v>0.43</v>
      </c>
      <c r="BY1362">
        <f t="shared" si="423"/>
        <v>0</v>
      </c>
      <c r="BZ1362" s="301">
        <f t="shared" si="424"/>
        <v>0</v>
      </c>
      <c r="CB1362" s="296">
        <v>0.6</v>
      </c>
      <c r="CC1362" s="296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3">
      <c r="A1363" s="4">
        <v>2021</v>
      </c>
      <c r="B1363" s="313">
        <v>44320</v>
      </c>
      <c r="C1363" s="4" t="s">
        <v>1519</v>
      </c>
      <c r="D1363" s="4" t="s">
        <v>1520</v>
      </c>
      <c r="F1363" s="4" t="s">
        <v>1521</v>
      </c>
      <c r="G1363" s="5" t="s">
        <v>1509</v>
      </c>
      <c r="H1363" s="5" t="s">
        <v>1522</v>
      </c>
      <c r="I1363" s="5" t="s">
        <v>18</v>
      </c>
      <c r="J1363" s="5" t="s">
        <v>9</v>
      </c>
      <c r="K1363" s="5">
        <v>15.5</v>
      </c>
      <c r="L1363" s="5" t="s">
        <v>1523</v>
      </c>
      <c r="M1363" s="5">
        <v>1100</v>
      </c>
      <c r="N1363" s="5" t="s">
        <v>170</v>
      </c>
      <c r="O1363" s="6" t="s">
        <v>81</v>
      </c>
      <c r="P1363" s="6" t="s">
        <v>1525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3">
        <f t="shared" si="417"/>
        <v>70</v>
      </c>
      <c r="BK1363" s="133" t="str">
        <f t="shared" si="419"/>
        <v>Pin d'Alep_F1_Classique_Pin d'Alep_70_</v>
      </c>
      <c r="BL1363" s="317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5" t="str">
        <f>+VLOOKUP(G1363,Liste!$A$7:$H$69,8,FALSE)</f>
        <v>Résineux</v>
      </c>
      <c r="BU1363" s="295">
        <f t="shared" si="420"/>
        <v>0</v>
      </c>
      <c r="BV1363" s="297">
        <f t="shared" si="421"/>
        <v>1</v>
      </c>
      <c r="BW1363" s="316">
        <v>0</v>
      </c>
      <c r="BX1363" s="295">
        <f t="shared" si="422"/>
        <v>0.43</v>
      </c>
      <c r="BY1363">
        <f t="shared" si="423"/>
        <v>0</v>
      </c>
      <c r="BZ1363" s="301">
        <f t="shared" si="424"/>
        <v>0</v>
      </c>
      <c r="CB1363" s="296">
        <v>0.6</v>
      </c>
      <c r="CC1363" s="296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3">
      <c r="A1364" s="4">
        <v>2021</v>
      </c>
      <c r="B1364" s="313">
        <v>44320</v>
      </c>
      <c r="C1364" s="4" t="s">
        <v>1519</v>
      </c>
      <c r="D1364" s="4" t="s">
        <v>1520</v>
      </c>
      <c r="F1364" s="4" t="s">
        <v>1521</v>
      </c>
      <c r="G1364" s="5" t="s">
        <v>1509</v>
      </c>
      <c r="H1364" s="5" t="s">
        <v>1522</v>
      </c>
      <c r="I1364" s="5" t="s">
        <v>18</v>
      </c>
      <c r="J1364" s="5" t="s">
        <v>9</v>
      </c>
      <c r="K1364" s="5">
        <v>15.5</v>
      </c>
      <c r="L1364" s="5" t="s">
        <v>1523</v>
      </c>
      <c r="M1364" s="5">
        <v>1100</v>
      </c>
      <c r="N1364" s="5" t="s">
        <v>170</v>
      </c>
      <c r="O1364" s="6" t="s">
        <v>81</v>
      </c>
      <c r="P1364" s="6" t="s">
        <v>1525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3">
        <f t="shared" si="417"/>
        <v>71</v>
      </c>
      <c r="BK1364" s="133" t="str">
        <f t="shared" si="419"/>
        <v>Pin d'Alep_F1_Classique_Pin d'Alep_71_</v>
      </c>
      <c r="BL1364" s="317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5" t="str">
        <f>+VLOOKUP(G1364,Liste!$A$7:$H$69,8,FALSE)</f>
        <v>Résineux</v>
      </c>
      <c r="BU1364" s="295">
        <f t="shared" si="420"/>
        <v>0</v>
      </c>
      <c r="BV1364" s="297">
        <f t="shared" si="421"/>
        <v>1</v>
      </c>
      <c r="BW1364" s="316">
        <v>0</v>
      </c>
      <c r="BX1364" s="295">
        <f t="shared" si="422"/>
        <v>0.43</v>
      </c>
      <c r="BY1364">
        <f t="shared" si="423"/>
        <v>0</v>
      </c>
      <c r="BZ1364" s="301">
        <f t="shared" si="424"/>
        <v>0</v>
      </c>
      <c r="CB1364" s="296">
        <v>0.6</v>
      </c>
      <c r="CC1364" s="296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3">
      <c r="A1365" s="4">
        <v>2021</v>
      </c>
      <c r="B1365" s="313">
        <v>44320</v>
      </c>
      <c r="C1365" s="4" t="s">
        <v>1519</v>
      </c>
      <c r="D1365" s="4" t="s">
        <v>1520</v>
      </c>
      <c r="F1365" s="4" t="s">
        <v>1521</v>
      </c>
      <c r="G1365" s="5" t="s">
        <v>1509</v>
      </c>
      <c r="H1365" s="5" t="s">
        <v>1522</v>
      </c>
      <c r="I1365" s="5" t="s">
        <v>18</v>
      </c>
      <c r="J1365" s="5" t="s">
        <v>9</v>
      </c>
      <c r="K1365" s="5">
        <v>15.5</v>
      </c>
      <c r="L1365" s="5" t="s">
        <v>1523</v>
      </c>
      <c r="M1365" s="5">
        <v>1100</v>
      </c>
      <c r="N1365" s="5" t="s">
        <v>170</v>
      </c>
      <c r="O1365" s="6" t="s">
        <v>81</v>
      </c>
      <c r="P1365" s="6" t="s">
        <v>1525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3">
        <f t="shared" si="417"/>
        <v>72</v>
      </c>
      <c r="BK1365" s="133" t="str">
        <f t="shared" si="419"/>
        <v>Pin d'Alep_F1_Classique_Pin d'Alep_72_</v>
      </c>
      <c r="BL1365" s="317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5" t="str">
        <f>+VLOOKUP(G1365,Liste!$A$7:$H$69,8,FALSE)</f>
        <v>Résineux</v>
      </c>
      <c r="BU1365" s="295">
        <f t="shared" si="420"/>
        <v>0</v>
      </c>
      <c r="BV1365" s="297">
        <f t="shared" si="421"/>
        <v>1</v>
      </c>
      <c r="BW1365" s="316">
        <v>0</v>
      </c>
      <c r="BX1365" s="295">
        <f t="shared" si="422"/>
        <v>0.43</v>
      </c>
      <c r="BY1365">
        <f t="shared" si="423"/>
        <v>0</v>
      </c>
      <c r="BZ1365" s="301">
        <f t="shared" si="424"/>
        <v>0</v>
      </c>
      <c r="CB1365" s="296">
        <v>0.6</v>
      </c>
      <c r="CC1365" s="296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3">
      <c r="A1366" s="4">
        <v>2021</v>
      </c>
      <c r="B1366" s="313">
        <v>44320</v>
      </c>
      <c r="C1366" s="4" t="s">
        <v>1519</v>
      </c>
      <c r="D1366" s="4" t="s">
        <v>1520</v>
      </c>
      <c r="F1366" s="4" t="s">
        <v>1521</v>
      </c>
      <c r="G1366" s="5" t="s">
        <v>1509</v>
      </c>
      <c r="H1366" s="5" t="s">
        <v>1522</v>
      </c>
      <c r="I1366" s="5" t="s">
        <v>18</v>
      </c>
      <c r="J1366" s="5" t="s">
        <v>9</v>
      </c>
      <c r="K1366" s="5">
        <v>15.5</v>
      </c>
      <c r="L1366" s="5" t="s">
        <v>1523</v>
      </c>
      <c r="M1366" s="5">
        <v>1100</v>
      </c>
      <c r="N1366" s="5" t="s">
        <v>170</v>
      </c>
      <c r="O1366" s="6" t="s">
        <v>81</v>
      </c>
      <c r="P1366" s="6" t="s">
        <v>1525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3">
        <f t="shared" si="417"/>
        <v>73</v>
      </c>
      <c r="BK1366" s="133" t="str">
        <f t="shared" si="419"/>
        <v>Pin d'Alep_F1_Classique_Pin d'Alep_73_</v>
      </c>
      <c r="BL1366" s="317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5" t="str">
        <f>+VLOOKUP(G1366,Liste!$A$7:$H$69,8,FALSE)</f>
        <v>Résineux</v>
      </c>
      <c r="BU1366" s="295">
        <f t="shared" si="420"/>
        <v>0</v>
      </c>
      <c r="BV1366" s="297">
        <f t="shared" si="421"/>
        <v>1</v>
      </c>
      <c r="BW1366" s="316">
        <v>0</v>
      </c>
      <c r="BX1366" s="295">
        <f t="shared" si="422"/>
        <v>0.43</v>
      </c>
      <c r="BY1366">
        <f t="shared" si="423"/>
        <v>0</v>
      </c>
      <c r="BZ1366" s="301">
        <f t="shared" si="424"/>
        <v>0</v>
      </c>
      <c r="CB1366" s="296">
        <v>0.6</v>
      </c>
      <c r="CC1366" s="296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3">
      <c r="A1367" s="4">
        <v>2021</v>
      </c>
      <c r="B1367" s="313">
        <v>44320</v>
      </c>
      <c r="C1367" s="4" t="s">
        <v>1519</v>
      </c>
      <c r="D1367" s="4" t="s">
        <v>1520</v>
      </c>
      <c r="F1367" s="4" t="s">
        <v>1521</v>
      </c>
      <c r="G1367" s="5" t="s">
        <v>1509</v>
      </c>
      <c r="H1367" s="5" t="s">
        <v>1522</v>
      </c>
      <c r="I1367" s="5" t="s">
        <v>18</v>
      </c>
      <c r="J1367" s="5" t="s">
        <v>9</v>
      </c>
      <c r="K1367" s="5">
        <v>15.5</v>
      </c>
      <c r="L1367" s="5" t="s">
        <v>1523</v>
      </c>
      <c r="M1367" s="5">
        <v>1100</v>
      </c>
      <c r="N1367" s="5" t="s">
        <v>170</v>
      </c>
      <c r="O1367" s="6" t="s">
        <v>81</v>
      </c>
      <c r="P1367" s="6" t="s">
        <v>1525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3">
        <f t="shared" si="417"/>
        <v>74</v>
      </c>
      <c r="BK1367" s="133" t="str">
        <f t="shared" si="419"/>
        <v>Pin d'Alep_F1_Classique_Pin d'Alep_74_</v>
      </c>
      <c r="BL1367" s="317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5" t="str">
        <f>+VLOOKUP(G1367,Liste!$A$7:$H$69,8,FALSE)</f>
        <v>Résineux</v>
      </c>
      <c r="BU1367" s="295">
        <f t="shared" si="420"/>
        <v>0</v>
      </c>
      <c r="BV1367" s="297">
        <f t="shared" si="421"/>
        <v>1</v>
      </c>
      <c r="BW1367" s="316">
        <v>0</v>
      </c>
      <c r="BX1367" s="295">
        <f t="shared" si="422"/>
        <v>0.43</v>
      </c>
      <c r="BY1367">
        <f t="shared" si="423"/>
        <v>0</v>
      </c>
      <c r="BZ1367" s="301">
        <f t="shared" si="424"/>
        <v>0</v>
      </c>
      <c r="CB1367" s="296">
        <v>0.6</v>
      </c>
      <c r="CC1367" s="296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3">
      <c r="A1368" s="4">
        <v>2021</v>
      </c>
      <c r="B1368" s="313">
        <v>44320</v>
      </c>
      <c r="C1368" s="4" t="s">
        <v>1519</v>
      </c>
      <c r="D1368" s="4" t="s">
        <v>1520</v>
      </c>
      <c r="F1368" s="4" t="s">
        <v>1521</v>
      </c>
      <c r="G1368" s="5" t="s">
        <v>1509</v>
      </c>
      <c r="H1368" s="5" t="s">
        <v>1522</v>
      </c>
      <c r="I1368" s="5" t="s">
        <v>18</v>
      </c>
      <c r="J1368" s="5" t="s">
        <v>9</v>
      </c>
      <c r="K1368" s="5">
        <v>15.5</v>
      </c>
      <c r="L1368" s="5" t="s">
        <v>1523</v>
      </c>
      <c r="M1368" s="5">
        <v>1100</v>
      </c>
      <c r="N1368" s="5" t="s">
        <v>170</v>
      </c>
      <c r="O1368" s="6" t="s">
        <v>81</v>
      </c>
      <c r="P1368" s="6" t="s">
        <v>1525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3">
        <f t="shared" si="417"/>
        <v>74</v>
      </c>
      <c r="BK1368" s="133" t="str">
        <f t="shared" si="419"/>
        <v>Pin d'Alep_F1_Classique_Pin d'Alep_74_</v>
      </c>
      <c r="BL1368" s="317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5" t="str">
        <f>+VLOOKUP(G1368,Liste!$A$7:$H$69,8,FALSE)</f>
        <v>Résineux</v>
      </c>
      <c r="BU1368" s="295">
        <f t="shared" si="420"/>
        <v>0</v>
      </c>
      <c r="BV1368" s="297">
        <f t="shared" si="421"/>
        <v>1</v>
      </c>
      <c r="BW1368" s="316">
        <v>0</v>
      </c>
      <c r="BX1368" s="295">
        <f t="shared" si="422"/>
        <v>0.43</v>
      </c>
      <c r="BY1368">
        <f t="shared" si="423"/>
        <v>0</v>
      </c>
      <c r="BZ1368" s="301">
        <f t="shared" si="424"/>
        <v>0</v>
      </c>
      <c r="CB1368" s="296">
        <v>0.6</v>
      </c>
      <c r="CC1368" s="296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3">
      <c r="A1369" s="4">
        <v>2021</v>
      </c>
      <c r="B1369" s="313">
        <v>44320</v>
      </c>
      <c r="C1369" s="4" t="s">
        <v>1519</v>
      </c>
      <c r="D1369" s="4" t="s">
        <v>1520</v>
      </c>
      <c r="F1369" s="4" t="s">
        <v>1521</v>
      </c>
      <c r="G1369" s="5" t="s">
        <v>1509</v>
      </c>
      <c r="H1369" s="5" t="s">
        <v>1522</v>
      </c>
      <c r="I1369" s="5" t="s">
        <v>18</v>
      </c>
      <c r="J1369" s="5" t="s">
        <v>9</v>
      </c>
      <c r="K1369" s="5">
        <v>15.5</v>
      </c>
      <c r="L1369" s="5" t="s">
        <v>1523</v>
      </c>
      <c r="M1369" s="5">
        <v>1100</v>
      </c>
      <c r="N1369" s="5" t="s">
        <v>170</v>
      </c>
      <c r="O1369" s="6" t="s">
        <v>81</v>
      </c>
      <c r="P1369" s="6" t="s">
        <v>1525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3">
        <f t="shared" si="417"/>
        <v>75</v>
      </c>
      <c r="BK1369" s="133" t="str">
        <f t="shared" si="419"/>
        <v>Pin d'Alep_F1_Classique_Pin d'Alep_75_</v>
      </c>
      <c r="BL1369" s="317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5" t="str">
        <f>+VLOOKUP(G1369,Liste!$A$7:$H$69,8,FALSE)</f>
        <v>Résineux</v>
      </c>
      <c r="BU1369" s="295">
        <f t="shared" si="420"/>
        <v>0</v>
      </c>
      <c r="BV1369" s="297">
        <f t="shared" si="421"/>
        <v>1</v>
      </c>
      <c r="BW1369" s="316">
        <v>0</v>
      </c>
      <c r="BX1369" s="295">
        <f t="shared" si="422"/>
        <v>0.43</v>
      </c>
      <c r="BY1369">
        <f t="shared" si="423"/>
        <v>0</v>
      </c>
      <c r="BZ1369" s="301">
        <f t="shared" si="424"/>
        <v>0</v>
      </c>
      <c r="CB1369" s="296">
        <v>0.6</v>
      </c>
      <c r="CC1369" s="296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3">
      <c r="A1370" s="4">
        <v>2021</v>
      </c>
      <c r="B1370" s="313">
        <v>44320</v>
      </c>
      <c r="C1370" s="4" t="s">
        <v>1519</v>
      </c>
      <c r="D1370" s="4" t="s">
        <v>1520</v>
      </c>
      <c r="F1370" s="4" t="s">
        <v>1521</v>
      </c>
      <c r="G1370" s="5" t="s">
        <v>1509</v>
      </c>
      <c r="H1370" s="5" t="s">
        <v>1522</v>
      </c>
      <c r="I1370" s="5" t="s">
        <v>18</v>
      </c>
      <c r="J1370" s="5" t="s">
        <v>9</v>
      </c>
      <c r="K1370" s="5">
        <v>15.5</v>
      </c>
      <c r="L1370" s="5" t="s">
        <v>1523</v>
      </c>
      <c r="M1370" s="5">
        <v>1100</v>
      </c>
      <c r="N1370" s="5" t="s">
        <v>170</v>
      </c>
      <c r="O1370" s="6" t="s">
        <v>81</v>
      </c>
      <c r="P1370" s="6" t="s">
        <v>1525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3">
        <f t="shared" si="417"/>
        <v>76</v>
      </c>
      <c r="BK1370" s="133" t="str">
        <f t="shared" si="419"/>
        <v>Pin d'Alep_F1_Classique_Pin d'Alep_76_</v>
      </c>
      <c r="BL1370" s="317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5" t="str">
        <f>+VLOOKUP(G1370,Liste!$A$7:$H$69,8,FALSE)</f>
        <v>Résineux</v>
      </c>
      <c r="BU1370" s="295">
        <f t="shared" si="420"/>
        <v>0</v>
      </c>
      <c r="BV1370" s="297">
        <f t="shared" si="421"/>
        <v>1</v>
      </c>
      <c r="BW1370" s="316">
        <v>0</v>
      </c>
      <c r="BX1370" s="295">
        <f t="shared" si="422"/>
        <v>0.43</v>
      </c>
      <c r="BY1370">
        <f t="shared" si="423"/>
        <v>0</v>
      </c>
      <c r="BZ1370" s="301">
        <f t="shared" si="424"/>
        <v>0</v>
      </c>
      <c r="CB1370" s="296">
        <v>0.6</v>
      </c>
      <c r="CC1370" s="296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3">
      <c r="A1371" s="4">
        <v>2021</v>
      </c>
      <c r="B1371" s="313">
        <v>44320</v>
      </c>
      <c r="C1371" s="4" t="s">
        <v>1519</v>
      </c>
      <c r="D1371" s="4" t="s">
        <v>1520</v>
      </c>
      <c r="F1371" s="4" t="s">
        <v>1521</v>
      </c>
      <c r="G1371" s="5" t="s">
        <v>1509</v>
      </c>
      <c r="H1371" s="5" t="s">
        <v>1522</v>
      </c>
      <c r="I1371" s="5" t="s">
        <v>18</v>
      </c>
      <c r="J1371" s="5" t="s">
        <v>9</v>
      </c>
      <c r="K1371" s="5">
        <v>15.5</v>
      </c>
      <c r="L1371" s="5" t="s">
        <v>1523</v>
      </c>
      <c r="M1371" s="5">
        <v>1100</v>
      </c>
      <c r="N1371" s="5" t="s">
        <v>170</v>
      </c>
      <c r="O1371" s="6" t="s">
        <v>81</v>
      </c>
      <c r="P1371" s="6" t="s">
        <v>1525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3">
        <f t="shared" si="417"/>
        <v>77</v>
      </c>
      <c r="BK1371" s="133" t="str">
        <f t="shared" si="419"/>
        <v>Pin d'Alep_F1_Classique_Pin d'Alep_77_</v>
      </c>
      <c r="BL1371" s="317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5" t="str">
        <f>+VLOOKUP(G1371,Liste!$A$7:$H$69,8,FALSE)</f>
        <v>Résineux</v>
      </c>
      <c r="BU1371" s="295">
        <f t="shared" si="420"/>
        <v>0</v>
      </c>
      <c r="BV1371" s="297">
        <f t="shared" si="421"/>
        <v>1</v>
      </c>
      <c r="BW1371" s="316">
        <v>0</v>
      </c>
      <c r="BX1371" s="295">
        <f t="shared" si="422"/>
        <v>0.43</v>
      </c>
      <c r="BY1371">
        <f t="shared" si="423"/>
        <v>0</v>
      </c>
      <c r="BZ1371" s="301">
        <f t="shared" si="424"/>
        <v>0</v>
      </c>
      <c r="CB1371" s="296">
        <v>0.6</v>
      </c>
      <c r="CC1371" s="296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3">
      <c r="A1372" s="4">
        <v>2021</v>
      </c>
      <c r="B1372" s="313">
        <v>44320</v>
      </c>
      <c r="C1372" s="4" t="s">
        <v>1519</v>
      </c>
      <c r="D1372" s="4" t="s">
        <v>1520</v>
      </c>
      <c r="F1372" s="4" t="s">
        <v>1521</v>
      </c>
      <c r="G1372" s="5" t="s">
        <v>1509</v>
      </c>
      <c r="H1372" s="5" t="s">
        <v>1522</v>
      </c>
      <c r="I1372" s="5" t="s">
        <v>18</v>
      </c>
      <c r="J1372" s="5" t="s">
        <v>9</v>
      </c>
      <c r="K1372" s="5">
        <v>15.5</v>
      </c>
      <c r="L1372" s="5" t="s">
        <v>1523</v>
      </c>
      <c r="M1372" s="5">
        <v>1100</v>
      </c>
      <c r="N1372" s="5" t="s">
        <v>170</v>
      </c>
      <c r="O1372" s="6" t="s">
        <v>81</v>
      </c>
      <c r="P1372" s="6" t="s">
        <v>1525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3">
        <f t="shared" si="417"/>
        <v>78</v>
      </c>
      <c r="BK1372" s="133" t="str">
        <f t="shared" si="419"/>
        <v>Pin d'Alep_F1_Classique_Pin d'Alep_78_</v>
      </c>
      <c r="BL1372" s="317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5" t="str">
        <f>+VLOOKUP(G1372,Liste!$A$7:$H$69,8,FALSE)</f>
        <v>Résineux</v>
      </c>
      <c r="BU1372" s="295">
        <f t="shared" si="420"/>
        <v>0</v>
      </c>
      <c r="BV1372" s="297">
        <f t="shared" si="421"/>
        <v>1</v>
      </c>
      <c r="BW1372" s="316">
        <v>0</v>
      </c>
      <c r="BX1372" s="295">
        <f t="shared" si="422"/>
        <v>0.43</v>
      </c>
      <c r="BY1372">
        <f t="shared" si="423"/>
        <v>0</v>
      </c>
      <c r="BZ1372" s="301">
        <f t="shared" si="424"/>
        <v>0</v>
      </c>
      <c r="CB1372" s="296">
        <v>0.6</v>
      </c>
      <c r="CC1372" s="296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3">
      <c r="A1373" s="4">
        <v>2021</v>
      </c>
      <c r="B1373" s="313">
        <v>44320</v>
      </c>
      <c r="C1373" s="4" t="s">
        <v>1519</v>
      </c>
      <c r="D1373" s="4" t="s">
        <v>1520</v>
      </c>
      <c r="F1373" s="4" t="s">
        <v>1521</v>
      </c>
      <c r="G1373" s="5" t="s">
        <v>1509</v>
      </c>
      <c r="H1373" s="5" t="s">
        <v>1522</v>
      </c>
      <c r="I1373" s="5" t="s">
        <v>18</v>
      </c>
      <c r="J1373" s="5" t="s">
        <v>9</v>
      </c>
      <c r="K1373" s="5">
        <v>15.5</v>
      </c>
      <c r="L1373" s="5" t="s">
        <v>1523</v>
      </c>
      <c r="M1373" s="5">
        <v>1100</v>
      </c>
      <c r="N1373" s="5" t="s">
        <v>170</v>
      </c>
      <c r="O1373" s="6" t="s">
        <v>81</v>
      </c>
      <c r="P1373" s="6" t="s">
        <v>1525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3">
        <f t="shared" si="417"/>
        <v>79</v>
      </c>
      <c r="BK1373" s="133" t="str">
        <f t="shared" si="419"/>
        <v>Pin d'Alep_F1_Classique_Pin d'Alep_79_</v>
      </c>
      <c r="BL1373" s="317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5" t="str">
        <f>+VLOOKUP(G1373,Liste!$A$7:$H$69,8,FALSE)</f>
        <v>Résineux</v>
      </c>
      <c r="BU1373" s="295">
        <f t="shared" si="420"/>
        <v>0</v>
      </c>
      <c r="BV1373" s="297">
        <f t="shared" si="421"/>
        <v>1</v>
      </c>
      <c r="BW1373" s="316">
        <v>0</v>
      </c>
      <c r="BX1373" s="295">
        <f t="shared" si="422"/>
        <v>0.43</v>
      </c>
      <c r="BY1373">
        <f t="shared" si="423"/>
        <v>0</v>
      </c>
      <c r="BZ1373" s="301">
        <f t="shared" si="424"/>
        <v>0</v>
      </c>
      <c r="CB1373" s="296">
        <v>0.6</v>
      </c>
      <c r="CC1373" s="296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3">
      <c r="A1374" s="4">
        <v>2021</v>
      </c>
      <c r="B1374" s="313">
        <v>44320</v>
      </c>
      <c r="C1374" s="4" t="s">
        <v>1519</v>
      </c>
      <c r="D1374" s="4" t="s">
        <v>1520</v>
      </c>
      <c r="F1374" s="4" t="s">
        <v>1521</v>
      </c>
      <c r="G1374" s="5" t="s">
        <v>1509</v>
      </c>
      <c r="H1374" s="5" t="s">
        <v>1522</v>
      </c>
      <c r="I1374" s="5" t="s">
        <v>18</v>
      </c>
      <c r="J1374" s="5" t="s">
        <v>9</v>
      </c>
      <c r="K1374" s="5">
        <v>15.5</v>
      </c>
      <c r="L1374" s="5" t="s">
        <v>1523</v>
      </c>
      <c r="M1374" s="5">
        <v>1100</v>
      </c>
      <c r="N1374" s="5" t="s">
        <v>170</v>
      </c>
      <c r="O1374" s="6" t="s">
        <v>81</v>
      </c>
      <c r="P1374" s="6" t="s">
        <v>1525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3">
        <f t="shared" si="417"/>
        <v>80</v>
      </c>
      <c r="BK1374" s="133" t="str">
        <f t="shared" si="419"/>
        <v>Pin d'Alep_F1_Classique_Pin d'Alep_80_</v>
      </c>
      <c r="BL1374" s="317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5" t="str">
        <f>+VLOOKUP(G1374,Liste!$A$7:$H$69,8,FALSE)</f>
        <v>Résineux</v>
      </c>
      <c r="BU1374" s="295">
        <f t="shared" si="420"/>
        <v>0</v>
      </c>
      <c r="BV1374" s="297">
        <f t="shared" si="421"/>
        <v>1</v>
      </c>
      <c r="BW1374" s="316">
        <v>0</v>
      </c>
      <c r="BX1374" s="295">
        <f t="shared" si="422"/>
        <v>0.43</v>
      </c>
      <c r="BY1374">
        <f t="shared" si="423"/>
        <v>0</v>
      </c>
      <c r="BZ1374" s="301">
        <f t="shared" si="424"/>
        <v>0</v>
      </c>
      <c r="CB1374" s="296">
        <v>0.6</v>
      </c>
      <c r="CC1374" s="296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3">
      <c r="A1375" s="4">
        <v>2021</v>
      </c>
      <c r="B1375" s="313">
        <v>44320</v>
      </c>
      <c r="C1375" s="4" t="s">
        <v>1519</v>
      </c>
      <c r="D1375" s="4" t="s">
        <v>1520</v>
      </c>
      <c r="F1375" s="4" t="s">
        <v>1521</v>
      </c>
      <c r="G1375" s="5" t="s">
        <v>1509</v>
      </c>
      <c r="H1375" s="5" t="s">
        <v>1522</v>
      </c>
      <c r="I1375" s="5" t="s">
        <v>18</v>
      </c>
      <c r="J1375" s="5" t="s">
        <v>9</v>
      </c>
      <c r="K1375" s="5">
        <v>15.5</v>
      </c>
      <c r="L1375" s="5" t="s">
        <v>1523</v>
      </c>
      <c r="M1375" s="5">
        <v>1100</v>
      </c>
      <c r="N1375" s="5" t="s">
        <v>170</v>
      </c>
      <c r="O1375" s="6" t="s">
        <v>81</v>
      </c>
      <c r="P1375" s="6" t="s">
        <v>1525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3">
        <f t="shared" si="417"/>
        <v>81</v>
      </c>
      <c r="BK1375" s="133" t="str">
        <f t="shared" si="419"/>
        <v>Pin d'Alep_F1_Classique_Pin d'Alep_81_</v>
      </c>
      <c r="BL1375" s="317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5" t="str">
        <f>+VLOOKUP(G1375,Liste!$A$7:$H$69,8,FALSE)</f>
        <v>Résineux</v>
      </c>
      <c r="BU1375" s="295">
        <f t="shared" si="420"/>
        <v>0</v>
      </c>
      <c r="BV1375" s="297">
        <f t="shared" si="421"/>
        <v>1</v>
      </c>
      <c r="BW1375" s="316">
        <v>0</v>
      </c>
      <c r="BX1375" s="295">
        <f t="shared" si="422"/>
        <v>0.43</v>
      </c>
      <c r="BY1375">
        <f t="shared" si="423"/>
        <v>0</v>
      </c>
      <c r="BZ1375" s="301">
        <f t="shared" si="424"/>
        <v>0</v>
      </c>
      <c r="CB1375" s="296">
        <v>0.6</v>
      </c>
      <c r="CC1375" s="296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3">
      <c r="A1376" s="4">
        <v>2021</v>
      </c>
      <c r="B1376" s="313">
        <v>44320</v>
      </c>
      <c r="C1376" s="4" t="s">
        <v>1519</v>
      </c>
      <c r="D1376" s="4" t="s">
        <v>1520</v>
      </c>
      <c r="F1376" s="4" t="s">
        <v>1521</v>
      </c>
      <c r="G1376" s="5" t="s">
        <v>1509</v>
      </c>
      <c r="H1376" s="5" t="s">
        <v>1522</v>
      </c>
      <c r="I1376" s="5" t="s">
        <v>18</v>
      </c>
      <c r="J1376" s="5" t="s">
        <v>9</v>
      </c>
      <c r="K1376" s="5">
        <v>15.5</v>
      </c>
      <c r="L1376" s="5" t="s">
        <v>1523</v>
      </c>
      <c r="M1376" s="5">
        <v>1100</v>
      </c>
      <c r="N1376" s="5" t="s">
        <v>170</v>
      </c>
      <c r="O1376" s="6" t="s">
        <v>81</v>
      </c>
      <c r="P1376" s="6" t="s">
        <v>1525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3">
        <f t="shared" si="417"/>
        <v>82</v>
      </c>
      <c r="BK1376" s="133" t="str">
        <f t="shared" si="419"/>
        <v>Pin d'Alep_F1_Classique_Pin d'Alep_82_</v>
      </c>
      <c r="BL1376" s="317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5" t="str">
        <f>+VLOOKUP(G1376,Liste!$A$7:$H$69,8,FALSE)</f>
        <v>Résineux</v>
      </c>
      <c r="BU1376" s="295">
        <f t="shared" si="420"/>
        <v>0</v>
      </c>
      <c r="BV1376" s="297">
        <f t="shared" si="421"/>
        <v>1</v>
      </c>
      <c r="BW1376" s="316">
        <v>0</v>
      </c>
      <c r="BX1376" s="295">
        <f t="shared" si="422"/>
        <v>0.43</v>
      </c>
      <c r="BY1376">
        <f t="shared" si="423"/>
        <v>0</v>
      </c>
      <c r="BZ1376" s="301">
        <f t="shared" si="424"/>
        <v>0</v>
      </c>
      <c r="CB1376" s="296">
        <v>0.6</v>
      </c>
      <c r="CC1376" s="296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3">
      <c r="A1377" s="4">
        <v>2021</v>
      </c>
      <c r="B1377" s="313">
        <v>44320</v>
      </c>
      <c r="C1377" s="4" t="s">
        <v>1519</v>
      </c>
      <c r="D1377" s="4" t="s">
        <v>1520</v>
      </c>
      <c r="F1377" s="4" t="s">
        <v>1521</v>
      </c>
      <c r="G1377" s="5" t="s">
        <v>1509</v>
      </c>
      <c r="H1377" s="5" t="s">
        <v>1522</v>
      </c>
      <c r="I1377" s="5" t="s">
        <v>18</v>
      </c>
      <c r="J1377" s="5" t="s">
        <v>9</v>
      </c>
      <c r="K1377" s="5">
        <v>15.5</v>
      </c>
      <c r="L1377" s="5" t="s">
        <v>1523</v>
      </c>
      <c r="M1377" s="5">
        <v>1100</v>
      </c>
      <c r="N1377" s="5" t="s">
        <v>170</v>
      </c>
      <c r="O1377" s="6" t="s">
        <v>81</v>
      </c>
      <c r="P1377" s="6" t="s">
        <v>1525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3">
        <f t="shared" si="417"/>
        <v>83</v>
      </c>
      <c r="BK1377" s="133" t="str">
        <f t="shared" si="419"/>
        <v>Pin d'Alep_F1_Classique_Pin d'Alep_83_</v>
      </c>
      <c r="BL1377" s="317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5" t="str">
        <f>+VLOOKUP(G1377,Liste!$A$7:$H$69,8,FALSE)</f>
        <v>Résineux</v>
      </c>
      <c r="BU1377" s="295">
        <f t="shared" si="420"/>
        <v>0</v>
      </c>
      <c r="BV1377" s="297">
        <f t="shared" si="421"/>
        <v>1</v>
      </c>
      <c r="BW1377" s="316">
        <v>0</v>
      </c>
      <c r="BX1377" s="295">
        <f t="shared" si="422"/>
        <v>0.43</v>
      </c>
      <c r="BY1377">
        <f t="shared" si="423"/>
        <v>0</v>
      </c>
      <c r="BZ1377" s="301">
        <f t="shared" si="424"/>
        <v>0</v>
      </c>
      <c r="CB1377" s="296">
        <v>0.6</v>
      </c>
      <c r="CC1377" s="296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3">
      <c r="A1378" s="4">
        <v>2021</v>
      </c>
      <c r="B1378" s="313">
        <v>44320</v>
      </c>
      <c r="C1378" s="4" t="s">
        <v>1519</v>
      </c>
      <c r="D1378" s="4" t="s">
        <v>1520</v>
      </c>
      <c r="F1378" s="4" t="s">
        <v>1521</v>
      </c>
      <c r="G1378" s="5" t="s">
        <v>1509</v>
      </c>
      <c r="H1378" s="5" t="s">
        <v>1522</v>
      </c>
      <c r="I1378" s="5" t="s">
        <v>18</v>
      </c>
      <c r="J1378" s="5" t="s">
        <v>9</v>
      </c>
      <c r="K1378" s="5">
        <v>15.5</v>
      </c>
      <c r="L1378" s="5" t="s">
        <v>1523</v>
      </c>
      <c r="M1378" s="5">
        <v>1100</v>
      </c>
      <c r="N1378" s="5" t="s">
        <v>170</v>
      </c>
      <c r="O1378" s="6" t="s">
        <v>81</v>
      </c>
      <c r="P1378" s="6" t="s">
        <v>1525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3">
        <f t="shared" si="417"/>
        <v>84</v>
      </c>
      <c r="BK1378" s="133" t="str">
        <f t="shared" si="419"/>
        <v>Pin d'Alep_F1_Classique_Pin d'Alep_84_</v>
      </c>
      <c r="BL1378" s="317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5" t="str">
        <f>+VLOOKUP(G1378,Liste!$A$7:$H$69,8,FALSE)</f>
        <v>Résineux</v>
      </c>
      <c r="BU1378" s="295">
        <f t="shared" si="420"/>
        <v>0</v>
      </c>
      <c r="BV1378" s="297">
        <f t="shared" si="421"/>
        <v>1</v>
      </c>
      <c r="BW1378" s="316">
        <v>0</v>
      </c>
      <c r="BX1378" s="295">
        <f t="shared" si="422"/>
        <v>0.43</v>
      </c>
      <c r="BY1378">
        <f t="shared" si="423"/>
        <v>0</v>
      </c>
      <c r="BZ1378" s="301">
        <f t="shared" si="424"/>
        <v>0</v>
      </c>
      <c r="CB1378" s="296">
        <v>0.6</v>
      </c>
      <c r="CC1378" s="296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3">
      <c r="A1379" s="4">
        <v>2021</v>
      </c>
      <c r="B1379" s="313">
        <v>44320</v>
      </c>
      <c r="C1379" s="4" t="s">
        <v>1519</v>
      </c>
      <c r="D1379" s="4" t="s">
        <v>1520</v>
      </c>
      <c r="F1379" s="4" t="s">
        <v>1521</v>
      </c>
      <c r="G1379" s="5" t="s">
        <v>1509</v>
      </c>
      <c r="H1379" s="5" t="s">
        <v>1522</v>
      </c>
      <c r="I1379" s="5" t="s">
        <v>18</v>
      </c>
      <c r="J1379" s="5" t="s">
        <v>9</v>
      </c>
      <c r="K1379" s="5">
        <v>15.5</v>
      </c>
      <c r="L1379" s="5" t="s">
        <v>1523</v>
      </c>
      <c r="M1379" s="5">
        <v>1100</v>
      </c>
      <c r="N1379" s="5" t="s">
        <v>170</v>
      </c>
      <c r="O1379" s="6" t="s">
        <v>81</v>
      </c>
      <c r="P1379" s="6" t="s">
        <v>1525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3">
        <f t="shared" si="417"/>
        <v>85</v>
      </c>
      <c r="BK1379" s="133" t="str">
        <f t="shared" si="419"/>
        <v>Pin d'Alep_F1_Classique_Pin d'Alep_85_</v>
      </c>
      <c r="BL1379" s="317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5" t="str">
        <f>+VLOOKUP(G1379,Liste!$A$7:$H$69,8,FALSE)</f>
        <v>Résineux</v>
      </c>
      <c r="BU1379" s="295">
        <f t="shared" si="420"/>
        <v>0</v>
      </c>
      <c r="BV1379" s="297">
        <f t="shared" si="421"/>
        <v>1</v>
      </c>
      <c r="BW1379" s="316">
        <v>0</v>
      </c>
      <c r="BX1379" s="295">
        <f t="shared" si="422"/>
        <v>0.43</v>
      </c>
      <c r="BY1379">
        <f t="shared" si="423"/>
        <v>0</v>
      </c>
      <c r="BZ1379" s="301">
        <f t="shared" si="424"/>
        <v>0</v>
      </c>
      <c r="CB1379" s="296">
        <v>0.6</v>
      </c>
      <c r="CC1379" s="296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3">
      <c r="A1380" s="4">
        <v>2021</v>
      </c>
      <c r="B1380" s="313">
        <v>44320</v>
      </c>
      <c r="C1380" s="4" t="s">
        <v>1519</v>
      </c>
      <c r="D1380" s="4" t="s">
        <v>1520</v>
      </c>
      <c r="F1380" s="4" t="s">
        <v>1521</v>
      </c>
      <c r="G1380" s="5" t="s">
        <v>1509</v>
      </c>
      <c r="H1380" s="5" t="s">
        <v>1522</v>
      </c>
      <c r="I1380" s="5" t="s">
        <v>18</v>
      </c>
      <c r="J1380" s="5" t="s">
        <v>9</v>
      </c>
      <c r="K1380" s="5">
        <v>15.5</v>
      </c>
      <c r="L1380" s="5" t="s">
        <v>1523</v>
      </c>
      <c r="M1380" s="5">
        <v>1100</v>
      </c>
      <c r="N1380" s="5" t="s">
        <v>170</v>
      </c>
      <c r="O1380" s="6" t="s">
        <v>81</v>
      </c>
      <c r="P1380" s="6" t="s">
        <v>1525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3">
        <f t="shared" si="417"/>
        <v>86</v>
      </c>
      <c r="BK1380" s="133" t="str">
        <f t="shared" si="419"/>
        <v>Pin d'Alep_F1_Classique_Pin d'Alep_86_</v>
      </c>
      <c r="BL1380" s="317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5" t="str">
        <f>+VLOOKUP(G1380,Liste!$A$7:$H$69,8,FALSE)</f>
        <v>Résineux</v>
      </c>
      <c r="BU1380" s="295">
        <f t="shared" si="420"/>
        <v>0</v>
      </c>
      <c r="BV1380" s="297">
        <f t="shared" si="421"/>
        <v>1</v>
      </c>
      <c r="BW1380" s="316">
        <v>0</v>
      </c>
      <c r="BX1380" s="295">
        <f t="shared" si="422"/>
        <v>0.43</v>
      </c>
      <c r="BY1380">
        <f t="shared" si="423"/>
        <v>0</v>
      </c>
      <c r="BZ1380" s="301">
        <f t="shared" si="424"/>
        <v>0</v>
      </c>
      <c r="CB1380" s="296">
        <v>0.6</v>
      </c>
      <c r="CC1380" s="296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3">
      <c r="A1381" s="4">
        <v>2021</v>
      </c>
      <c r="B1381" s="313">
        <v>44320</v>
      </c>
      <c r="C1381" s="4" t="s">
        <v>1519</v>
      </c>
      <c r="D1381" s="4" t="s">
        <v>1520</v>
      </c>
      <c r="F1381" s="4" t="s">
        <v>1521</v>
      </c>
      <c r="G1381" s="5" t="s">
        <v>1509</v>
      </c>
      <c r="H1381" s="5" t="s">
        <v>1522</v>
      </c>
      <c r="I1381" s="5" t="s">
        <v>18</v>
      </c>
      <c r="J1381" s="5" t="s">
        <v>9</v>
      </c>
      <c r="K1381" s="5">
        <v>15.5</v>
      </c>
      <c r="L1381" s="5" t="s">
        <v>1523</v>
      </c>
      <c r="M1381" s="5">
        <v>1100</v>
      </c>
      <c r="N1381" s="5" t="s">
        <v>170</v>
      </c>
      <c r="O1381" s="6" t="s">
        <v>81</v>
      </c>
      <c r="P1381" s="6" t="s">
        <v>1525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3">
        <f t="shared" si="417"/>
        <v>87</v>
      </c>
      <c r="BK1381" s="133" t="str">
        <f t="shared" si="419"/>
        <v>Pin d'Alep_F1_Classique_Pin d'Alep_87_</v>
      </c>
      <c r="BL1381" s="317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5" t="str">
        <f>+VLOOKUP(G1381,Liste!$A$7:$H$69,8,FALSE)</f>
        <v>Résineux</v>
      </c>
      <c r="BU1381" s="295">
        <f t="shared" si="420"/>
        <v>0</v>
      </c>
      <c r="BV1381" s="297">
        <f t="shared" si="421"/>
        <v>1</v>
      </c>
      <c r="BW1381" s="316">
        <v>0</v>
      </c>
      <c r="BX1381" s="295">
        <f t="shared" si="422"/>
        <v>0.43</v>
      </c>
      <c r="BY1381">
        <f t="shared" si="423"/>
        <v>0</v>
      </c>
      <c r="BZ1381" s="301">
        <f t="shared" si="424"/>
        <v>0</v>
      </c>
      <c r="CB1381" s="296">
        <v>0.6</v>
      </c>
      <c r="CC1381" s="296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3">
      <c r="A1382" s="4">
        <v>2021</v>
      </c>
      <c r="B1382" s="313">
        <v>44320</v>
      </c>
      <c r="C1382" s="4" t="s">
        <v>1519</v>
      </c>
      <c r="D1382" s="4" t="s">
        <v>1520</v>
      </c>
      <c r="F1382" s="4" t="s">
        <v>1521</v>
      </c>
      <c r="G1382" s="5" t="s">
        <v>1509</v>
      </c>
      <c r="H1382" s="5" t="s">
        <v>1522</v>
      </c>
      <c r="I1382" s="5" t="s">
        <v>18</v>
      </c>
      <c r="J1382" s="5" t="s">
        <v>9</v>
      </c>
      <c r="K1382" s="5">
        <v>15.5</v>
      </c>
      <c r="L1382" s="5" t="s">
        <v>1523</v>
      </c>
      <c r="M1382" s="5">
        <v>1100</v>
      </c>
      <c r="N1382" s="5" t="s">
        <v>170</v>
      </c>
      <c r="O1382" s="6" t="s">
        <v>81</v>
      </c>
      <c r="P1382" s="6" t="s">
        <v>1525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3">
        <f t="shared" si="417"/>
        <v>88</v>
      </c>
      <c r="BK1382" s="133" t="str">
        <f t="shared" si="419"/>
        <v>Pin d'Alep_F1_Classique_Pin d'Alep_88_</v>
      </c>
      <c r="BL1382" s="317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5" t="str">
        <f>+VLOOKUP(G1382,Liste!$A$7:$H$69,8,FALSE)</f>
        <v>Résineux</v>
      </c>
      <c r="BU1382" s="295">
        <f t="shared" si="420"/>
        <v>0</v>
      </c>
      <c r="BV1382" s="297">
        <f t="shared" si="421"/>
        <v>1</v>
      </c>
      <c r="BW1382" s="316">
        <v>0</v>
      </c>
      <c r="BX1382" s="295">
        <f t="shared" si="422"/>
        <v>0.43</v>
      </c>
      <c r="BY1382">
        <f t="shared" si="423"/>
        <v>0</v>
      </c>
      <c r="BZ1382" s="301">
        <f t="shared" si="424"/>
        <v>0</v>
      </c>
      <c r="CB1382" s="296">
        <v>0.6</v>
      </c>
      <c r="CC1382" s="296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3">
      <c r="A1383" s="4">
        <v>2021</v>
      </c>
      <c r="B1383" s="313">
        <v>44320</v>
      </c>
      <c r="C1383" s="4" t="s">
        <v>1519</v>
      </c>
      <c r="D1383" s="4" t="s">
        <v>1520</v>
      </c>
      <c r="F1383" s="4" t="s">
        <v>1521</v>
      </c>
      <c r="G1383" s="5" t="s">
        <v>1509</v>
      </c>
      <c r="H1383" s="5" t="s">
        <v>1522</v>
      </c>
      <c r="I1383" s="5" t="s">
        <v>18</v>
      </c>
      <c r="J1383" s="5" t="s">
        <v>9</v>
      </c>
      <c r="K1383" s="5">
        <v>15.5</v>
      </c>
      <c r="L1383" s="5" t="s">
        <v>1523</v>
      </c>
      <c r="M1383" s="5">
        <v>1100</v>
      </c>
      <c r="N1383" s="5" t="s">
        <v>170</v>
      </c>
      <c r="O1383" s="6" t="s">
        <v>81</v>
      </c>
      <c r="P1383" s="6" t="s">
        <v>1525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3">
        <f t="shared" si="417"/>
        <v>89</v>
      </c>
      <c r="BK1383" s="133" t="str">
        <f t="shared" si="419"/>
        <v>Pin d'Alep_F1_Classique_Pin d'Alep_89_</v>
      </c>
      <c r="BL1383" s="317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5" t="str">
        <f>+VLOOKUP(G1383,Liste!$A$7:$H$69,8,FALSE)</f>
        <v>Résineux</v>
      </c>
      <c r="BU1383" s="295">
        <f t="shared" si="420"/>
        <v>0</v>
      </c>
      <c r="BV1383" s="297">
        <f t="shared" si="421"/>
        <v>1</v>
      </c>
      <c r="BW1383" s="316">
        <v>0</v>
      </c>
      <c r="BX1383" s="295">
        <f t="shared" si="422"/>
        <v>0.43</v>
      </c>
      <c r="BY1383">
        <f t="shared" si="423"/>
        <v>0</v>
      </c>
      <c r="BZ1383" s="301">
        <f t="shared" si="424"/>
        <v>0</v>
      </c>
      <c r="CB1383" s="296">
        <v>0.6</v>
      </c>
      <c r="CC1383" s="296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3">
      <c r="A1384" s="4">
        <v>2021</v>
      </c>
      <c r="B1384" s="313">
        <v>44320</v>
      </c>
      <c r="C1384" s="4" t="s">
        <v>1519</v>
      </c>
      <c r="D1384" s="4" t="s">
        <v>1520</v>
      </c>
      <c r="F1384" s="4" t="s">
        <v>1521</v>
      </c>
      <c r="G1384" s="5" t="s">
        <v>1509</v>
      </c>
      <c r="H1384" s="5" t="s">
        <v>1522</v>
      </c>
      <c r="I1384" s="5" t="s">
        <v>18</v>
      </c>
      <c r="J1384" s="5" t="s">
        <v>9</v>
      </c>
      <c r="K1384" s="5">
        <v>15.5</v>
      </c>
      <c r="L1384" s="5" t="s">
        <v>1523</v>
      </c>
      <c r="M1384" s="5">
        <v>1100</v>
      </c>
      <c r="N1384" s="5" t="s">
        <v>170</v>
      </c>
      <c r="O1384" s="6" t="s">
        <v>81</v>
      </c>
      <c r="P1384" s="6" t="s">
        <v>1525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3">
        <f t="shared" si="417"/>
        <v>89</v>
      </c>
      <c r="BK1384" s="133" t="str">
        <f t="shared" si="419"/>
        <v>Pin d'Alep_F1_Classique_Pin d'Alep_89_</v>
      </c>
      <c r="BL1384" s="317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5" t="str">
        <f>+VLOOKUP(G1384,Liste!$A$7:$H$69,8,FALSE)</f>
        <v>Résineux</v>
      </c>
      <c r="BU1384" s="295">
        <f t="shared" si="420"/>
        <v>0</v>
      </c>
      <c r="BV1384" s="297">
        <f t="shared" si="421"/>
        <v>1</v>
      </c>
      <c r="BW1384" s="316">
        <v>0</v>
      </c>
      <c r="BX1384" s="295">
        <f t="shared" si="422"/>
        <v>0.43</v>
      </c>
      <c r="BY1384">
        <f t="shared" si="423"/>
        <v>0</v>
      </c>
      <c r="BZ1384" s="301">
        <f t="shared" si="424"/>
        <v>0</v>
      </c>
      <c r="CB1384" s="296">
        <v>0.6</v>
      </c>
      <c r="CC1384" s="296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3">
      <c r="A1385" s="4">
        <v>2021</v>
      </c>
      <c r="B1385" s="313">
        <v>44320</v>
      </c>
      <c r="C1385" s="4" t="s">
        <v>1519</v>
      </c>
      <c r="D1385" s="4" t="s">
        <v>1520</v>
      </c>
      <c r="F1385" s="4" t="s">
        <v>1521</v>
      </c>
      <c r="G1385" s="5" t="s">
        <v>1509</v>
      </c>
      <c r="H1385" s="5" t="s">
        <v>1522</v>
      </c>
      <c r="I1385" s="5" t="s">
        <v>146</v>
      </c>
      <c r="J1385" s="5" t="s">
        <v>9</v>
      </c>
      <c r="K1385" s="5">
        <v>15.5</v>
      </c>
      <c r="L1385" s="5" t="s">
        <v>1523</v>
      </c>
      <c r="M1385" s="5">
        <v>1100</v>
      </c>
      <c r="N1385" s="5" t="s">
        <v>170</v>
      </c>
      <c r="O1385" s="6" t="s">
        <v>81</v>
      </c>
      <c r="P1385" s="6" t="s">
        <v>1525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3">
        <f t="shared" si="417"/>
        <v>15</v>
      </c>
      <c r="BK1385" s="133" t="str">
        <f t="shared" si="419"/>
        <v>Pin d'Alep_F1_Dynamique_Pin d'Alep_15_</v>
      </c>
      <c r="BL1385" s="317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5" t="str">
        <f>+VLOOKUP(G1385,Liste!$A$7:$H$69,8,FALSE)</f>
        <v>Résineux</v>
      </c>
      <c r="BU1385" s="295">
        <f t="shared" si="420"/>
        <v>0</v>
      </c>
      <c r="BV1385" s="297">
        <f t="shared" si="421"/>
        <v>1</v>
      </c>
      <c r="BW1385" s="316">
        <v>0</v>
      </c>
      <c r="BX1385" s="295">
        <f t="shared" si="422"/>
        <v>0.43</v>
      </c>
      <c r="BY1385">
        <f t="shared" si="423"/>
        <v>0</v>
      </c>
      <c r="BZ1385" s="301">
        <f t="shared" si="424"/>
        <v>0</v>
      </c>
      <c r="CB1385" s="296">
        <v>0.6</v>
      </c>
      <c r="CC1385" s="296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3">
      <c r="A1386" s="4">
        <v>2021</v>
      </c>
      <c r="B1386" s="313">
        <v>44320</v>
      </c>
      <c r="C1386" s="4" t="s">
        <v>1519</v>
      </c>
      <c r="D1386" s="4" t="s">
        <v>1520</v>
      </c>
      <c r="F1386" s="4" t="s">
        <v>1521</v>
      </c>
      <c r="G1386" s="5" t="s">
        <v>1509</v>
      </c>
      <c r="H1386" s="5" t="s">
        <v>1522</v>
      </c>
      <c r="I1386" s="5" t="s">
        <v>146</v>
      </c>
      <c r="J1386" s="5" t="s">
        <v>9</v>
      </c>
      <c r="K1386" s="5">
        <v>15.5</v>
      </c>
      <c r="L1386" s="5" t="s">
        <v>1523</v>
      </c>
      <c r="M1386" s="5">
        <v>1100</v>
      </c>
      <c r="N1386" s="5" t="s">
        <v>170</v>
      </c>
      <c r="O1386" s="6" t="s">
        <v>81</v>
      </c>
      <c r="P1386" s="6" t="s">
        <v>1525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3">
        <f t="shared" si="417"/>
        <v>16</v>
      </c>
      <c r="BK1386" s="133" t="str">
        <f t="shared" si="419"/>
        <v>Pin d'Alep_F1_Dynamique_Pin d'Alep_16_</v>
      </c>
      <c r="BL1386" s="317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5" t="str">
        <f>+VLOOKUP(G1386,Liste!$A$7:$H$69,8,FALSE)</f>
        <v>Résineux</v>
      </c>
      <c r="BU1386" s="295">
        <f t="shared" si="420"/>
        <v>0</v>
      </c>
      <c r="BV1386" s="297">
        <f t="shared" si="421"/>
        <v>1</v>
      </c>
      <c r="BW1386" s="316">
        <v>0</v>
      </c>
      <c r="BX1386" s="295">
        <f t="shared" si="422"/>
        <v>0.43</v>
      </c>
      <c r="BY1386">
        <f t="shared" si="423"/>
        <v>0</v>
      </c>
      <c r="BZ1386" s="301">
        <f t="shared" si="424"/>
        <v>0</v>
      </c>
      <c r="CB1386" s="296">
        <v>0.6</v>
      </c>
      <c r="CC1386" s="296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3">
      <c r="A1387" s="4">
        <v>2021</v>
      </c>
      <c r="B1387" s="313">
        <v>44320</v>
      </c>
      <c r="C1387" s="4" t="s">
        <v>1519</v>
      </c>
      <c r="D1387" s="4" t="s">
        <v>1520</v>
      </c>
      <c r="F1387" s="4" t="s">
        <v>1521</v>
      </c>
      <c r="G1387" s="5" t="s">
        <v>1509</v>
      </c>
      <c r="H1387" s="5" t="s">
        <v>1522</v>
      </c>
      <c r="I1387" s="5" t="s">
        <v>146</v>
      </c>
      <c r="J1387" s="5" t="s">
        <v>9</v>
      </c>
      <c r="K1387" s="5">
        <v>15.5</v>
      </c>
      <c r="L1387" s="5" t="s">
        <v>1523</v>
      </c>
      <c r="M1387" s="5">
        <v>1100</v>
      </c>
      <c r="N1387" s="5" t="s">
        <v>170</v>
      </c>
      <c r="O1387" s="6" t="s">
        <v>81</v>
      </c>
      <c r="P1387" s="6" t="s">
        <v>1525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3">
        <f t="shared" si="417"/>
        <v>17</v>
      </c>
      <c r="BK1387" s="133" t="str">
        <f t="shared" si="419"/>
        <v>Pin d'Alep_F1_Dynamique_Pin d'Alep_17_</v>
      </c>
      <c r="BL1387" s="317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5" t="str">
        <f>+VLOOKUP(G1387,Liste!$A$7:$H$69,8,FALSE)</f>
        <v>Résineux</v>
      </c>
      <c r="BU1387" s="295">
        <f t="shared" si="420"/>
        <v>0</v>
      </c>
      <c r="BV1387" s="297">
        <f t="shared" si="421"/>
        <v>1</v>
      </c>
      <c r="BW1387" s="316">
        <v>0</v>
      </c>
      <c r="BX1387" s="295">
        <f t="shared" si="422"/>
        <v>0.43</v>
      </c>
      <c r="BY1387">
        <f t="shared" si="423"/>
        <v>0</v>
      </c>
      <c r="BZ1387" s="301">
        <f t="shared" si="424"/>
        <v>0</v>
      </c>
      <c r="CB1387" s="296">
        <v>0.6</v>
      </c>
      <c r="CC1387" s="296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3">
      <c r="A1388" s="4">
        <v>2021</v>
      </c>
      <c r="B1388" s="313">
        <v>44320</v>
      </c>
      <c r="C1388" s="4" t="s">
        <v>1519</v>
      </c>
      <c r="D1388" s="4" t="s">
        <v>1520</v>
      </c>
      <c r="F1388" s="4" t="s">
        <v>1521</v>
      </c>
      <c r="G1388" s="5" t="s">
        <v>1509</v>
      </c>
      <c r="H1388" s="5" t="s">
        <v>1522</v>
      </c>
      <c r="I1388" s="5" t="s">
        <v>146</v>
      </c>
      <c r="J1388" s="5" t="s">
        <v>9</v>
      </c>
      <c r="K1388" s="5">
        <v>15.5</v>
      </c>
      <c r="L1388" s="5" t="s">
        <v>1523</v>
      </c>
      <c r="M1388" s="5">
        <v>1100</v>
      </c>
      <c r="N1388" s="5" t="s">
        <v>170</v>
      </c>
      <c r="O1388" s="6" t="s">
        <v>81</v>
      </c>
      <c r="P1388" s="6" t="s">
        <v>1525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3">
        <f t="shared" si="417"/>
        <v>18</v>
      </c>
      <c r="BK1388" s="133" t="str">
        <f t="shared" si="419"/>
        <v>Pin d'Alep_F1_Dynamique_Pin d'Alep_18_</v>
      </c>
      <c r="BL1388" s="317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5" t="str">
        <f>+VLOOKUP(G1388,Liste!$A$7:$H$69,8,FALSE)</f>
        <v>Résineux</v>
      </c>
      <c r="BU1388" s="295">
        <f t="shared" si="420"/>
        <v>0</v>
      </c>
      <c r="BV1388" s="297">
        <f t="shared" si="421"/>
        <v>1</v>
      </c>
      <c r="BW1388" s="316">
        <v>0</v>
      </c>
      <c r="BX1388" s="295">
        <f t="shared" si="422"/>
        <v>0.43</v>
      </c>
      <c r="BY1388">
        <f t="shared" si="423"/>
        <v>0</v>
      </c>
      <c r="BZ1388" s="301">
        <f t="shared" si="424"/>
        <v>0</v>
      </c>
      <c r="CB1388" s="296">
        <v>0.6</v>
      </c>
      <c r="CC1388" s="296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3">
      <c r="A1389" s="4">
        <v>2021</v>
      </c>
      <c r="B1389" s="313">
        <v>44320</v>
      </c>
      <c r="C1389" s="4" t="s">
        <v>1519</v>
      </c>
      <c r="D1389" s="4" t="s">
        <v>1520</v>
      </c>
      <c r="F1389" s="4" t="s">
        <v>1521</v>
      </c>
      <c r="G1389" s="5" t="s">
        <v>1509</v>
      </c>
      <c r="H1389" s="5" t="s">
        <v>1522</v>
      </c>
      <c r="I1389" s="5" t="s">
        <v>146</v>
      </c>
      <c r="J1389" s="5" t="s">
        <v>9</v>
      </c>
      <c r="K1389" s="5">
        <v>15.5</v>
      </c>
      <c r="L1389" s="5" t="s">
        <v>1523</v>
      </c>
      <c r="M1389" s="5">
        <v>1100</v>
      </c>
      <c r="N1389" s="5" t="s">
        <v>170</v>
      </c>
      <c r="O1389" s="6" t="s">
        <v>81</v>
      </c>
      <c r="P1389" s="6" t="s">
        <v>1525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3">
        <f t="shared" si="417"/>
        <v>19</v>
      </c>
      <c r="BK1389" s="133" t="str">
        <f t="shared" si="419"/>
        <v>Pin d'Alep_F1_Dynamique_Pin d'Alep_19_</v>
      </c>
      <c r="BL1389" s="317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5" t="str">
        <f>+VLOOKUP(G1389,Liste!$A$7:$H$69,8,FALSE)</f>
        <v>Résineux</v>
      </c>
      <c r="BU1389" s="295">
        <f t="shared" si="420"/>
        <v>0</v>
      </c>
      <c r="BV1389" s="297">
        <f t="shared" si="421"/>
        <v>1</v>
      </c>
      <c r="BW1389" s="316">
        <v>0</v>
      </c>
      <c r="BX1389" s="295">
        <f t="shared" si="422"/>
        <v>0.43</v>
      </c>
      <c r="BY1389">
        <f t="shared" si="423"/>
        <v>0</v>
      </c>
      <c r="BZ1389" s="301">
        <f t="shared" si="424"/>
        <v>0</v>
      </c>
      <c r="CB1389" s="296">
        <v>0.6</v>
      </c>
      <c r="CC1389" s="296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3">
      <c r="A1390" s="4">
        <v>2021</v>
      </c>
      <c r="B1390" s="313">
        <v>44320</v>
      </c>
      <c r="C1390" s="4" t="s">
        <v>1519</v>
      </c>
      <c r="D1390" s="4" t="s">
        <v>1520</v>
      </c>
      <c r="F1390" s="4" t="s">
        <v>1521</v>
      </c>
      <c r="G1390" s="5" t="s">
        <v>1509</v>
      </c>
      <c r="H1390" s="5" t="s">
        <v>1522</v>
      </c>
      <c r="I1390" s="5" t="s">
        <v>146</v>
      </c>
      <c r="J1390" s="5" t="s">
        <v>9</v>
      </c>
      <c r="K1390" s="5">
        <v>15.5</v>
      </c>
      <c r="L1390" s="5" t="s">
        <v>1523</v>
      </c>
      <c r="M1390" s="5">
        <v>1100</v>
      </c>
      <c r="N1390" s="5" t="s">
        <v>170</v>
      </c>
      <c r="O1390" s="6" t="s">
        <v>81</v>
      </c>
      <c r="P1390" s="6" t="s">
        <v>1525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3">
        <f t="shared" si="417"/>
        <v>20</v>
      </c>
      <c r="BK1390" s="133" t="str">
        <f t="shared" si="419"/>
        <v>Pin d'Alep_F1_Dynamique_Pin d'Alep_20_</v>
      </c>
      <c r="BL1390" s="317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5" t="str">
        <f>+VLOOKUP(G1390,Liste!$A$7:$H$69,8,FALSE)</f>
        <v>Résineux</v>
      </c>
      <c r="BU1390" s="295">
        <f t="shared" si="420"/>
        <v>0</v>
      </c>
      <c r="BV1390" s="297">
        <f t="shared" si="421"/>
        <v>1</v>
      </c>
      <c r="BW1390" s="316">
        <v>0</v>
      </c>
      <c r="BX1390" s="295">
        <f t="shared" si="422"/>
        <v>0.43</v>
      </c>
      <c r="BY1390">
        <f t="shared" si="423"/>
        <v>0</v>
      </c>
      <c r="BZ1390" s="301">
        <f t="shared" si="424"/>
        <v>0</v>
      </c>
      <c r="CB1390" s="296">
        <v>0.6</v>
      </c>
      <c r="CC1390" s="296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3">
      <c r="A1391" s="4">
        <v>2021</v>
      </c>
      <c r="B1391" s="313">
        <v>44320</v>
      </c>
      <c r="C1391" s="4" t="s">
        <v>1519</v>
      </c>
      <c r="D1391" s="4" t="s">
        <v>1520</v>
      </c>
      <c r="F1391" s="4" t="s">
        <v>1521</v>
      </c>
      <c r="G1391" s="5" t="s">
        <v>1509</v>
      </c>
      <c r="H1391" s="5" t="s">
        <v>1522</v>
      </c>
      <c r="I1391" s="5" t="s">
        <v>146</v>
      </c>
      <c r="J1391" s="5" t="s">
        <v>9</v>
      </c>
      <c r="K1391" s="5">
        <v>15.5</v>
      </c>
      <c r="L1391" s="5" t="s">
        <v>1523</v>
      </c>
      <c r="M1391" s="5">
        <v>1100</v>
      </c>
      <c r="N1391" s="5" t="s">
        <v>170</v>
      </c>
      <c r="O1391" s="6" t="s">
        <v>81</v>
      </c>
      <c r="P1391" s="6" t="s">
        <v>1525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3">
        <f t="shared" si="417"/>
        <v>21</v>
      </c>
      <c r="BK1391" s="133" t="str">
        <f t="shared" si="419"/>
        <v>Pin d'Alep_F1_Dynamique_Pin d'Alep_21_</v>
      </c>
      <c r="BL1391" s="317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5" t="str">
        <f>+VLOOKUP(G1391,Liste!$A$7:$H$69,8,FALSE)</f>
        <v>Résineux</v>
      </c>
      <c r="BU1391" s="295">
        <f t="shared" si="420"/>
        <v>0</v>
      </c>
      <c r="BV1391" s="297">
        <f t="shared" si="421"/>
        <v>1</v>
      </c>
      <c r="BW1391" s="316">
        <v>0</v>
      </c>
      <c r="BX1391" s="295">
        <f t="shared" si="422"/>
        <v>0.43</v>
      </c>
      <c r="BY1391">
        <f t="shared" si="423"/>
        <v>0</v>
      </c>
      <c r="BZ1391" s="301">
        <f t="shared" si="424"/>
        <v>0</v>
      </c>
      <c r="CB1391" s="296">
        <v>0.6</v>
      </c>
      <c r="CC1391" s="296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3">
      <c r="A1392" s="4">
        <v>2021</v>
      </c>
      <c r="B1392" s="313">
        <v>44320</v>
      </c>
      <c r="C1392" s="4" t="s">
        <v>1519</v>
      </c>
      <c r="D1392" s="4" t="s">
        <v>1520</v>
      </c>
      <c r="F1392" s="4" t="s">
        <v>1521</v>
      </c>
      <c r="G1392" s="5" t="s">
        <v>1509</v>
      </c>
      <c r="H1392" s="5" t="s">
        <v>1522</v>
      </c>
      <c r="I1392" s="5" t="s">
        <v>146</v>
      </c>
      <c r="J1392" s="5" t="s">
        <v>9</v>
      </c>
      <c r="K1392" s="5">
        <v>15.5</v>
      </c>
      <c r="L1392" s="5" t="s">
        <v>1523</v>
      </c>
      <c r="M1392" s="5">
        <v>1100</v>
      </c>
      <c r="N1392" s="5" t="s">
        <v>170</v>
      </c>
      <c r="O1392" s="6" t="s">
        <v>81</v>
      </c>
      <c r="P1392" s="6" t="s">
        <v>1525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3">
        <f t="shared" si="417"/>
        <v>22</v>
      </c>
      <c r="BK1392" s="133" t="str">
        <f t="shared" si="419"/>
        <v>Pin d'Alep_F1_Dynamique_Pin d'Alep_22_</v>
      </c>
      <c r="BL1392" s="317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5" t="str">
        <f>+VLOOKUP(G1392,Liste!$A$7:$H$69,8,FALSE)</f>
        <v>Résineux</v>
      </c>
      <c r="BU1392" s="295">
        <f t="shared" si="420"/>
        <v>0</v>
      </c>
      <c r="BV1392" s="297">
        <f t="shared" si="421"/>
        <v>1</v>
      </c>
      <c r="BW1392" s="316">
        <v>0</v>
      </c>
      <c r="BX1392" s="295">
        <f t="shared" si="422"/>
        <v>0.43</v>
      </c>
      <c r="BY1392">
        <f t="shared" si="423"/>
        <v>0</v>
      </c>
      <c r="BZ1392" s="301">
        <f t="shared" si="424"/>
        <v>0</v>
      </c>
      <c r="CB1392" s="296">
        <v>0.6</v>
      </c>
      <c r="CC1392" s="296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3">
      <c r="A1393" s="4">
        <v>2021</v>
      </c>
      <c r="B1393" s="313">
        <v>44320</v>
      </c>
      <c r="C1393" s="4" t="s">
        <v>1519</v>
      </c>
      <c r="D1393" s="4" t="s">
        <v>1520</v>
      </c>
      <c r="F1393" s="4" t="s">
        <v>1521</v>
      </c>
      <c r="G1393" s="5" t="s">
        <v>1509</v>
      </c>
      <c r="H1393" s="5" t="s">
        <v>1522</v>
      </c>
      <c r="I1393" s="5" t="s">
        <v>146</v>
      </c>
      <c r="J1393" s="5" t="s">
        <v>9</v>
      </c>
      <c r="K1393" s="5">
        <v>15.5</v>
      </c>
      <c r="L1393" s="5" t="s">
        <v>1523</v>
      </c>
      <c r="M1393" s="5">
        <v>1100</v>
      </c>
      <c r="N1393" s="5" t="s">
        <v>170</v>
      </c>
      <c r="O1393" s="6" t="s">
        <v>81</v>
      </c>
      <c r="P1393" s="6" t="s">
        <v>1525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3">
        <f t="shared" si="417"/>
        <v>23</v>
      </c>
      <c r="BK1393" s="133" t="str">
        <f t="shared" si="419"/>
        <v>Pin d'Alep_F1_Dynamique_Pin d'Alep_23_</v>
      </c>
      <c r="BL1393" s="317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5" t="str">
        <f>+VLOOKUP(G1393,Liste!$A$7:$H$69,8,FALSE)</f>
        <v>Résineux</v>
      </c>
      <c r="BU1393" s="295">
        <f t="shared" si="420"/>
        <v>0</v>
      </c>
      <c r="BV1393" s="297">
        <f t="shared" si="421"/>
        <v>1</v>
      </c>
      <c r="BW1393" s="316">
        <v>0</v>
      </c>
      <c r="BX1393" s="295">
        <f t="shared" si="422"/>
        <v>0.43</v>
      </c>
      <c r="BY1393">
        <f t="shared" si="423"/>
        <v>0</v>
      </c>
      <c r="BZ1393" s="301">
        <f t="shared" si="424"/>
        <v>0</v>
      </c>
      <c r="CB1393" s="296">
        <v>0.6</v>
      </c>
      <c r="CC1393" s="296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3">
      <c r="A1394" s="4">
        <v>2021</v>
      </c>
      <c r="B1394" s="313">
        <v>44320</v>
      </c>
      <c r="C1394" s="4" t="s">
        <v>1519</v>
      </c>
      <c r="D1394" s="4" t="s">
        <v>1520</v>
      </c>
      <c r="F1394" s="4" t="s">
        <v>1521</v>
      </c>
      <c r="G1394" s="5" t="s">
        <v>1509</v>
      </c>
      <c r="H1394" s="5" t="s">
        <v>1522</v>
      </c>
      <c r="I1394" s="5" t="s">
        <v>146</v>
      </c>
      <c r="J1394" s="5" t="s">
        <v>9</v>
      </c>
      <c r="K1394" s="5">
        <v>15.5</v>
      </c>
      <c r="L1394" s="5" t="s">
        <v>1523</v>
      </c>
      <c r="M1394" s="5">
        <v>1100</v>
      </c>
      <c r="N1394" s="5" t="s">
        <v>170</v>
      </c>
      <c r="O1394" s="6" t="s">
        <v>81</v>
      </c>
      <c r="P1394" s="6" t="s">
        <v>1525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3">
        <f t="shared" si="417"/>
        <v>24</v>
      </c>
      <c r="BK1394" s="133" t="str">
        <f t="shared" si="419"/>
        <v>Pin d'Alep_F1_Dynamique_Pin d'Alep_24_</v>
      </c>
      <c r="BL1394" s="317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5" t="str">
        <f>+VLOOKUP(G1394,Liste!$A$7:$H$69,8,FALSE)</f>
        <v>Résineux</v>
      </c>
      <c r="BU1394" s="295">
        <f t="shared" si="420"/>
        <v>0</v>
      </c>
      <c r="BV1394" s="297">
        <f t="shared" si="421"/>
        <v>1</v>
      </c>
      <c r="BW1394" s="316">
        <v>0</v>
      </c>
      <c r="BX1394" s="295">
        <f t="shared" si="422"/>
        <v>0.43</v>
      </c>
      <c r="BY1394">
        <f t="shared" si="423"/>
        <v>0</v>
      </c>
      <c r="BZ1394" s="301">
        <f t="shared" si="424"/>
        <v>0</v>
      </c>
      <c r="CB1394" s="296">
        <v>0.6</v>
      </c>
      <c r="CC1394" s="296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3">
      <c r="A1395" s="4">
        <v>2021</v>
      </c>
      <c r="B1395" s="313">
        <v>44320</v>
      </c>
      <c r="C1395" s="4" t="s">
        <v>1519</v>
      </c>
      <c r="D1395" s="4" t="s">
        <v>1520</v>
      </c>
      <c r="F1395" s="4" t="s">
        <v>1521</v>
      </c>
      <c r="G1395" s="5" t="s">
        <v>1509</v>
      </c>
      <c r="H1395" s="5" t="s">
        <v>1522</v>
      </c>
      <c r="I1395" s="5" t="s">
        <v>146</v>
      </c>
      <c r="J1395" s="5" t="s">
        <v>9</v>
      </c>
      <c r="K1395" s="5">
        <v>15.5</v>
      </c>
      <c r="L1395" s="5" t="s">
        <v>1523</v>
      </c>
      <c r="M1395" s="5">
        <v>1100</v>
      </c>
      <c r="N1395" s="5" t="s">
        <v>170</v>
      </c>
      <c r="O1395" s="6" t="s">
        <v>81</v>
      </c>
      <c r="P1395" s="6" t="s">
        <v>1525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3">
        <f t="shared" si="417"/>
        <v>25</v>
      </c>
      <c r="BK1395" s="133" t="str">
        <f t="shared" si="419"/>
        <v>Pin d'Alep_F1_Dynamique_Pin d'Alep_25_</v>
      </c>
      <c r="BL1395" s="317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5" t="str">
        <f>+VLOOKUP(G1395,Liste!$A$7:$H$69,8,FALSE)</f>
        <v>Résineux</v>
      </c>
      <c r="BU1395" s="295">
        <f t="shared" si="420"/>
        <v>0</v>
      </c>
      <c r="BV1395" s="297">
        <f t="shared" si="421"/>
        <v>1</v>
      </c>
      <c r="BW1395" s="316">
        <v>0</v>
      </c>
      <c r="BX1395" s="295">
        <f t="shared" si="422"/>
        <v>0.43</v>
      </c>
      <c r="BY1395">
        <f t="shared" si="423"/>
        <v>0</v>
      </c>
      <c r="BZ1395" s="301">
        <f t="shared" si="424"/>
        <v>0</v>
      </c>
      <c r="CB1395" s="296">
        <v>0.6</v>
      </c>
      <c r="CC1395" s="296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3">
      <c r="A1396" s="4">
        <v>2021</v>
      </c>
      <c r="B1396" s="313">
        <v>44320</v>
      </c>
      <c r="C1396" s="4" t="s">
        <v>1519</v>
      </c>
      <c r="D1396" s="4" t="s">
        <v>1520</v>
      </c>
      <c r="F1396" s="4" t="s">
        <v>1521</v>
      </c>
      <c r="G1396" s="5" t="s">
        <v>1509</v>
      </c>
      <c r="H1396" s="5" t="s">
        <v>1522</v>
      </c>
      <c r="I1396" s="5" t="s">
        <v>146</v>
      </c>
      <c r="J1396" s="5" t="s">
        <v>9</v>
      </c>
      <c r="K1396" s="5">
        <v>15.5</v>
      </c>
      <c r="L1396" s="5" t="s">
        <v>1523</v>
      </c>
      <c r="M1396" s="5">
        <v>1100</v>
      </c>
      <c r="N1396" s="5" t="s">
        <v>170</v>
      </c>
      <c r="O1396" s="6" t="s">
        <v>81</v>
      </c>
      <c r="P1396" s="6" t="s">
        <v>1525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3">
        <f t="shared" si="417"/>
        <v>26</v>
      </c>
      <c r="BK1396" s="133" t="str">
        <f t="shared" si="419"/>
        <v>Pin d'Alep_F1_Dynamique_Pin d'Alep_26_</v>
      </c>
      <c r="BL1396" s="317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5" t="str">
        <f>+VLOOKUP(G1396,Liste!$A$7:$H$69,8,FALSE)</f>
        <v>Résineux</v>
      </c>
      <c r="BU1396" s="295">
        <f t="shared" si="420"/>
        <v>0</v>
      </c>
      <c r="BV1396" s="297">
        <f t="shared" si="421"/>
        <v>1</v>
      </c>
      <c r="BW1396" s="316">
        <v>0</v>
      </c>
      <c r="BX1396" s="295">
        <f t="shared" si="422"/>
        <v>0.43</v>
      </c>
      <c r="BY1396">
        <f t="shared" si="423"/>
        <v>0</v>
      </c>
      <c r="BZ1396" s="301">
        <f t="shared" si="424"/>
        <v>0</v>
      </c>
      <c r="CB1396" s="296">
        <v>0.6</v>
      </c>
      <c r="CC1396" s="296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3">
      <c r="A1397" s="4">
        <v>2021</v>
      </c>
      <c r="B1397" s="313">
        <v>44320</v>
      </c>
      <c r="C1397" s="4" t="s">
        <v>1519</v>
      </c>
      <c r="D1397" s="4" t="s">
        <v>1520</v>
      </c>
      <c r="F1397" s="4" t="s">
        <v>1521</v>
      </c>
      <c r="G1397" s="5" t="s">
        <v>1509</v>
      </c>
      <c r="H1397" s="5" t="s">
        <v>1522</v>
      </c>
      <c r="I1397" s="5" t="s">
        <v>146</v>
      </c>
      <c r="J1397" s="5" t="s">
        <v>9</v>
      </c>
      <c r="K1397" s="5">
        <v>15.5</v>
      </c>
      <c r="L1397" s="5" t="s">
        <v>1523</v>
      </c>
      <c r="M1397" s="5">
        <v>1100</v>
      </c>
      <c r="N1397" s="5" t="s">
        <v>170</v>
      </c>
      <c r="O1397" s="6" t="s">
        <v>81</v>
      </c>
      <c r="P1397" s="6" t="s">
        <v>1525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3">
        <f t="shared" si="417"/>
        <v>27</v>
      </c>
      <c r="BK1397" s="133" t="str">
        <f t="shared" si="419"/>
        <v>Pin d'Alep_F1_Dynamique_Pin d'Alep_27_</v>
      </c>
      <c r="BL1397" s="317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5" t="str">
        <f>+VLOOKUP(G1397,Liste!$A$7:$H$69,8,FALSE)</f>
        <v>Résineux</v>
      </c>
      <c r="BU1397" s="295">
        <f t="shared" si="420"/>
        <v>0</v>
      </c>
      <c r="BV1397" s="297">
        <f t="shared" si="421"/>
        <v>1</v>
      </c>
      <c r="BW1397" s="316">
        <v>0</v>
      </c>
      <c r="BX1397" s="295">
        <f t="shared" si="422"/>
        <v>0.43</v>
      </c>
      <c r="BY1397">
        <f t="shared" si="423"/>
        <v>0</v>
      </c>
      <c r="BZ1397" s="301">
        <f t="shared" si="424"/>
        <v>0</v>
      </c>
      <c r="CB1397" s="296">
        <v>0.6</v>
      </c>
      <c r="CC1397" s="296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3">
      <c r="A1398" s="4">
        <v>2021</v>
      </c>
      <c r="B1398" s="313">
        <v>44320</v>
      </c>
      <c r="C1398" s="4" t="s">
        <v>1519</v>
      </c>
      <c r="D1398" s="4" t="s">
        <v>1520</v>
      </c>
      <c r="F1398" s="4" t="s">
        <v>1521</v>
      </c>
      <c r="G1398" s="5" t="s">
        <v>1509</v>
      </c>
      <c r="H1398" s="5" t="s">
        <v>1522</v>
      </c>
      <c r="I1398" s="5" t="s">
        <v>146</v>
      </c>
      <c r="J1398" s="5" t="s">
        <v>9</v>
      </c>
      <c r="K1398" s="5">
        <v>15.5</v>
      </c>
      <c r="L1398" s="5" t="s">
        <v>1523</v>
      </c>
      <c r="M1398" s="5">
        <v>1100</v>
      </c>
      <c r="N1398" s="5" t="s">
        <v>170</v>
      </c>
      <c r="O1398" s="6" t="s">
        <v>81</v>
      </c>
      <c r="P1398" s="6" t="s">
        <v>1525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3">
        <f t="shared" si="417"/>
        <v>27</v>
      </c>
      <c r="BK1398" s="133" t="str">
        <f t="shared" si="419"/>
        <v>Pin d'Alep_F1_Dynamique_Pin d'Alep_27_</v>
      </c>
      <c r="BL1398" s="317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5" t="str">
        <f>+VLOOKUP(G1398,Liste!$A$7:$H$69,8,FALSE)</f>
        <v>Résineux</v>
      </c>
      <c r="BU1398" s="295">
        <f t="shared" si="420"/>
        <v>0</v>
      </c>
      <c r="BV1398" s="297">
        <f t="shared" si="421"/>
        <v>1</v>
      </c>
      <c r="BW1398" s="316">
        <v>0</v>
      </c>
      <c r="BX1398" s="295">
        <f t="shared" si="422"/>
        <v>0.43</v>
      </c>
      <c r="BY1398">
        <f t="shared" si="423"/>
        <v>7.1113826356907985</v>
      </c>
      <c r="BZ1398" s="301">
        <f t="shared" si="424"/>
        <v>7.1113826356907985</v>
      </c>
      <c r="CB1398" s="296">
        <v>0.6</v>
      </c>
      <c r="CC1398" s="296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3">
      <c r="A1399" s="4">
        <v>2021</v>
      </c>
      <c r="B1399" s="313">
        <v>44320</v>
      </c>
      <c r="C1399" s="4" t="s">
        <v>1519</v>
      </c>
      <c r="D1399" s="4" t="s">
        <v>1520</v>
      </c>
      <c r="F1399" s="4" t="s">
        <v>1521</v>
      </c>
      <c r="G1399" s="5" t="s">
        <v>1509</v>
      </c>
      <c r="H1399" s="5" t="s">
        <v>1522</v>
      </c>
      <c r="I1399" s="5" t="s">
        <v>146</v>
      </c>
      <c r="J1399" s="5" t="s">
        <v>9</v>
      </c>
      <c r="K1399" s="5">
        <v>15.5</v>
      </c>
      <c r="L1399" s="5" t="s">
        <v>1523</v>
      </c>
      <c r="M1399" s="5">
        <v>1100</v>
      </c>
      <c r="N1399" s="5" t="s">
        <v>170</v>
      </c>
      <c r="O1399" s="6" t="s">
        <v>81</v>
      </c>
      <c r="P1399" s="6" t="s">
        <v>1525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3">
        <f t="shared" si="417"/>
        <v>28</v>
      </c>
      <c r="BK1399" s="133" t="str">
        <f t="shared" si="419"/>
        <v>Pin d'Alep_F1_Dynamique_Pin d'Alep_28_</v>
      </c>
      <c r="BL1399" s="317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5" t="str">
        <f>+VLOOKUP(G1399,Liste!$A$7:$H$69,8,FALSE)</f>
        <v>Résineux</v>
      </c>
      <c r="BU1399" s="295">
        <f t="shared" si="420"/>
        <v>0</v>
      </c>
      <c r="BV1399" s="297">
        <f t="shared" si="421"/>
        <v>1</v>
      </c>
      <c r="BW1399" s="316">
        <v>0</v>
      </c>
      <c r="BX1399" s="295">
        <f t="shared" si="422"/>
        <v>0.43</v>
      </c>
      <c r="BY1399">
        <f t="shared" si="423"/>
        <v>0</v>
      </c>
      <c r="BZ1399" s="301">
        <f t="shared" si="424"/>
        <v>7.1113826356907985</v>
      </c>
      <c r="CB1399" s="296">
        <v>0.6</v>
      </c>
      <c r="CC1399" s="296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3">
      <c r="A1400" s="4">
        <v>2021</v>
      </c>
      <c r="B1400" s="313">
        <v>44320</v>
      </c>
      <c r="C1400" s="4" t="s">
        <v>1519</v>
      </c>
      <c r="D1400" s="4" t="s">
        <v>1520</v>
      </c>
      <c r="F1400" s="4" t="s">
        <v>1521</v>
      </c>
      <c r="G1400" s="5" t="s">
        <v>1509</v>
      </c>
      <c r="H1400" s="5" t="s">
        <v>1522</v>
      </c>
      <c r="I1400" s="5" t="s">
        <v>146</v>
      </c>
      <c r="J1400" s="5" t="s">
        <v>9</v>
      </c>
      <c r="K1400" s="5">
        <v>15.5</v>
      </c>
      <c r="L1400" s="5" t="s">
        <v>1523</v>
      </c>
      <c r="M1400" s="5">
        <v>1100</v>
      </c>
      <c r="N1400" s="5" t="s">
        <v>170</v>
      </c>
      <c r="O1400" s="6" t="s">
        <v>81</v>
      </c>
      <c r="P1400" s="6" t="s">
        <v>1525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3">
        <f t="shared" si="417"/>
        <v>29</v>
      </c>
      <c r="BK1400" s="133" t="str">
        <f t="shared" si="419"/>
        <v>Pin d'Alep_F1_Dynamique_Pin d'Alep_29_</v>
      </c>
      <c r="BL1400" s="317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5" t="str">
        <f>+VLOOKUP(G1400,Liste!$A$7:$H$69,8,FALSE)</f>
        <v>Résineux</v>
      </c>
      <c r="BU1400" s="295">
        <f t="shared" si="420"/>
        <v>0</v>
      </c>
      <c r="BV1400" s="297">
        <f t="shared" si="421"/>
        <v>1</v>
      </c>
      <c r="BW1400" s="316">
        <v>0</v>
      </c>
      <c r="BX1400" s="295">
        <f t="shared" si="422"/>
        <v>0.43</v>
      </c>
      <c r="BY1400">
        <f t="shared" si="423"/>
        <v>0</v>
      </c>
      <c r="BZ1400" s="301">
        <f t="shared" si="424"/>
        <v>7.1113826356907985</v>
      </c>
      <c r="CB1400" s="296">
        <v>0.6</v>
      </c>
      <c r="CC1400" s="296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3">
      <c r="A1401" s="4">
        <v>2021</v>
      </c>
      <c r="B1401" s="313">
        <v>44320</v>
      </c>
      <c r="C1401" s="4" t="s">
        <v>1519</v>
      </c>
      <c r="D1401" s="4" t="s">
        <v>1520</v>
      </c>
      <c r="F1401" s="4" t="s">
        <v>1521</v>
      </c>
      <c r="G1401" s="5" t="s">
        <v>1509</v>
      </c>
      <c r="H1401" s="5" t="s">
        <v>1522</v>
      </c>
      <c r="I1401" s="5" t="s">
        <v>146</v>
      </c>
      <c r="J1401" s="5" t="s">
        <v>9</v>
      </c>
      <c r="K1401" s="5">
        <v>15.5</v>
      </c>
      <c r="L1401" s="5" t="s">
        <v>1523</v>
      </c>
      <c r="M1401" s="5">
        <v>1100</v>
      </c>
      <c r="N1401" s="5" t="s">
        <v>170</v>
      </c>
      <c r="O1401" s="6" t="s">
        <v>81</v>
      </c>
      <c r="P1401" s="6" t="s">
        <v>1525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3">
        <f t="shared" si="417"/>
        <v>30</v>
      </c>
      <c r="BK1401" s="133" t="str">
        <f t="shared" si="419"/>
        <v>Pin d'Alep_F1_Dynamique_Pin d'Alep_30_</v>
      </c>
      <c r="BL1401" s="317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5" t="str">
        <f>+VLOOKUP(G1401,Liste!$A$7:$H$69,8,FALSE)</f>
        <v>Résineux</v>
      </c>
      <c r="BU1401" s="295">
        <f t="shared" si="420"/>
        <v>0</v>
      </c>
      <c r="BV1401" s="297">
        <f t="shared" si="421"/>
        <v>1</v>
      </c>
      <c r="BW1401" s="316">
        <v>0</v>
      </c>
      <c r="BX1401" s="295">
        <f t="shared" si="422"/>
        <v>0.43</v>
      </c>
      <c r="BY1401">
        <f t="shared" si="423"/>
        <v>0</v>
      </c>
      <c r="BZ1401" s="301">
        <f t="shared" si="424"/>
        <v>7.1113826356907985</v>
      </c>
      <c r="CB1401" s="296">
        <v>0.6</v>
      </c>
      <c r="CC1401" s="296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3">
      <c r="A1402" s="4">
        <v>2021</v>
      </c>
      <c r="B1402" s="313">
        <v>44320</v>
      </c>
      <c r="C1402" s="4" t="s">
        <v>1519</v>
      </c>
      <c r="D1402" s="4" t="s">
        <v>1520</v>
      </c>
      <c r="F1402" s="4" t="s">
        <v>1521</v>
      </c>
      <c r="G1402" s="5" t="s">
        <v>1509</v>
      </c>
      <c r="H1402" s="5" t="s">
        <v>1522</v>
      </c>
      <c r="I1402" s="5" t="s">
        <v>146</v>
      </c>
      <c r="J1402" s="5" t="s">
        <v>9</v>
      </c>
      <c r="K1402" s="5">
        <v>15.5</v>
      </c>
      <c r="L1402" s="5" t="s">
        <v>1523</v>
      </c>
      <c r="M1402" s="5">
        <v>1100</v>
      </c>
      <c r="N1402" s="5" t="s">
        <v>170</v>
      </c>
      <c r="O1402" s="6" t="s">
        <v>81</v>
      </c>
      <c r="P1402" s="6" t="s">
        <v>1525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3">
        <f t="shared" si="417"/>
        <v>31</v>
      </c>
      <c r="BK1402" s="133" t="str">
        <f t="shared" si="419"/>
        <v>Pin d'Alep_F1_Dynamique_Pin d'Alep_31_</v>
      </c>
      <c r="BL1402" s="317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5" t="str">
        <f>+VLOOKUP(G1402,Liste!$A$7:$H$69,8,FALSE)</f>
        <v>Résineux</v>
      </c>
      <c r="BU1402" s="295">
        <f t="shared" si="420"/>
        <v>0</v>
      </c>
      <c r="BV1402" s="297">
        <f t="shared" si="421"/>
        <v>1</v>
      </c>
      <c r="BW1402" s="316">
        <v>0</v>
      </c>
      <c r="BX1402" s="295">
        <f t="shared" si="422"/>
        <v>0.43</v>
      </c>
      <c r="BY1402">
        <f t="shared" si="423"/>
        <v>0</v>
      </c>
      <c r="BZ1402" s="301">
        <f t="shared" si="424"/>
        <v>0</v>
      </c>
      <c r="CB1402" s="296">
        <v>0.6</v>
      </c>
      <c r="CC1402" s="296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3">
      <c r="A1403" s="4">
        <v>2021</v>
      </c>
      <c r="B1403" s="313">
        <v>44320</v>
      </c>
      <c r="C1403" s="4" t="s">
        <v>1519</v>
      </c>
      <c r="D1403" s="4" t="s">
        <v>1520</v>
      </c>
      <c r="F1403" s="4" t="s">
        <v>1521</v>
      </c>
      <c r="G1403" s="5" t="s">
        <v>1509</v>
      </c>
      <c r="H1403" s="5" t="s">
        <v>1522</v>
      </c>
      <c r="I1403" s="5" t="s">
        <v>146</v>
      </c>
      <c r="J1403" s="5" t="s">
        <v>9</v>
      </c>
      <c r="K1403" s="5">
        <v>15.5</v>
      </c>
      <c r="L1403" s="5" t="s">
        <v>1523</v>
      </c>
      <c r="M1403" s="5">
        <v>1100</v>
      </c>
      <c r="N1403" s="5" t="s">
        <v>170</v>
      </c>
      <c r="O1403" s="6" t="s">
        <v>81</v>
      </c>
      <c r="P1403" s="6" t="s">
        <v>1525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3">
        <f t="shared" si="417"/>
        <v>32</v>
      </c>
      <c r="BK1403" s="133" t="str">
        <f t="shared" si="419"/>
        <v>Pin d'Alep_F1_Dynamique_Pin d'Alep_32_</v>
      </c>
      <c r="BL1403" s="317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5" t="str">
        <f>+VLOOKUP(G1403,Liste!$A$7:$H$69,8,FALSE)</f>
        <v>Résineux</v>
      </c>
      <c r="BU1403" s="295">
        <f t="shared" si="420"/>
        <v>0</v>
      </c>
      <c r="BV1403" s="297">
        <f t="shared" si="421"/>
        <v>1</v>
      </c>
      <c r="BW1403" s="316">
        <v>0</v>
      </c>
      <c r="BX1403" s="295">
        <f t="shared" si="422"/>
        <v>0.43</v>
      </c>
      <c r="BY1403">
        <f t="shared" si="423"/>
        <v>0</v>
      </c>
      <c r="BZ1403" s="301">
        <f t="shared" si="424"/>
        <v>0</v>
      </c>
      <c r="CB1403" s="296">
        <v>0.6</v>
      </c>
      <c r="CC1403" s="296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3">
      <c r="A1404" s="4">
        <v>2021</v>
      </c>
      <c r="B1404" s="313">
        <v>44320</v>
      </c>
      <c r="C1404" s="4" t="s">
        <v>1519</v>
      </c>
      <c r="D1404" s="4" t="s">
        <v>1520</v>
      </c>
      <c r="F1404" s="4" t="s">
        <v>1521</v>
      </c>
      <c r="G1404" s="5" t="s">
        <v>1509</v>
      </c>
      <c r="H1404" s="5" t="s">
        <v>1522</v>
      </c>
      <c r="I1404" s="5" t="s">
        <v>146</v>
      </c>
      <c r="J1404" s="5" t="s">
        <v>9</v>
      </c>
      <c r="K1404" s="5">
        <v>15.5</v>
      </c>
      <c r="L1404" s="5" t="s">
        <v>1523</v>
      </c>
      <c r="M1404" s="5">
        <v>1100</v>
      </c>
      <c r="N1404" s="5" t="s">
        <v>170</v>
      </c>
      <c r="O1404" s="6" t="s">
        <v>81</v>
      </c>
      <c r="P1404" s="6" t="s">
        <v>1525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3">
        <f t="shared" si="417"/>
        <v>33</v>
      </c>
      <c r="BK1404" s="133" t="str">
        <f t="shared" si="419"/>
        <v>Pin d'Alep_F1_Dynamique_Pin d'Alep_33_</v>
      </c>
      <c r="BL1404" s="317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5" t="str">
        <f>+VLOOKUP(G1404,Liste!$A$7:$H$69,8,FALSE)</f>
        <v>Résineux</v>
      </c>
      <c r="BU1404" s="295">
        <f t="shared" si="420"/>
        <v>0</v>
      </c>
      <c r="BV1404" s="297">
        <f t="shared" si="421"/>
        <v>1</v>
      </c>
      <c r="BW1404" s="316">
        <v>0</v>
      </c>
      <c r="BX1404" s="295">
        <f t="shared" si="422"/>
        <v>0.43</v>
      </c>
      <c r="BY1404">
        <f t="shared" si="423"/>
        <v>0</v>
      </c>
      <c r="BZ1404" s="301">
        <f t="shared" si="424"/>
        <v>0</v>
      </c>
      <c r="CB1404" s="296">
        <v>0.6</v>
      </c>
      <c r="CC1404" s="296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3">
      <c r="A1405" s="4">
        <v>2021</v>
      </c>
      <c r="B1405" s="313">
        <v>44320</v>
      </c>
      <c r="C1405" s="4" t="s">
        <v>1519</v>
      </c>
      <c r="D1405" s="4" t="s">
        <v>1520</v>
      </c>
      <c r="F1405" s="4" t="s">
        <v>1521</v>
      </c>
      <c r="G1405" s="5" t="s">
        <v>1509</v>
      </c>
      <c r="H1405" s="5" t="s">
        <v>1522</v>
      </c>
      <c r="I1405" s="5" t="s">
        <v>146</v>
      </c>
      <c r="J1405" s="5" t="s">
        <v>9</v>
      </c>
      <c r="K1405" s="5">
        <v>15.5</v>
      </c>
      <c r="L1405" s="5" t="s">
        <v>1523</v>
      </c>
      <c r="M1405" s="5">
        <v>1100</v>
      </c>
      <c r="N1405" s="5" t="s">
        <v>170</v>
      </c>
      <c r="O1405" s="6" t="s">
        <v>81</v>
      </c>
      <c r="P1405" s="6" t="s">
        <v>1525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3">
        <f t="shared" si="417"/>
        <v>34</v>
      </c>
      <c r="BK1405" s="133" t="str">
        <f t="shared" si="419"/>
        <v>Pin d'Alep_F1_Dynamique_Pin d'Alep_34_</v>
      </c>
      <c r="BL1405" s="317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5" t="str">
        <f>+VLOOKUP(G1405,Liste!$A$7:$H$69,8,FALSE)</f>
        <v>Résineux</v>
      </c>
      <c r="BU1405" s="295">
        <f t="shared" si="420"/>
        <v>0</v>
      </c>
      <c r="BV1405" s="297">
        <f t="shared" si="421"/>
        <v>1</v>
      </c>
      <c r="BW1405" s="316">
        <v>0</v>
      </c>
      <c r="BX1405" s="295">
        <f t="shared" si="422"/>
        <v>0.43</v>
      </c>
      <c r="BY1405">
        <f t="shared" si="423"/>
        <v>0</v>
      </c>
      <c r="BZ1405" s="301">
        <f t="shared" si="424"/>
        <v>0</v>
      </c>
      <c r="CB1405" s="296">
        <v>0.6</v>
      </c>
      <c r="CC1405" s="296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3">
      <c r="A1406" s="4">
        <v>2021</v>
      </c>
      <c r="B1406" s="313">
        <v>44320</v>
      </c>
      <c r="C1406" s="4" t="s">
        <v>1519</v>
      </c>
      <c r="D1406" s="4" t="s">
        <v>1520</v>
      </c>
      <c r="F1406" s="4" t="s">
        <v>1521</v>
      </c>
      <c r="G1406" s="5" t="s">
        <v>1509</v>
      </c>
      <c r="H1406" s="5" t="s">
        <v>1522</v>
      </c>
      <c r="I1406" s="5" t="s">
        <v>146</v>
      </c>
      <c r="J1406" s="5" t="s">
        <v>9</v>
      </c>
      <c r="K1406" s="5">
        <v>15.5</v>
      </c>
      <c r="L1406" s="5" t="s">
        <v>1523</v>
      </c>
      <c r="M1406" s="5">
        <v>1100</v>
      </c>
      <c r="N1406" s="5" t="s">
        <v>170</v>
      </c>
      <c r="O1406" s="6" t="s">
        <v>81</v>
      </c>
      <c r="P1406" s="6" t="s">
        <v>1525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3">
        <f t="shared" si="417"/>
        <v>35</v>
      </c>
      <c r="BK1406" s="133" t="str">
        <f t="shared" si="419"/>
        <v>Pin d'Alep_F1_Dynamique_Pin d'Alep_35_</v>
      </c>
      <c r="BL1406" s="317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5" t="str">
        <f>+VLOOKUP(G1406,Liste!$A$7:$H$69,8,FALSE)</f>
        <v>Résineux</v>
      </c>
      <c r="BU1406" s="295">
        <f t="shared" si="420"/>
        <v>0</v>
      </c>
      <c r="BV1406" s="297">
        <f t="shared" si="421"/>
        <v>1</v>
      </c>
      <c r="BW1406" s="316">
        <v>0</v>
      </c>
      <c r="BX1406" s="295">
        <f t="shared" si="422"/>
        <v>0.43</v>
      </c>
      <c r="BY1406">
        <f t="shared" si="423"/>
        <v>0</v>
      </c>
      <c r="BZ1406" s="301">
        <f t="shared" si="424"/>
        <v>0</v>
      </c>
      <c r="CB1406" s="296">
        <v>0.6</v>
      </c>
      <c r="CC1406" s="296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3">
      <c r="A1407" s="4">
        <v>2021</v>
      </c>
      <c r="B1407" s="313">
        <v>44320</v>
      </c>
      <c r="C1407" s="4" t="s">
        <v>1519</v>
      </c>
      <c r="D1407" s="4" t="s">
        <v>1520</v>
      </c>
      <c r="F1407" s="4" t="s">
        <v>1521</v>
      </c>
      <c r="G1407" s="5" t="s">
        <v>1509</v>
      </c>
      <c r="H1407" s="5" t="s">
        <v>1522</v>
      </c>
      <c r="I1407" s="5" t="s">
        <v>146</v>
      </c>
      <c r="J1407" s="5" t="s">
        <v>9</v>
      </c>
      <c r="K1407" s="5">
        <v>15.5</v>
      </c>
      <c r="L1407" s="5" t="s">
        <v>1523</v>
      </c>
      <c r="M1407" s="5">
        <v>1100</v>
      </c>
      <c r="N1407" s="5" t="s">
        <v>170</v>
      </c>
      <c r="O1407" s="6" t="s">
        <v>81</v>
      </c>
      <c r="P1407" s="6" t="s">
        <v>1525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3">
        <f t="shared" si="417"/>
        <v>36</v>
      </c>
      <c r="BK1407" s="133" t="str">
        <f t="shared" si="419"/>
        <v>Pin d'Alep_F1_Dynamique_Pin d'Alep_36_</v>
      </c>
      <c r="BL1407" s="317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5" t="str">
        <f>+VLOOKUP(G1407,Liste!$A$7:$H$69,8,FALSE)</f>
        <v>Résineux</v>
      </c>
      <c r="BU1407" s="295">
        <f t="shared" si="420"/>
        <v>0</v>
      </c>
      <c r="BV1407" s="297">
        <f t="shared" si="421"/>
        <v>1</v>
      </c>
      <c r="BW1407" s="316">
        <v>0</v>
      </c>
      <c r="BX1407" s="295">
        <f t="shared" si="422"/>
        <v>0.43</v>
      </c>
      <c r="BY1407">
        <f t="shared" si="423"/>
        <v>0</v>
      </c>
      <c r="BZ1407" s="301">
        <f t="shared" si="424"/>
        <v>0</v>
      </c>
      <c r="CB1407" s="296">
        <v>0.6</v>
      </c>
      <c r="CC1407" s="296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3">
      <c r="A1408" s="4">
        <v>2021</v>
      </c>
      <c r="B1408" s="313">
        <v>44320</v>
      </c>
      <c r="C1408" s="4" t="s">
        <v>1519</v>
      </c>
      <c r="D1408" s="4" t="s">
        <v>1520</v>
      </c>
      <c r="F1408" s="4" t="s">
        <v>1521</v>
      </c>
      <c r="G1408" s="5" t="s">
        <v>1509</v>
      </c>
      <c r="H1408" s="5" t="s">
        <v>1522</v>
      </c>
      <c r="I1408" s="5" t="s">
        <v>146</v>
      </c>
      <c r="J1408" s="5" t="s">
        <v>9</v>
      </c>
      <c r="K1408" s="5">
        <v>15.5</v>
      </c>
      <c r="L1408" s="5" t="s">
        <v>1523</v>
      </c>
      <c r="M1408" s="5">
        <v>1100</v>
      </c>
      <c r="N1408" s="5" t="s">
        <v>170</v>
      </c>
      <c r="O1408" s="6" t="s">
        <v>81</v>
      </c>
      <c r="P1408" s="6" t="s">
        <v>1525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3">
        <f t="shared" si="417"/>
        <v>37</v>
      </c>
      <c r="BK1408" s="133" t="str">
        <f t="shared" si="419"/>
        <v>Pin d'Alep_F1_Dynamique_Pin d'Alep_37_</v>
      </c>
      <c r="BL1408" s="317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5" t="str">
        <f>+VLOOKUP(G1408,Liste!$A$7:$H$69,8,FALSE)</f>
        <v>Résineux</v>
      </c>
      <c r="BU1408" s="295">
        <f t="shared" si="420"/>
        <v>0</v>
      </c>
      <c r="BV1408" s="297">
        <f t="shared" si="421"/>
        <v>1</v>
      </c>
      <c r="BW1408" s="316">
        <v>0</v>
      </c>
      <c r="BX1408" s="295">
        <f t="shared" si="422"/>
        <v>0.43</v>
      </c>
      <c r="BY1408">
        <f t="shared" si="423"/>
        <v>0</v>
      </c>
      <c r="BZ1408" s="301">
        <f t="shared" si="424"/>
        <v>0</v>
      </c>
      <c r="CB1408" s="296">
        <v>0.6</v>
      </c>
      <c r="CC1408" s="296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3">
      <c r="A1409" s="4">
        <v>2021</v>
      </c>
      <c r="B1409" s="313">
        <v>44320</v>
      </c>
      <c r="C1409" s="4" t="s">
        <v>1519</v>
      </c>
      <c r="D1409" s="4" t="s">
        <v>1520</v>
      </c>
      <c r="F1409" s="4" t="s">
        <v>1521</v>
      </c>
      <c r="G1409" s="5" t="s">
        <v>1509</v>
      </c>
      <c r="H1409" s="5" t="s">
        <v>1522</v>
      </c>
      <c r="I1409" s="5" t="s">
        <v>146</v>
      </c>
      <c r="J1409" s="5" t="s">
        <v>9</v>
      </c>
      <c r="K1409" s="5">
        <v>15.5</v>
      </c>
      <c r="L1409" s="5" t="s">
        <v>1523</v>
      </c>
      <c r="M1409" s="5">
        <v>1100</v>
      </c>
      <c r="N1409" s="5" t="s">
        <v>170</v>
      </c>
      <c r="O1409" s="6" t="s">
        <v>81</v>
      </c>
      <c r="P1409" s="6" t="s">
        <v>1525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3">
        <f t="shared" si="417"/>
        <v>38</v>
      </c>
      <c r="BK1409" s="133" t="str">
        <f t="shared" si="419"/>
        <v>Pin d'Alep_F1_Dynamique_Pin d'Alep_38_</v>
      </c>
      <c r="BL1409" s="317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5" t="str">
        <f>+VLOOKUP(G1409,Liste!$A$7:$H$69,8,FALSE)</f>
        <v>Résineux</v>
      </c>
      <c r="BU1409" s="295">
        <f t="shared" si="420"/>
        <v>0</v>
      </c>
      <c r="BV1409" s="297">
        <f t="shared" si="421"/>
        <v>1</v>
      </c>
      <c r="BW1409" s="316">
        <v>0</v>
      </c>
      <c r="BX1409" s="295">
        <f t="shared" si="422"/>
        <v>0.43</v>
      </c>
      <c r="BY1409">
        <f t="shared" si="423"/>
        <v>0</v>
      </c>
      <c r="BZ1409" s="301">
        <f t="shared" si="424"/>
        <v>0</v>
      </c>
      <c r="CB1409" s="296">
        <v>0.6</v>
      </c>
      <c r="CC1409" s="296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3">
      <c r="A1410" s="4">
        <v>2021</v>
      </c>
      <c r="B1410" s="313">
        <v>44320</v>
      </c>
      <c r="C1410" s="4" t="s">
        <v>1519</v>
      </c>
      <c r="D1410" s="4" t="s">
        <v>1520</v>
      </c>
      <c r="F1410" s="4" t="s">
        <v>1521</v>
      </c>
      <c r="G1410" s="5" t="s">
        <v>1509</v>
      </c>
      <c r="H1410" s="5" t="s">
        <v>1522</v>
      </c>
      <c r="I1410" s="5" t="s">
        <v>146</v>
      </c>
      <c r="J1410" s="5" t="s">
        <v>9</v>
      </c>
      <c r="K1410" s="5">
        <v>15.5</v>
      </c>
      <c r="L1410" s="5" t="s">
        <v>1523</v>
      </c>
      <c r="M1410" s="5">
        <v>1100</v>
      </c>
      <c r="N1410" s="5" t="s">
        <v>170</v>
      </c>
      <c r="O1410" s="6" t="s">
        <v>81</v>
      </c>
      <c r="P1410" s="6" t="s">
        <v>1525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3">
        <f t="shared" si="417"/>
        <v>39</v>
      </c>
      <c r="BK1410" s="133" t="str">
        <f t="shared" si="419"/>
        <v>Pin d'Alep_F1_Dynamique_Pin d'Alep_39_</v>
      </c>
      <c r="BL1410" s="317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5" t="str">
        <f>+VLOOKUP(G1410,Liste!$A$7:$H$69,8,FALSE)</f>
        <v>Résineux</v>
      </c>
      <c r="BU1410" s="295">
        <f t="shared" si="420"/>
        <v>0</v>
      </c>
      <c r="BV1410" s="297">
        <f t="shared" si="421"/>
        <v>1</v>
      </c>
      <c r="BW1410" s="316">
        <v>0</v>
      </c>
      <c r="BX1410" s="295">
        <f t="shared" si="422"/>
        <v>0.43</v>
      </c>
      <c r="BY1410">
        <f t="shared" si="423"/>
        <v>0</v>
      </c>
      <c r="BZ1410" s="301">
        <f t="shared" si="424"/>
        <v>0</v>
      </c>
      <c r="CB1410" s="296">
        <v>0.6</v>
      </c>
      <c r="CC1410" s="296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3">
      <c r="A1411" s="4">
        <v>2021</v>
      </c>
      <c r="B1411" s="313">
        <v>44320</v>
      </c>
      <c r="C1411" s="4" t="s">
        <v>1519</v>
      </c>
      <c r="D1411" s="4" t="s">
        <v>1520</v>
      </c>
      <c r="F1411" s="4" t="s">
        <v>1521</v>
      </c>
      <c r="G1411" s="5" t="s">
        <v>1509</v>
      </c>
      <c r="H1411" s="5" t="s">
        <v>1522</v>
      </c>
      <c r="I1411" s="5" t="s">
        <v>146</v>
      </c>
      <c r="J1411" s="5" t="s">
        <v>9</v>
      </c>
      <c r="K1411" s="5">
        <v>15.5</v>
      </c>
      <c r="L1411" s="5" t="s">
        <v>1523</v>
      </c>
      <c r="M1411" s="5">
        <v>1100</v>
      </c>
      <c r="N1411" s="5" t="s">
        <v>170</v>
      </c>
      <c r="O1411" s="6" t="s">
        <v>81</v>
      </c>
      <c r="P1411" s="6" t="s">
        <v>1525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3">
        <f t="shared" ref="BJ1411:BJ1474" si="437">+AC1411</f>
        <v>40</v>
      </c>
      <c r="BK1411" s="133" t="str">
        <f t="shared" si="419"/>
        <v>Pin d'Alep_F1_Dynamique_Pin d'Alep_40_</v>
      </c>
      <c r="BL1411" s="317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5" t="str">
        <f>+VLOOKUP(G1411,Liste!$A$7:$H$69,8,FALSE)</f>
        <v>Résineux</v>
      </c>
      <c r="BU1411" s="295">
        <f t="shared" si="420"/>
        <v>0</v>
      </c>
      <c r="BV1411" s="297">
        <f t="shared" si="421"/>
        <v>1</v>
      </c>
      <c r="BW1411" s="316">
        <v>0</v>
      </c>
      <c r="BX1411" s="295">
        <f t="shared" si="422"/>
        <v>0.43</v>
      </c>
      <c r="BY1411">
        <f t="shared" si="423"/>
        <v>0</v>
      </c>
      <c r="BZ1411" s="301">
        <f t="shared" si="424"/>
        <v>0</v>
      </c>
      <c r="CB1411" s="296">
        <v>0.6</v>
      </c>
      <c r="CC1411" s="296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3">
      <c r="A1412" s="4">
        <v>2021</v>
      </c>
      <c r="B1412" s="313">
        <v>44320</v>
      </c>
      <c r="C1412" s="4" t="s">
        <v>1519</v>
      </c>
      <c r="D1412" s="4" t="s">
        <v>1520</v>
      </c>
      <c r="F1412" s="4" t="s">
        <v>1521</v>
      </c>
      <c r="G1412" s="5" t="s">
        <v>1509</v>
      </c>
      <c r="H1412" s="5" t="s">
        <v>1522</v>
      </c>
      <c r="I1412" s="5" t="s">
        <v>146</v>
      </c>
      <c r="J1412" s="5" t="s">
        <v>9</v>
      </c>
      <c r="K1412" s="5">
        <v>15.5</v>
      </c>
      <c r="L1412" s="5" t="s">
        <v>1523</v>
      </c>
      <c r="M1412" s="5">
        <v>1100</v>
      </c>
      <c r="N1412" s="5" t="s">
        <v>170</v>
      </c>
      <c r="O1412" s="6" t="s">
        <v>81</v>
      </c>
      <c r="P1412" s="6" t="s">
        <v>1525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3">
        <f t="shared" si="437"/>
        <v>41</v>
      </c>
      <c r="BK1412" s="133" t="str">
        <f t="shared" ref="BK1412:BK1475" si="439">+_xlfn.CONCAT(BH1412,"_",J1412,"_",I1412,"_",BI1412,"_",BJ1412,"_")</f>
        <v>Pin d'Alep_F1_Dynamique_Pin d'Alep_41_</v>
      </c>
      <c r="BL1412" s="317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5" t="str">
        <f>+VLOOKUP(G1412,Liste!$A$7:$H$69,8,FALSE)</f>
        <v>Résineux</v>
      </c>
      <c r="BU1412" s="295">
        <f t="shared" ref="BU1412:BU1475" si="440">IF(BT1412="Résineux",0%,100%)</f>
        <v>0</v>
      </c>
      <c r="BV1412" s="297">
        <f t="shared" ref="BV1412:BV1475" si="441">+IF(BT1412="Résineux",100%,0%)</f>
        <v>1</v>
      </c>
      <c r="BW1412" s="316">
        <v>0</v>
      </c>
      <c r="BX1412" s="295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1">
        <f t="shared" ref="BZ1412:BZ1475" si="444">+IF(BJ1412&gt;=31,0,BY1412+BZ1411)</f>
        <v>0</v>
      </c>
      <c r="CB1412" s="296">
        <v>0.6</v>
      </c>
      <c r="CC1412" s="296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3">
      <c r="A1413" s="4">
        <v>2021</v>
      </c>
      <c r="B1413" s="313">
        <v>44320</v>
      </c>
      <c r="C1413" s="4" t="s">
        <v>1519</v>
      </c>
      <c r="D1413" s="4" t="s">
        <v>1520</v>
      </c>
      <c r="F1413" s="4" t="s">
        <v>1521</v>
      </c>
      <c r="G1413" s="5" t="s">
        <v>1509</v>
      </c>
      <c r="H1413" s="5" t="s">
        <v>1522</v>
      </c>
      <c r="I1413" s="5" t="s">
        <v>146</v>
      </c>
      <c r="J1413" s="5" t="s">
        <v>9</v>
      </c>
      <c r="K1413" s="5">
        <v>15.5</v>
      </c>
      <c r="L1413" s="5" t="s">
        <v>1523</v>
      </c>
      <c r="M1413" s="5">
        <v>1100</v>
      </c>
      <c r="N1413" s="5" t="s">
        <v>170</v>
      </c>
      <c r="O1413" s="6" t="s">
        <v>81</v>
      </c>
      <c r="P1413" s="6" t="s">
        <v>1525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3">
        <f t="shared" si="437"/>
        <v>42</v>
      </c>
      <c r="BK1413" s="133" t="str">
        <f t="shared" si="439"/>
        <v>Pin d'Alep_F1_Dynamique_Pin d'Alep_42_</v>
      </c>
      <c r="BL1413" s="317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5" t="str">
        <f>+VLOOKUP(G1413,Liste!$A$7:$H$69,8,FALSE)</f>
        <v>Résineux</v>
      </c>
      <c r="BU1413" s="295">
        <f t="shared" si="440"/>
        <v>0</v>
      </c>
      <c r="BV1413" s="297">
        <f t="shared" si="441"/>
        <v>1</v>
      </c>
      <c r="BW1413" s="316">
        <v>0</v>
      </c>
      <c r="BX1413" s="295">
        <f t="shared" si="442"/>
        <v>0.43</v>
      </c>
      <c r="BY1413">
        <f t="shared" si="443"/>
        <v>0</v>
      </c>
      <c r="BZ1413" s="301">
        <f t="shared" si="444"/>
        <v>0</v>
      </c>
      <c r="CB1413" s="296">
        <v>0.6</v>
      </c>
      <c r="CC1413" s="296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3">
      <c r="A1414" s="4">
        <v>2021</v>
      </c>
      <c r="B1414" s="313">
        <v>44320</v>
      </c>
      <c r="C1414" s="4" t="s">
        <v>1519</v>
      </c>
      <c r="D1414" s="4" t="s">
        <v>1520</v>
      </c>
      <c r="F1414" s="4" t="s">
        <v>1521</v>
      </c>
      <c r="G1414" s="5" t="s">
        <v>1509</v>
      </c>
      <c r="H1414" s="5" t="s">
        <v>1522</v>
      </c>
      <c r="I1414" s="5" t="s">
        <v>146</v>
      </c>
      <c r="J1414" s="5" t="s">
        <v>9</v>
      </c>
      <c r="K1414" s="5">
        <v>15.5</v>
      </c>
      <c r="L1414" s="5" t="s">
        <v>1523</v>
      </c>
      <c r="M1414" s="5">
        <v>1100</v>
      </c>
      <c r="N1414" s="5" t="s">
        <v>170</v>
      </c>
      <c r="O1414" s="6" t="s">
        <v>81</v>
      </c>
      <c r="P1414" s="6" t="s">
        <v>1525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3">
        <f t="shared" si="437"/>
        <v>43</v>
      </c>
      <c r="BK1414" s="133" t="str">
        <f t="shared" si="439"/>
        <v>Pin d'Alep_F1_Dynamique_Pin d'Alep_43_</v>
      </c>
      <c r="BL1414" s="317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5" t="str">
        <f>+VLOOKUP(G1414,Liste!$A$7:$H$69,8,FALSE)</f>
        <v>Résineux</v>
      </c>
      <c r="BU1414" s="295">
        <f t="shared" si="440"/>
        <v>0</v>
      </c>
      <c r="BV1414" s="297">
        <f t="shared" si="441"/>
        <v>1</v>
      </c>
      <c r="BW1414" s="316">
        <v>0</v>
      </c>
      <c r="BX1414" s="295">
        <f t="shared" si="442"/>
        <v>0.43</v>
      </c>
      <c r="BY1414">
        <f t="shared" si="443"/>
        <v>0</v>
      </c>
      <c r="BZ1414" s="301">
        <f t="shared" si="444"/>
        <v>0</v>
      </c>
      <c r="CB1414" s="296">
        <v>0.6</v>
      </c>
      <c r="CC1414" s="296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3">
      <c r="A1415" s="4">
        <v>2021</v>
      </c>
      <c r="B1415" s="313">
        <v>44320</v>
      </c>
      <c r="C1415" s="4" t="s">
        <v>1519</v>
      </c>
      <c r="D1415" s="4" t="s">
        <v>1520</v>
      </c>
      <c r="F1415" s="4" t="s">
        <v>1521</v>
      </c>
      <c r="G1415" s="5" t="s">
        <v>1509</v>
      </c>
      <c r="H1415" s="5" t="s">
        <v>1522</v>
      </c>
      <c r="I1415" s="5" t="s">
        <v>146</v>
      </c>
      <c r="J1415" s="5" t="s">
        <v>9</v>
      </c>
      <c r="K1415" s="5">
        <v>15.5</v>
      </c>
      <c r="L1415" s="5" t="s">
        <v>1523</v>
      </c>
      <c r="M1415" s="5">
        <v>1100</v>
      </c>
      <c r="N1415" s="5" t="s">
        <v>170</v>
      </c>
      <c r="O1415" s="6" t="s">
        <v>81</v>
      </c>
      <c r="P1415" s="6" t="s">
        <v>1525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3">
        <f t="shared" si="437"/>
        <v>44</v>
      </c>
      <c r="BK1415" s="133" t="str">
        <f t="shared" si="439"/>
        <v>Pin d'Alep_F1_Dynamique_Pin d'Alep_44_</v>
      </c>
      <c r="BL1415" s="317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5" t="str">
        <f>+VLOOKUP(G1415,Liste!$A$7:$H$69,8,FALSE)</f>
        <v>Résineux</v>
      </c>
      <c r="BU1415" s="295">
        <f t="shared" si="440"/>
        <v>0</v>
      </c>
      <c r="BV1415" s="297">
        <f t="shared" si="441"/>
        <v>1</v>
      </c>
      <c r="BW1415" s="316">
        <v>0</v>
      </c>
      <c r="BX1415" s="295">
        <f t="shared" si="442"/>
        <v>0.43</v>
      </c>
      <c r="BY1415">
        <f t="shared" si="443"/>
        <v>0</v>
      </c>
      <c r="BZ1415" s="301">
        <f t="shared" si="444"/>
        <v>0</v>
      </c>
      <c r="CB1415" s="296">
        <v>0.6</v>
      </c>
      <c r="CC1415" s="296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3">
      <c r="A1416" s="4">
        <v>2021</v>
      </c>
      <c r="B1416" s="313">
        <v>44320</v>
      </c>
      <c r="C1416" s="4" t="s">
        <v>1519</v>
      </c>
      <c r="D1416" s="4" t="s">
        <v>1520</v>
      </c>
      <c r="F1416" s="4" t="s">
        <v>1521</v>
      </c>
      <c r="G1416" s="5" t="s">
        <v>1509</v>
      </c>
      <c r="H1416" s="5" t="s">
        <v>1522</v>
      </c>
      <c r="I1416" s="5" t="s">
        <v>146</v>
      </c>
      <c r="J1416" s="5" t="s">
        <v>9</v>
      </c>
      <c r="K1416" s="5">
        <v>15.5</v>
      </c>
      <c r="L1416" s="5" t="s">
        <v>1523</v>
      </c>
      <c r="M1416" s="5">
        <v>1100</v>
      </c>
      <c r="N1416" s="5" t="s">
        <v>170</v>
      </c>
      <c r="O1416" s="6" t="s">
        <v>81</v>
      </c>
      <c r="P1416" s="6" t="s">
        <v>1525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3">
        <f t="shared" si="437"/>
        <v>45</v>
      </c>
      <c r="BK1416" s="133" t="str">
        <f t="shared" si="439"/>
        <v>Pin d'Alep_F1_Dynamique_Pin d'Alep_45_</v>
      </c>
      <c r="BL1416" s="317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5" t="str">
        <f>+VLOOKUP(G1416,Liste!$A$7:$H$69,8,FALSE)</f>
        <v>Résineux</v>
      </c>
      <c r="BU1416" s="295">
        <f t="shared" si="440"/>
        <v>0</v>
      </c>
      <c r="BV1416" s="297">
        <f t="shared" si="441"/>
        <v>1</v>
      </c>
      <c r="BW1416" s="316">
        <v>0</v>
      </c>
      <c r="BX1416" s="295">
        <f t="shared" si="442"/>
        <v>0.43</v>
      </c>
      <c r="BY1416">
        <f t="shared" si="443"/>
        <v>0</v>
      </c>
      <c r="BZ1416" s="301">
        <f t="shared" si="444"/>
        <v>0</v>
      </c>
      <c r="CB1416" s="296">
        <v>0.6</v>
      </c>
      <c r="CC1416" s="296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3">
      <c r="A1417" s="4">
        <v>2021</v>
      </c>
      <c r="B1417" s="313">
        <v>44320</v>
      </c>
      <c r="C1417" s="4" t="s">
        <v>1519</v>
      </c>
      <c r="D1417" s="4" t="s">
        <v>1520</v>
      </c>
      <c r="F1417" s="4" t="s">
        <v>1521</v>
      </c>
      <c r="G1417" s="5" t="s">
        <v>1509</v>
      </c>
      <c r="H1417" s="5" t="s">
        <v>1522</v>
      </c>
      <c r="I1417" s="5" t="s">
        <v>146</v>
      </c>
      <c r="J1417" s="5" t="s">
        <v>9</v>
      </c>
      <c r="K1417" s="5">
        <v>15.5</v>
      </c>
      <c r="L1417" s="5" t="s">
        <v>1523</v>
      </c>
      <c r="M1417" s="5">
        <v>1100</v>
      </c>
      <c r="N1417" s="5" t="s">
        <v>170</v>
      </c>
      <c r="O1417" s="6" t="s">
        <v>81</v>
      </c>
      <c r="P1417" s="6" t="s">
        <v>1525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3">
        <f t="shared" si="437"/>
        <v>46</v>
      </c>
      <c r="BK1417" s="133" t="str">
        <f t="shared" si="439"/>
        <v>Pin d'Alep_F1_Dynamique_Pin d'Alep_46_</v>
      </c>
      <c r="BL1417" s="317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5" t="str">
        <f>+VLOOKUP(G1417,Liste!$A$7:$H$69,8,FALSE)</f>
        <v>Résineux</v>
      </c>
      <c r="BU1417" s="295">
        <f t="shared" si="440"/>
        <v>0</v>
      </c>
      <c r="BV1417" s="297">
        <f t="shared" si="441"/>
        <v>1</v>
      </c>
      <c r="BW1417" s="316">
        <v>0</v>
      </c>
      <c r="BX1417" s="295">
        <f t="shared" si="442"/>
        <v>0.43</v>
      </c>
      <c r="BY1417">
        <f t="shared" si="443"/>
        <v>0</v>
      </c>
      <c r="BZ1417" s="301">
        <f t="shared" si="444"/>
        <v>0</v>
      </c>
      <c r="CB1417" s="296">
        <v>0.6</v>
      </c>
      <c r="CC1417" s="296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3">
      <c r="A1418" s="4">
        <v>2021</v>
      </c>
      <c r="B1418" s="313">
        <v>44320</v>
      </c>
      <c r="C1418" s="4" t="s">
        <v>1519</v>
      </c>
      <c r="D1418" s="4" t="s">
        <v>1520</v>
      </c>
      <c r="F1418" s="4" t="s">
        <v>1521</v>
      </c>
      <c r="G1418" s="5" t="s">
        <v>1509</v>
      </c>
      <c r="H1418" s="5" t="s">
        <v>1522</v>
      </c>
      <c r="I1418" s="5" t="s">
        <v>146</v>
      </c>
      <c r="J1418" s="5" t="s">
        <v>9</v>
      </c>
      <c r="K1418" s="5">
        <v>15.5</v>
      </c>
      <c r="L1418" s="5" t="s">
        <v>1523</v>
      </c>
      <c r="M1418" s="5">
        <v>1100</v>
      </c>
      <c r="N1418" s="5" t="s">
        <v>170</v>
      </c>
      <c r="O1418" s="6" t="s">
        <v>81</v>
      </c>
      <c r="P1418" s="6" t="s">
        <v>1525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3">
        <f t="shared" si="437"/>
        <v>47</v>
      </c>
      <c r="BK1418" s="133" t="str">
        <f t="shared" si="439"/>
        <v>Pin d'Alep_F1_Dynamique_Pin d'Alep_47_</v>
      </c>
      <c r="BL1418" s="317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5" t="str">
        <f>+VLOOKUP(G1418,Liste!$A$7:$H$69,8,FALSE)</f>
        <v>Résineux</v>
      </c>
      <c r="BU1418" s="295">
        <f t="shared" si="440"/>
        <v>0</v>
      </c>
      <c r="BV1418" s="297">
        <f t="shared" si="441"/>
        <v>1</v>
      </c>
      <c r="BW1418" s="316">
        <v>0</v>
      </c>
      <c r="BX1418" s="295">
        <f t="shared" si="442"/>
        <v>0.43</v>
      </c>
      <c r="BY1418">
        <f t="shared" si="443"/>
        <v>0</v>
      </c>
      <c r="BZ1418" s="301">
        <f t="shared" si="444"/>
        <v>0</v>
      </c>
      <c r="CB1418" s="296">
        <v>0.6</v>
      </c>
      <c r="CC1418" s="296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3">
      <c r="A1419" s="4">
        <v>2021</v>
      </c>
      <c r="B1419" s="313">
        <v>44320</v>
      </c>
      <c r="C1419" s="4" t="s">
        <v>1519</v>
      </c>
      <c r="D1419" s="4" t="s">
        <v>1520</v>
      </c>
      <c r="F1419" s="4" t="s">
        <v>1521</v>
      </c>
      <c r="G1419" s="5" t="s">
        <v>1509</v>
      </c>
      <c r="H1419" s="5" t="s">
        <v>1522</v>
      </c>
      <c r="I1419" s="5" t="s">
        <v>146</v>
      </c>
      <c r="J1419" s="5" t="s">
        <v>9</v>
      </c>
      <c r="K1419" s="5">
        <v>15.5</v>
      </c>
      <c r="L1419" s="5" t="s">
        <v>1523</v>
      </c>
      <c r="M1419" s="5">
        <v>1100</v>
      </c>
      <c r="N1419" s="5" t="s">
        <v>170</v>
      </c>
      <c r="O1419" s="6" t="s">
        <v>81</v>
      </c>
      <c r="P1419" s="6" t="s">
        <v>1525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3">
        <f t="shared" si="437"/>
        <v>48</v>
      </c>
      <c r="BK1419" s="133" t="str">
        <f t="shared" si="439"/>
        <v>Pin d'Alep_F1_Dynamique_Pin d'Alep_48_</v>
      </c>
      <c r="BL1419" s="317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5" t="str">
        <f>+VLOOKUP(G1419,Liste!$A$7:$H$69,8,FALSE)</f>
        <v>Résineux</v>
      </c>
      <c r="BU1419" s="295">
        <f t="shared" si="440"/>
        <v>0</v>
      </c>
      <c r="BV1419" s="297">
        <f t="shared" si="441"/>
        <v>1</v>
      </c>
      <c r="BW1419" s="316">
        <v>0</v>
      </c>
      <c r="BX1419" s="295">
        <f t="shared" si="442"/>
        <v>0.43</v>
      </c>
      <c r="BY1419">
        <f t="shared" si="443"/>
        <v>0</v>
      </c>
      <c r="BZ1419" s="301">
        <f t="shared" si="444"/>
        <v>0</v>
      </c>
      <c r="CB1419" s="296">
        <v>0.6</v>
      </c>
      <c r="CC1419" s="296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3">
      <c r="A1420" s="4">
        <v>2021</v>
      </c>
      <c r="B1420" s="313">
        <v>44320</v>
      </c>
      <c r="C1420" s="4" t="s">
        <v>1519</v>
      </c>
      <c r="D1420" s="4" t="s">
        <v>1520</v>
      </c>
      <c r="F1420" s="4" t="s">
        <v>1521</v>
      </c>
      <c r="G1420" s="5" t="s">
        <v>1509</v>
      </c>
      <c r="H1420" s="5" t="s">
        <v>1522</v>
      </c>
      <c r="I1420" s="5" t="s">
        <v>146</v>
      </c>
      <c r="J1420" s="5" t="s">
        <v>9</v>
      </c>
      <c r="K1420" s="5">
        <v>15.5</v>
      </c>
      <c r="L1420" s="5" t="s">
        <v>1523</v>
      </c>
      <c r="M1420" s="5">
        <v>1100</v>
      </c>
      <c r="N1420" s="5" t="s">
        <v>170</v>
      </c>
      <c r="O1420" s="6" t="s">
        <v>81</v>
      </c>
      <c r="P1420" s="6" t="s">
        <v>1525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3">
        <f t="shared" si="437"/>
        <v>49</v>
      </c>
      <c r="BK1420" s="133" t="str">
        <f t="shared" si="439"/>
        <v>Pin d'Alep_F1_Dynamique_Pin d'Alep_49_</v>
      </c>
      <c r="BL1420" s="317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5" t="str">
        <f>+VLOOKUP(G1420,Liste!$A$7:$H$69,8,FALSE)</f>
        <v>Résineux</v>
      </c>
      <c r="BU1420" s="295">
        <f t="shared" si="440"/>
        <v>0</v>
      </c>
      <c r="BV1420" s="297">
        <f t="shared" si="441"/>
        <v>1</v>
      </c>
      <c r="BW1420" s="316">
        <v>0</v>
      </c>
      <c r="BX1420" s="295">
        <f t="shared" si="442"/>
        <v>0.43</v>
      </c>
      <c r="BY1420">
        <f t="shared" si="443"/>
        <v>0</v>
      </c>
      <c r="BZ1420" s="301">
        <f t="shared" si="444"/>
        <v>0</v>
      </c>
      <c r="CB1420" s="296">
        <v>0.6</v>
      </c>
      <c r="CC1420" s="296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3">
      <c r="A1421" s="4">
        <v>2021</v>
      </c>
      <c r="B1421" s="313">
        <v>44320</v>
      </c>
      <c r="C1421" s="4" t="s">
        <v>1519</v>
      </c>
      <c r="D1421" s="4" t="s">
        <v>1520</v>
      </c>
      <c r="F1421" s="4" t="s">
        <v>1521</v>
      </c>
      <c r="G1421" s="5" t="s">
        <v>1509</v>
      </c>
      <c r="H1421" s="5" t="s">
        <v>1522</v>
      </c>
      <c r="I1421" s="5" t="s">
        <v>146</v>
      </c>
      <c r="J1421" s="5" t="s">
        <v>9</v>
      </c>
      <c r="K1421" s="5">
        <v>15.5</v>
      </c>
      <c r="L1421" s="5" t="s">
        <v>1523</v>
      </c>
      <c r="M1421" s="5">
        <v>1100</v>
      </c>
      <c r="N1421" s="5" t="s">
        <v>170</v>
      </c>
      <c r="O1421" s="6" t="s">
        <v>81</v>
      </c>
      <c r="P1421" s="6" t="s">
        <v>1525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3">
        <f t="shared" si="437"/>
        <v>49</v>
      </c>
      <c r="BK1421" s="133" t="str">
        <f t="shared" si="439"/>
        <v>Pin d'Alep_F1_Dynamique_Pin d'Alep_49_</v>
      </c>
      <c r="BL1421" s="317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5" t="str">
        <f>+VLOOKUP(G1421,Liste!$A$7:$H$69,8,FALSE)</f>
        <v>Résineux</v>
      </c>
      <c r="BU1421" s="295">
        <f t="shared" si="440"/>
        <v>0</v>
      </c>
      <c r="BV1421" s="297">
        <f t="shared" si="441"/>
        <v>1</v>
      </c>
      <c r="BW1421" s="316">
        <v>0</v>
      </c>
      <c r="BX1421" s="295">
        <f t="shared" si="442"/>
        <v>0.43</v>
      </c>
      <c r="BY1421">
        <f t="shared" si="443"/>
        <v>0</v>
      </c>
      <c r="BZ1421" s="301">
        <f t="shared" si="444"/>
        <v>0</v>
      </c>
      <c r="CB1421" s="296">
        <v>0.6</v>
      </c>
      <c r="CC1421" s="296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3">
      <c r="A1422" s="4">
        <v>2021</v>
      </c>
      <c r="B1422" s="313">
        <v>44320</v>
      </c>
      <c r="C1422" s="4" t="s">
        <v>1519</v>
      </c>
      <c r="D1422" s="4" t="s">
        <v>1520</v>
      </c>
      <c r="F1422" s="4" t="s">
        <v>1521</v>
      </c>
      <c r="G1422" s="5" t="s">
        <v>1509</v>
      </c>
      <c r="H1422" s="5" t="s">
        <v>1522</v>
      </c>
      <c r="I1422" s="5" t="s">
        <v>146</v>
      </c>
      <c r="J1422" s="5" t="s">
        <v>9</v>
      </c>
      <c r="K1422" s="5">
        <v>15.5</v>
      </c>
      <c r="L1422" s="5" t="s">
        <v>1523</v>
      </c>
      <c r="M1422" s="5">
        <v>1100</v>
      </c>
      <c r="N1422" s="5" t="s">
        <v>170</v>
      </c>
      <c r="O1422" s="6" t="s">
        <v>81</v>
      </c>
      <c r="P1422" s="6" t="s">
        <v>1525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3">
        <f t="shared" si="437"/>
        <v>50</v>
      </c>
      <c r="BK1422" s="133" t="str">
        <f t="shared" si="439"/>
        <v>Pin d'Alep_F1_Dynamique_Pin d'Alep_50_</v>
      </c>
      <c r="BL1422" s="317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5" t="str">
        <f>+VLOOKUP(G1422,Liste!$A$7:$H$69,8,FALSE)</f>
        <v>Résineux</v>
      </c>
      <c r="BU1422" s="295">
        <f t="shared" si="440"/>
        <v>0</v>
      </c>
      <c r="BV1422" s="297">
        <f t="shared" si="441"/>
        <v>1</v>
      </c>
      <c r="BW1422" s="316">
        <v>0</v>
      </c>
      <c r="BX1422" s="295">
        <f t="shared" si="442"/>
        <v>0.43</v>
      </c>
      <c r="BY1422">
        <f t="shared" si="443"/>
        <v>0</v>
      </c>
      <c r="BZ1422" s="301">
        <f t="shared" si="444"/>
        <v>0</v>
      </c>
      <c r="CB1422" s="296">
        <v>0.6</v>
      </c>
      <c r="CC1422" s="296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3">
      <c r="A1423" s="4">
        <v>2021</v>
      </c>
      <c r="B1423" s="313">
        <v>44320</v>
      </c>
      <c r="C1423" s="4" t="s">
        <v>1519</v>
      </c>
      <c r="D1423" s="4" t="s">
        <v>1520</v>
      </c>
      <c r="F1423" s="4" t="s">
        <v>1521</v>
      </c>
      <c r="G1423" s="5" t="s">
        <v>1509</v>
      </c>
      <c r="H1423" s="5" t="s">
        <v>1522</v>
      </c>
      <c r="I1423" s="5" t="s">
        <v>146</v>
      </c>
      <c r="J1423" s="5" t="s">
        <v>9</v>
      </c>
      <c r="K1423" s="5">
        <v>15.5</v>
      </c>
      <c r="L1423" s="5" t="s">
        <v>1523</v>
      </c>
      <c r="M1423" s="5">
        <v>1100</v>
      </c>
      <c r="N1423" s="5" t="s">
        <v>170</v>
      </c>
      <c r="O1423" s="6" t="s">
        <v>81</v>
      </c>
      <c r="P1423" s="6" t="s">
        <v>1525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3">
        <f t="shared" si="437"/>
        <v>51</v>
      </c>
      <c r="BK1423" s="133" t="str">
        <f t="shared" si="439"/>
        <v>Pin d'Alep_F1_Dynamique_Pin d'Alep_51_</v>
      </c>
      <c r="BL1423" s="317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5" t="str">
        <f>+VLOOKUP(G1423,Liste!$A$7:$H$69,8,FALSE)</f>
        <v>Résineux</v>
      </c>
      <c r="BU1423" s="295">
        <f t="shared" si="440"/>
        <v>0</v>
      </c>
      <c r="BV1423" s="297">
        <f t="shared" si="441"/>
        <v>1</v>
      </c>
      <c r="BW1423" s="316">
        <v>0</v>
      </c>
      <c r="BX1423" s="295">
        <f t="shared" si="442"/>
        <v>0.43</v>
      </c>
      <c r="BY1423">
        <f t="shared" si="443"/>
        <v>0</v>
      </c>
      <c r="BZ1423" s="301">
        <f t="shared" si="444"/>
        <v>0</v>
      </c>
      <c r="CB1423" s="296">
        <v>0.6</v>
      </c>
      <c r="CC1423" s="296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3">
      <c r="A1424" s="4">
        <v>2021</v>
      </c>
      <c r="B1424" s="313">
        <v>44320</v>
      </c>
      <c r="C1424" s="4" t="s">
        <v>1519</v>
      </c>
      <c r="D1424" s="4" t="s">
        <v>1520</v>
      </c>
      <c r="F1424" s="4" t="s">
        <v>1521</v>
      </c>
      <c r="G1424" s="5" t="s">
        <v>1509</v>
      </c>
      <c r="H1424" s="5" t="s">
        <v>1522</v>
      </c>
      <c r="I1424" s="5" t="s">
        <v>146</v>
      </c>
      <c r="J1424" s="5" t="s">
        <v>9</v>
      </c>
      <c r="K1424" s="5">
        <v>15.5</v>
      </c>
      <c r="L1424" s="5" t="s">
        <v>1523</v>
      </c>
      <c r="M1424" s="5">
        <v>1100</v>
      </c>
      <c r="N1424" s="5" t="s">
        <v>170</v>
      </c>
      <c r="O1424" s="6" t="s">
        <v>81</v>
      </c>
      <c r="P1424" s="6" t="s">
        <v>1525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3">
        <f t="shared" si="437"/>
        <v>52</v>
      </c>
      <c r="BK1424" s="133" t="str">
        <f t="shared" si="439"/>
        <v>Pin d'Alep_F1_Dynamique_Pin d'Alep_52_</v>
      </c>
      <c r="BL1424" s="317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5" t="str">
        <f>+VLOOKUP(G1424,Liste!$A$7:$H$69,8,FALSE)</f>
        <v>Résineux</v>
      </c>
      <c r="BU1424" s="295">
        <f t="shared" si="440"/>
        <v>0</v>
      </c>
      <c r="BV1424" s="297">
        <f t="shared" si="441"/>
        <v>1</v>
      </c>
      <c r="BW1424" s="316">
        <v>0</v>
      </c>
      <c r="BX1424" s="295">
        <f t="shared" si="442"/>
        <v>0.43</v>
      </c>
      <c r="BY1424">
        <f t="shared" si="443"/>
        <v>0</v>
      </c>
      <c r="BZ1424" s="301">
        <f t="shared" si="444"/>
        <v>0</v>
      </c>
      <c r="CB1424" s="296">
        <v>0.6</v>
      </c>
      <c r="CC1424" s="296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3">
      <c r="A1425" s="4">
        <v>2021</v>
      </c>
      <c r="B1425" s="313">
        <v>44320</v>
      </c>
      <c r="C1425" s="4" t="s">
        <v>1519</v>
      </c>
      <c r="D1425" s="4" t="s">
        <v>1520</v>
      </c>
      <c r="F1425" s="4" t="s">
        <v>1521</v>
      </c>
      <c r="G1425" s="5" t="s">
        <v>1509</v>
      </c>
      <c r="H1425" s="5" t="s">
        <v>1522</v>
      </c>
      <c r="I1425" s="5" t="s">
        <v>146</v>
      </c>
      <c r="J1425" s="5" t="s">
        <v>9</v>
      </c>
      <c r="K1425" s="5">
        <v>15.5</v>
      </c>
      <c r="L1425" s="5" t="s">
        <v>1523</v>
      </c>
      <c r="M1425" s="5">
        <v>1100</v>
      </c>
      <c r="N1425" s="5" t="s">
        <v>170</v>
      </c>
      <c r="O1425" s="6" t="s">
        <v>81</v>
      </c>
      <c r="P1425" s="6" t="s">
        <v>1525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3">
        <f t="shared" si="437"/>
        <v>53</v>
      </c>
      <c r="BK1425" s="133" t="str">
        <f t="shared" si="439"/>
        <v>Pin d'Alep_F1_Dynamique_Pin d'Alep_53_</v>
      </c>
      <c r="BL1425" s="317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5" t="str">
        <f>+VLOOKUP(G1425,Liste!$A$7:$H$69,8,FALSE)</f>
        <v>Résineux</v>
      </c>
      <c r="BU1425" s="295">
        <f t="shared" si="440"/>
        <v>0</v>
      </c>
      <c r="BV1425" s="297">
        <f t="shared" si="441"/>
        <v>1</v>
      </c>
      <c r="BW1425" s="316">
        <v>0</v>
      </c>
      <c r="BX1425" s="295">
        <f t="shared" si="442"/>
        <v>0.43</v>
      </c>
      <c r="BY1425">
        <f t="shared" si="443"/>
        <v>0</v>
      </c>
      <c r="BZ1425" s="301">
        <f t="shared" si="444"/>
        <v>0</v>
      </c>
      <c r="CB1425" s="296">
        <v>0.6</v>
      </c>
      <c r="CC1425" s="296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3">
      <c r="A1426" s="4">
        <v>2021</v>
      </c>
      <c r="B1426" s="313">
        <v>44320</v>
      </c>
      <c r="C1426" s="4" t="s">
        <v>1519</v>
      </c>
      <c r="D1426" s="4" t="s">
        <v>1520</v>
      </c>
      <c r="F1426" s="4" t="s">
        <v>1521</v>
      </c>
      <c r="G1426" s="5" t="s">
        <v>1509</v>
      </c>
      <c r="H1426" s="5" t="s">
        <v>1522</v>
      </c>
      <c r="I1426" s="5" t="s">
        <v>146</v>
      </c>
      <c r="J1426" s="5" t="s">
        <v>9</v>
      </c>
      <c r="K1426" s="5">
        <v>15.5</v>
      </c>
      <c r="L1426" s="5" t="s">
        <v>1523</v>
      </c>
      <c r="M1426" s="5">
        <v>1100</v>
      </c>
      <c r="N1426" s="5" t="s">
        <v>170</v>
      </c>
      <c r="O1426" s="6" t="s">
        <v>81</v>
      </c>
      <c r="P1426" s="6" t="s">
        <v>1525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3">
        <f t="shared" si="437"/>
        <v>54</v>
      </c>
      <c r="BK1426" s="133" t="str">
        <f t="shared" si="439"/>
        <v>Pin d'Alep_F1_Dynamique_Pin d'Alep_54_</v>
      </c>
      <c r="BL1426" s="317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5" t="str">
        <f>+VLOOKUP(G1426,Liste!$A$7:$H$69,8,FALSE)</f>
        <v>Résineux</v>
      </c>
      <c r="BU1426" s="295">
        <f t="shared" si="440"/>
        <v>0</v>
      </c>
      <c r="BV1426" s="297">
        <f t="shared" si="441"/>
        <v>1</v>
      </c>
      <c r="BW1426" s="316">
        <v>0</v>
      </c>
      <c r="BX1426" s="295">
        <f t="shared" si="442"/>
        <v>0.43</v>
      </c>
      <c r="BY1426">
        <f t="shared" si="443"/>
        <v>0</v>
      </c>
      <c r="BZ1426" s="301">
        <f t="shared" si="444"/>
        <v>0</v>
      </c>
      <c r="CB1426" s="296">
        <v>0.6</v>
      </c>
      <c r="CC1426" s="296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3">
      <c r="A1427" s="4">
        <v>2021</v>
      </c>
      <c r="B1427" s="313">
        <v>44320</v>
      </c>
      <c r="C1427" s="4" t="s">
        <v>1519</v>
      </c>
      <c r="D1427" s="4" t="s">
        <v>1520</v>
      </c>
      <c r="F1427" s="4" t="s">
        <v>1521</v>
      </c>
      <c r="G1427" s="5" t="s">
        <v>1509</v>
      </c>
      <c r="H1427" s="5" t="s">
        <v>1522</v>
      </c>
      <c r="I1427" s="5" t="s">
        <v>146</v>
      </c>
      <c r="J1427" s="5" t="s">
        <v>9</v>
      </c>
      <c r="K1427" s="5">
        <v>15.5</v>
      </c>
      <c r="L1427" s="5" t="s">
        <v>1523</v>
      </c>
      <c r="M1427" s="5">
        <v>1100</v>
      </c>
      <c r="N1427" s="5" t="s">
        <v>170</v>
      </c>
      <c r="O1427" s="6" t="s">
        <v>81</v>
      </c>
      <c r="P1427" s="6" t="s">
        <v>1525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3">
        <f t="shared" si="437"/>
        <v>55</v>
      </c>
      <c r="BK1427" s="133" t="str">
        <f t="shared" si="439"/>
        <v>Pin d'Alep_F1_Dynamique_Pin d'Alep_55_</v>
      </c>
      <c r="BL1427" s="317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5" t="str">
        <f>+VLOOKUP(G1427,Liste!$A$7:$H$69,8,FALSE)</f>
        <v>Résineux</v>
      </c>
      <c r="BU1427" s="295">
        <f t="shared" si="440"/>
        <v>0</v>
      </c>
      <c r="BV1427" s="297">
        <f t="shared" si="441"/>
        <v>1</v>
      </c>
      <c r="BW1427" s="316">
        <v>0</v>
      </c>
      <c r="BX1427" s="295">
        <f t="shared" si="442"/>
        <v>0.43</v>
      </c>
      <c r="BY1427">
        <f t="shared" si="443"/>
        <v>0</v>
      </c>
      <c r="BZ1427" s="301">
        <f t="shared" si="444"/>
        <v>0</v>
      </c>
      <c r="CB1427" s="296">
        <v>0.6</v>
      </c>
      <c r="CC1427" s="296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3">
      <c r="A1428" s="4">
        <v>2021</v>
      </c>
      <c r="B1428" s="313">
        <v>44320</v>
      </c>
      <c r="C1428" s="4" t="s">
        <v>1519</v>
      </c>
      <c r="D1428" s="4" t="s">
        <v>1520</v>
      </c>
      <c r="F1428" s="4" t="s">
        <v>1521</v>
      </c>
      <c r="G1428" s="5" t="s">
        <v>1509</v>
      </c>
      <c r="H1428" s="5" t="s">
        <v>1522</v>
      </c>
      <c r="I1428" s="5" t="s">
        <v>146</v>
      </c>
      <c r="J1428" s="5" t="s">
        <v>9</v>
      </c>
      <c r="K1428" s="5">
        <v>15.5</v>
      </c>
      <c r="L1428" s="5" t="s">
        <v>1523</v>
      </c>
      <c r="M1428" s="5">
        <v>1100</v>
      </c>
      <c r="N1428" s="5" t="s">
        <v>170</v>
      </c>
      <c r="O1428" s="6" t="s">
        <v>81</v>
      </c>
      <c r="P1428" s="6" t="s">
        <v>1525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3">
        <f t="shared" si="437"/>
        <v>56</v>
      </c>
      <c r="BK1428" s="133" t="str">
        <f t="shared" si="439"/>
        <v>Pin d'Alep_F1_Dynamique_Pin d'Alep_56_</v>
      </c>
      <c r="BL1428" s="317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5" t="str">
        <f>+VLOOKUP(G1428,Liste!$A$7:$H$69,8,FALSE)</f>
        <v>Résineux</v>
      </c>
      <c r="BU1428" s="295">
        <f t="shared" si="440"/>
        <v>0</v>
      </c>
      <c r="BV1428" s="297">
        <f t="shared" si="441"/>
        <v>1</v>
      </c>
      <c r="BW1428" s="316">
        <v>0</v>
      </c>
      <c r="BX1428" s="295">
        <f t="shared" si="442"/>
        <v>0.43</v>
      </c>
      <c r="BY1428">
        <f t="shared" si="443"/>
        <v>0</v>
      </c>
      <c r="BZ1428" s="301">
        <f t="shared" si="444"/>
        <v>0</v>
      </c>
      <c r="CB1428" s="296">
        <v>0.6</v>
      </c>
      <c r="CC1428" s="296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3">
      <c r="A1429" s="4">
        <v>2021</v>
      </c>
      <c r="B1429" s="313">
        <v>44320</v>
      </c>
      <c r="C1429" s="4" t="s">
        <v>1519</v>
      </c>
      <c r="D1429" s="4" t="s">
        <v>1520</v>
      </c>
      <c r="F1429" s="4" t="s">
        <v>1521</v>
      </c>
      <c r="G1429" s="5" t="s">
        <v>1509</v>
      </c>
      <c r="H1429" s="5" t="s">
        <v>1522</v>
      </c>
      <c r="I1429" s="5" t="s">
        <v>146</v>
      </c>
      <c r="J1429" s="5" t="s">
        <v>9</v>
      </c>
      <c r="K1429" s="5">
        <v>15.5</v>
      </c>
      <c r="L1429" s="5" t="s">
        <v>1523</v>
      </c>
      <c r="M1429" s="5">
        <v>1100</v>
      </c>
      <c r="N1429" s="5" t="s">
        <v>170</v>
      </c>
      <c r="O1429" s="6" t="s">
        <v>81</v>
      </c>
      <c r="P1429" s="6" t="s">
        <v>1525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3">
        <f t="shared" si="437"/>
        <v>57</v>
      </c>
      <c r="BK1429" s="133" t="str">
        <f t="shared" si="439"/>
        <v>Pin d'Alep_F1_Dynamique_Pin d'Alep_57_</v>
      </c>
      <c r="BL1429" s="317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5" t="str">
        <f>+VLOOKUP(G1429,Liste!$A$7:$H$69,8,FALSE)</f>
        <v>Résineux</v>
      </c>
      <c r="BU1429" s="295">
        <f t="shared" si="440"/>
        <v>0</v>
      </c>
      <c r="BV1429" s="297">
        <f t="shared" si="441"/>
        <v>1</v>
      </c>
      <c r="BW1429" s="316">
        <v>0</v>
      </c>
      <c r="BX1429" s="295">
        <f t="shared" si="442"/>
        <v>0.43</v>
      </c>
      <c r="BY1429">
        <f t="shared" si="443"/>
        <v>0</v>
      </c>
      <c r="BZ1429" s="301">
        <f t="shared" si="444"/>
        <v>0</v>
      </c>
      <c r="CB1429" s="296">
        <v>0.6</v>
      </c>
      <c r="CC1429" s="296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3">
      <c r="A1430" s="4">
        <v>2021</v>
      </c>
      <c r="B1430" s="313">
        <v>44320</v>
      </c>
      <c r="C1430" s="4" t="s">
        <v>1519</v>
      </c>
      <c r="D1430" s="4" t="s">
        <v>1520</v>
      </c>
      <c r="F1430" s="4" t="s">
        <v>1521</v>
      </c>
      <c r="G1430" s="5" t="s">
        <v>1509</v>
      </c>
      <c r="H1430" s="5" t="s">
        <v>1522</v>
      </c>
      <c r="I1430" s="5" t="s">
        <v>146</v>
      </c>
      <c r="J1430" s="5" t="s">
        <v>9</v>
      </c>
      <c r="K1430" s="5">
        <v>15.5</v>
      </c>
      <c r="L1430" s="5" t="s">
        <v>1523</v>
      </c>
      <c r="M1430" s="5">
        <v>1100</v>
      </c>
      <c r="N1430" s="5" t="s">
        <v>170</v>
      </c>
      <c r="O1430" s="6" t="s">
        <v>81</v>
      </c>
      <c r="P1430" s="6" t="s">
        <v>1525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3">
        <f t="shared" si="437"/>
        <v>58</v>
      </c>
      <c r="BK1430" s="133" t="str">
        <f t="shared" si="439"/>
        <v>Pin d'Alep_F1_Dynamique_Pin d'Alep_58_</v>
      </c>
      <c r="BL1430" s="317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5" t="str">
        <f>+VLOOKUP(G1430,Liste!$A$7:$H$69,8,FALSE)</f>
        <v>Résineux</v>
      </c>
      <c r="BU1430" s="295">
        <f t="shared" si="440"/>
        <v>0</v>
      </c>
      <c r="BV1430" s="297">
        <f t="shared" si="441"/>
        <v>1</v>
      </c>
      <c r="BW1430" s="316">
        <v>0</v>
      </c>
      <c r="BX1430" s="295">
        <f t="shared" si="442"/>
        <v>0.43</v>
      </c>
      <c r="BY1430">
        <f t="shared" si="443"/>
        <v>0</v>
      </c>
      <c r="BZ1430" s="301">
        <f t="shared" si="444"/>
        <v>0</v>
      </c>
      <c r="CB1430" s="296">
        <v>0.6</v>
      </c>
      <c r="CC1430" s="296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3">
      <c r="A1431" s="4">
        <v>2021</v>
      </c>
      <c r="B1431" s="313">
        <v>44320</v>
      </c>
      <c r="C1431" s="4" t="s">
        <v>1519</v>
      </c>
      <c r="D1431" s="4" t="s">
        <v>1520</v>
      </c>
      <c r="F1431" s="4" t="s">
        <v>1521</v>
      </c>
      <c r="G1431" s="5" t="s">
        <v>1509</v>
      </c>
      <c r="H1431" s="5" t="s">
        <v>1522</v>
      </c>
      <c r="I1431" s="5" t="s">
        <v>146</v>
      </c>
      <c r="J1431" s="5" t="s">
        <v>9</v>
      </c>
      <c r="K1431" s="5">
        <v>15.5</v>
      </c>
      <c r="L1431" s="5" t="s">
        <v>1523</v>
      </c>
      <c r="M1431" s="5">
        <v>1100</v>
      </c>
      <c r="N1431" s="5" t="s">
        <v>170</v>
      </c>
      <c r="O1431" s="6" t="s">
        <v>81</v>
      </c>
      <c r="P1431" s="6" t="s">
        <v>1525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3">
        <f t="shared" si="437"/>
        <v>59</v>
      </c>
      <c r="BK1431" s="133" t="str">
        <f t="shared" si="439"/>
        <v>Pin d'Alep_F1_Dynamique_Pin d'Alep_59_</v>
      </c>
      <c r="BL1431" s="317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5" t="str">
        <f>+VLOOKUP(G1431,Liste!$A$7:$H$69,8,FALSE)</f>
        <v>Résineux</v>
      </c>
      <c r="BU1431" s="295">
        <f t="shared" si="440"/>
        <v>0</v>
      </c>
      <c r="BV1431" s="297">
        <f t="shared" si="441"/>
        <v>1</v>
      </c>
      <c r="BW1431" s="316">
        <v>0</v>
      </c>
      <c r="BX1431" s="295">
        <f t="shared" si="442"/>
        <v>0.43</v>
      </c>
      <c r="BY1431">
        <f t="shared" si="443"/>
        <v>0</v>
      </c>
      <c r="BZ1431" s="301">
        <f t="shared" si="444"/>
        <v>0</v>
      </c>
      <c r="CB1431" s="296">
        <v>0.6</v>
      </c>
      <c r="CC1431" s="296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3">
      <c r="A1432" s="4">
        <v>2021</v>
      </c>
      <c r="B1432" s="313">
        <v>44320</v>
      </c>
      <c r="C1432" s="4" t="s">
        <v>1519</v>
      </c>
      <c r="D1432" s="4" t="s">
        <v>1520</v>
      </c>
      <c r="F1432" s="4" t="s">
        <v>1521</v>
      </c>
      <c r="G1432" s="5" t="s">
        <v>1509</v>
      </c>
      <c r="H1432" s="5" t="s">
        <v>1522</v>
      </c>
      <c r="I1432" s="5" t="s">
        <v>146</v>
      </c>
      <c r="J1432" s="5" t="s">
        <v>9</v>
      </c>
      <c r="K1432" s="5">
        <v>15.5</v>
      </c>
      <c r="L1432" s="5" t="s">
        <v>1523</v>
      </c>
      <c r="M1432" s="5">
        <v>1100</v>
      </c>
      <c r="N1432" s="5" t="s">
        <v>170</v>
      </c>
      <c r="O1432" s="6" t="s">
        <v>81</v>
      </c>
      <c r="P1432" s="6" t="s">
        <v>1525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3">
        <f t="shared" si="437"/>
        <v>60</v>
      </c>
      <c r="BK1432" s="133" t="str">
        <f t="shared" si="439"/>
        <v>Pin d'Alep_F1_Dynamique_Pin d'Alep_60_</v>
      </c>
      <c r="BL1432" s="317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5" t="str">
        <f>+VLOOKUP(G1432,Liste!$A$7:$H$69,8,FALSE)</f>
        <v>Résineux</v>
      </c>
      <c r="BU1432" s="295">
        <f t="shared" si="440"/>
        <v>0</v>
      </c>
      <c r="BV1432" s="297">
        <f t="shared" si="441"/>
        <v>1</v>
      </c>
      <c r="BW1432" s="316">
        <v>0</v>
      </c>
      <c r="BX1432" s="295">
        <f t="shared" si="442"/>
        <v>0.43</v>
      </c>
      <c r="BY1432">
        <f t="shared" si="443"/>
        <v>0</v>
      </c>
      <c r="BZ1432" s="301">
        <f t="shared" si="444"/>
        <v>0</v>
      </c>
      <c r="CB1432" s="296">
        <v>0.6</v>
      </c>
      <c r="CC1432" s="296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3">
      <c r="A1433" s="4">
        <v>2021</v>
      </c>
      <c r="B1433" s="313">
        <v>44320</v>
      </c>
      <c r="C1433" s="4" t="s">
        <v>1519</v>
      </c>
      <c r="D1433" s="4" t="s">
        <v>1520</v>
      </c>
      <c r="F1433" s="4" t="s">
        <v>1521</v>
      </c>
      <c r="G1433" s="5" t="s">
        <v>1509</v>
      </c>
      <c r="H1433" s="5" t="s">
        <v>1522</v>
      </c>
      <c r="I1433" s="5" t="s">
        <v>146</v>
      </c>
      <c r="J1433" s="5" t="s">
        <v>9</v>
      </c>
      <c r="K1433" s="5">
        <v>15.5</v>
      </c>
      <c r="L1433" s="5" t="s">
        <v>1523</v>
      </c>
      <c r="M1433" s="5">
        <v>1100</v>
      </c>
      <c r="N1433" s="5" t="s">
        <v>170</v>
      </c>
      <c r="O1433" s="6" t="s">
        <v>81</v>
      </c>
      <c r="P1433" s="6" t="s">
        <v>1525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3">
        <f t="shared" si="437"/>
        <v>61</v>
      </c>
      <c r="BK1433" s="133" t="str">
        <f t="shared" si="439"/>
        <v>Pin d'Alep_F1_Dynamique_Pin d'Alep_61_</v>
      </c>
      <c r="BL1433" s="317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5" t="str">
        <f>+VLOOKUP(G1433,Liste!$A$7:$H$69,8,FALSE)</f>
        <v>Résineux</v>
      </c>
      <c r="BU1433" s="295">
        <f t="shared" si="440"/>
        <v>0</v>
      </c>
      <c r="BV1433" s="297">
        <f t="shared" si="441"/>
        <v>1</v>
      </c>
      <c r="BW1433" s="316">
        <v>0</v>
      </c>
      <c r="BX1433" s="295">
        <f t="shared" si="442"/>
        <v>0.43</v>
      </c>
      <c r="BY1433">
        <f t="shared" si="443"/>
        <v>0</v>
      </c>
      <c r="BZ1433" s="301">
        <f t="shared" si="444"/>
        <v>0</v>
      </c>
      <c r="CB1433" s="296">
        <v>0.6</v>
      </c>
      <c r="CC1433" s="296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3">
      <c r="A1434" s="4">
        <v>2021</v>
      </c>
      <c r="B1434" s="313">
        <v>44320</v>
      </c>
      <c r="C1434" s="4" t="s">
        <v>1519</v>
      </c>
      <c r="D1434" s="4" t="s">
        <v>1520</v>
      </c>
      <c r="F1434" s="4" t="s">
        <v>1521</v>
      </c>
      <c r="G1434" s="5" t="s">
        <v>1509</v>
      </c>
      <c r="H1434" s="5" t="s">
        <v>1522</v>
      </c>
      <c r="I1434" s="5" t="s">
        <v>146</v>
      </c>
      <c r="J1434" s="5" t="s">
        <v>9</v>
      </c>
      <c r="K1434" s="5">
        <v>15.5</v>
      </c>
      <c r="L1434" s="5" t="s">
        <v>1523</v>
      </c>
      <c r="M1434" s="5">
        <v>1100</v>
      </c>
      <c r="N1434" s="5" t="s">
        <v>170</v>
      </c>
      <c r="O1434" s="6" t="s">
        <v>81</v>
      </c>
      <c r="P1434" s="6" t="s">
        <v>1525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3">
        <f t="shared" si="437"/>
        <v>61</v>
      </c>
      <c r="BK1434" s="133" t="str">
        <f t="shared" si="439"/>
        <v>Pin d'Alep_F1_Dynamique_Pin d'Alep_61_</v>
      </c>
      <c r="BL1434" s="317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5" t="str">
        <f>+VLOOKUP(G1434,Liste!$A$7:$H$69,8,FALSE)</f>
        <v>Résineux</v>
      </c>
      <c r="BU1434" s="295">
        <f t="shared" si="440"/>
        <v>0</v>
      </c>
      <c r="BV1434" s="297">
        <f t="shared" si="441"/>
        <v>1</v>
      </c>
      <c r="BW1434" s="316">
        <v>0</v>
      </c>
      <c r="BX1434" s="295">
        <f t="shared" si="442"/>
        <v>0.43</v>
      </c>
      <c r="BY1434">
        <f t="shared" si="443"/>
        <v>0</v>
      </c>
      <c r="BZ1434" s="301">
        <f t="shared" si="444"/>
        <v>0</v>
      </c>
      <c r="CB1434" s="296">
        <v>0.6</v>
      </c>
      <c r="CC1434" s="296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3">
      <c r="A1435" s="4">
        <v>2021</v>
      </c>
      <c r="B1435" s="313">
        <v>44320</v>
      </c>
      <c r="C1435" s="4" t="s">
        <v>1519</v>
      </c>
      <c r="D1435" s="4" t="s">
        <v>1520</v>
      </c>
      <c r="F1435" s="4" t="s">
        <v>1521</v>
      </c>
      <c r="G1435" s="5" t="s">
        <v>1509</v>
      </c>
      <c r="H1435" s="5" t="s">
        <v>1522</v>
      </c>
      <c r="I1435" s="5" t="s">
        <v>146</v>
      </c>
      <c r="J1435" s="5" t="s">
        <v>9</v>
      </c>
      <c r="K1435" s="5">
        <v>15.5</v>
      </c>
      <c r="L1435" s="5" t="s">
        <v>1523</v>
      </c>
      <c r="M1435" s="5">
        <v>1100</v>
      </c>
      <c r="N1435" s="5" t="s">
        <v>170</v>
      </c>
      <c r="O1435" s="6" t="s">
        <v>81</v>
      </c>
      <c r="P1435" s="6" t="s">
        <v>1525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3">
        <f t="shared" si="437"/>
        <v>62</v>
      </c>
      <c r="BK1435" s="133" t="str">
        <f t="shared" si="439"/>
        <v>Pin d'Alep_F1_Dynamique_Pin d'Alep_62_</v>
      </c>
      <c r="BL1435" s="317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5" t="str">
        <f>+VLOOKUP(G1435,Liste!$A$7:$H$69,8,FALSE)</f>
        <v>Résineux</v>
      </c>
      <c r="BU1435" s="295">
        <f t="shared" si="440"/>
        <v>0</v>
      </c>
      <c r="BV1435" s="297">
        <f t="shared" si="441"/>
        <v>1</v>
      </c>
      <c r="BW1435" s="316">
        <v>0</v>
      </c>
      <c r="BX1435" s="295">
        <f t="shared" si="442"/>
        <v>0.43</v>
      </c>
      <c r="BY1435">
        <f t="shared" si="443"/>
        <v>0</v>
      </c>
      <c r="BZ1435" s="301">
        <f t="shared" si="444"/>
        <v>0</v>
      </c>
      <c r="CB1435" s="296">
        <v>0.6</v>
      </c>
      <c r="CC1435" s="296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3">
      <c r="A1436" s="4">
        <v>2021</v>
      </c>
      <c r="B1436" s="313">
        <v>44320</v>
      </c>
      <c r="C1436" s="4" t="s">
        <v>1519</v>
      </c>
      <c r="D1436" s="4" t="s">
        <v>1520</v>
      </c>
      <c r="F1436" s="4" t="s">
        <v>1521</v>
      </c>
      <c r="G1436" s="5" t="s">
        <v>1509</v>
      </c>
      <c r="H1436" s="5" t="s">
        <v>1522</v>
      </c>
      <c r="I1436" s="5" t="s">
        <v>146</v>
      </c>
      <c r="J1436" s="5" t="s">
        <v>9</v>
      </c>
      <c r="K1436" s="5">
        <v>15.5</v>
      </c>
      <c r="L1436" s="5" t="s">
        <v>1523</v>
      </c>
      <c r="M1436" s="5">
        <v>1100</v>
      </c>
      <c r="N1436" s="5" t="s">
        <v>170</v>
      </c>
      <c r="O1436" s="6" t="s">
        <v>81</v>
      </c>
      <c r="P1436" s="6" t="s">
        <v>1525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3">
        <f t="shared" si="437"/>
        <v>63</v>
      </c>
      <c r="BK1436" s="133" t="str">
        <f t="shared" si="439"/>
        <v>Pin d'Alep_F1_Dynamique_Pin d'Alep_63_</v>
      </c>
      <c r="BL1436" s="317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5" t="str">
        <f>+VLOOKUP(G1436,Liste!$A$7:$H$69,8,FALSE)</f>
        <v>Résineux</v>
      </c>
      <c r="BU1436" s="295">
        <f t="shared" si="440"/>
        <v>0</v>
      </c>
      <c r="BV1436" s="297">
        <f t="shared" si="441"/>
        <v>1</v>
      </c>
      <c r="BW1436" s="316">
        <v>0</v>
      </c>
      <c r="BX1436" s="295">
        <f t="shared" si="442"/>
        <v>0.43</v>
      </c>
      <c r="BY1436">
        <f t="shared" si="443"/>
        <v>0</v>
      </c>
      <c r="BZ1436" s="301">
        <f t="shared" si="444"/>
        <v>0</v>
      </c>
      <c r="CB1436" s="296">
        <v>0.6</v>
      </c>
      <c r="CC1436" s="296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3">
      <c r="A1437" s="4">
        <v>2021</v>
      </c>
      <c r="B1437" s="313">
        <v>44320</v>
      </c>
      <c r="C1437" s="4" t="s">
        <v>1519</v>
      </c>
      <c r="D1437" s="4" t="s">
        <v>1520</v>
      </c>
      <c r="F1437" s="4" t="s">
        <v>1521</v>
      </c>
      <c r="G1437" s="5" t="s">
        <v>1509</v>
      </c>
      <c r="H1437" s="5" t="s">
        <v>1522</v>
      </c>
      <c r="I1437" s="5" t="s">
        <v>146</v>
      </c>
      <c r="J1437" s="5" t="s">
        <v>9</v>
      </c>
      <c r="K1437" s="5">
        <v>15.5</v>
      </c>
      <c r="L1437" s="5" t="s">
        <v>1523</v>
      </c>
      <c r="M1437" s="5">
        <v>1100</v>
      </c>
      <c r="N1437" s="5" t="s">
        <v>170</v>
      </c>
      <c r="O1437" s="6" t="s">
        <v>81</v>
      </c>
      <c r="P1437" s="6" t="s">
        <v>1525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3">
        <f t="shared" si="437"/>
        <v>64</v>
      </c>
      <c r="BK1437" s="133" t="str">
        <f t="shared" si="439"/>
        <v>Pin d'Alep_F1_Dynamique_Pin d'Alep_64_</v>
      </c>
      <c r="BL1437" s="317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5" t="str">
        <f>+VLOOKUP(G1437,Liste!$A$7:$H$69,8,FALSE)</f>
        <v>Résineux</v>
      </c>
      <c r="BU1437" s="295">
        <f t="shared" si="440"/>
        <v>0</v>
      </c>
      <c r="BV1437" s="297">
        <f t="shared" si="441"/>
        <v>1</v>
      </c>
      <c r="BW1437" s="316">
        <v>0</v>
      </c>
      <c r="BX1437" s="295">
        <f t="shared" si="442"/>
        <v>0.43</v>
      </c>
      <c r="BY1437">
        <f t="shared" si="443"/>
        <v>0</v>
      </c>
      <c r="BZ1437" s="301">
        <f t="shared" si="444"/>
        <v>0</v>
      </c>
      <c r="CB1437" s="296">
        <v>0.6</v>
      </c>
      <c r="CC1437" s="296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3">
      <c r="A1438" s="4">
        <v>2021</v>
      </c>
      <c r="B1438" s="313">
        <v>44320</v>
      </c>
      <c r="C1438" s="4" t="s">
        <v>1519</v>
      </c>
      <c r="D1438" s="4" t="s">
        <v>1520</v>
      </c>
      <c r="F1438" s="4" t="s">
        <v>1521</v>
      </c>
      <c r="G1438" s="5" t="s">
        <v>1509</v>
      </c>
      <c r="H1438" s="5" t="s">
        <v>1522</v>
      </c>
      <c r="I1438" s="5" t="s">
        <v>146</v>
      </c>
      <c r="J1438" s="5" t="s">
        <v>9</v>
      </c>
      <c r="K1438" s="5">
        <v>15.5</v>
      </c>
      <c r="L1438" s="5" t="s">
        <v>1523</v>
      </c>
      <c r="M1438" s="5">
        <v>1100</v>
      </c>
      <c r="N1438" s="5" t="s">
        <v>170</v>
      </c>
      <c r="O1438" s="6" t="s">
        <v>81</v>
      </c>
      <c r="P1438" s="6" t="s">
        <v>1525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3">
        <f t="shared" si="437"/>
        <v>65</v>
      </c>
      <c r="BK1438" s="133" t="str">
        <f t="shared" si="439"/>
        <v>Pin d'Alep_F1_Dynamique_Pin d'Alep_65_</v>
      </c>
      <c r="BL1438" s="317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5" t="str">
        <f>+VLOOKUP(G1438,Liste!$A$7:$H$69,8,FALSE)</f>
        <v>Résineux</v>
      </c>
      <c r="BU1438" s="295">
        <f t="shared" si="440"/>
        <v>0</v>
      </c>
      <c r="BV1438" s="297">
        <f t="shared" si="441"/>
        <v>1</v>
      </c>
      <c r="BW1438" s="316">
        <v>0</v>
      </c>
      <c r="BX1438" s="295">
        <f t="shared" si="442"/>
        <v>0.43</v>
      </c>
      <c r="BY1438">
        <f t="shared" si="443"/>
        <v>0</v>
      </c>
      <c r="BZ1438" s="301">
        <f t="shared" si="444"/>
        <v>0</v>
      </c>
      <c r="CB1438" s="296">
        <v>0.6</v>
      </c>
      <c r="CC1438" s="296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3">
      <c r="A1439" s="4">
        <v>2021</v>
      </c>
      <c r="B1439" s="313">
        <v>44320</v>
      </c>
      <c r="C1439" s="4" t="s">
        <v>1519</v>
      </c>
      <c r="D1439" s="4" t="s">
        <v>1520</v>
      </c>
      <c r="F1439" s="4" t="s">
        <v>1521</v>
      </c>
      <c r="G1439" s="5" t="s">
        <v>1509</v>
      </c>
      <c r="H1439" s="5" t="s">
        <v>1522</v>
      </c>
      <c r="I1439" s="5" t="s">
        <v>146</v>
      </c>
      <c r="J1439" s="5" t="s">
        <v>9</v>
      </c>
      <c r="K1439" s="5">
        <v>15.5</v>
      </c>
      <c r="L1439" s="5" t="s">
        <v>1523</v>
      </c>
      <c r="M1439" s="5">
        <v>1100</v>
      </c>
      <c r="N1439" s="5" t="s">
        <v>170</v>
      </c>
      <c r="O1439" s="6" t="s">
        <v>81</v>
      </c>
      <c r="P1439" s="6" t="s">
        <v>1525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3">
        <f t="shared" si="437"/>
        <v>66</v>
      </c>
      <c r="BK1439" s="133" t="str">
        <f t="shared" si="439"/>
        <v>Pin d'Alep_F1_Dynamique_Pin d'Alep_66_</v>
      </c>
      <c r="BL1439" s="317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5" t="str">
        <f>+VLOOKUP(G1439,Liste!$A$7:$H$69,8,FALSE)</f>
        <v>Résineux</v>
      </c>
      <c r="BU1439" s="295">
        <f t="shared" si="440"/>
        <v>0</v>
      </c>
      <c r="BV1439" s="297">
        <f t="shared" si="441"/>
        <v>1</v>
      </c>
      <c r="BW1439" s="316">
        <v>0</v>
      </c>
      <c r="BX1439" s="295">
        <f t="shared" si="442"/>
        <v>0.43</v>
      </c>
      <c r="BY1439">
        <f t="shared" si="443"/>
        <v>0</v>
      </c>
      <c r="BZ1439" s="301">
        <f t="shared" si="444"/>
        <v>0</v>
      </c>
      <c r="CB1439" s="296">
        <v>0.6</v>
      </c>
      <c r="CC1439" s="296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3">
      <c r="A1440" s="4">
        <v>2021</v>
      </c>
      <c r="B1440" s="313">
        <v>44320</v>
      </c>
      <c r="C1440" s="4" t="s">
        <v>1519</v>
      </c>
      <c r="D1440" s="4" t="s">
        <v>1520</v>
      </c>
      <c r="F1440" s="4" t="s">
        <v>1521</v>
      </c>
      <c r="G1440" s="5" t="s">
        <v>1509</v>
      </c>
      <c r="H1440" s="5" t="s">
        <v>1522</v>
      </c>
      <c r="I1440" s="5" t="s">
        <v>146</v>
      </c>
      <c r="J1440" s="5" t="s">
        <v>9</v>
      </c>
      <c r="K1440" s="5">
        <v>15.5</v>
      </c>
      <c r="L1440" s="5" t="s">
        <v>1523</v>
      </c>
      <c r="M1440" s="5">
        <v>1100</v>
      </c>
      <c r="N1440" s="5" t="s">
        <v>170</v>
      </c>
      <c r="O1440" s="6" t="s">
        <v>81</v>
      </c>
      <c r="P1440" s="6" t="s">
        <v>1525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3">
        <f t="shared" si="437"/>
        <v>67</v>
      </c>
      <c r="BK1440" s="133" t="str">
        <f t="shared" si="439"/>
        <v>Pin d'Alep_F1_Dynamique_Pin d'Alep_67_</v>
      </c>
      <c r="BL1440" s="317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5" t="str">
        <f>+VLOOKUP(G1440,Liste!$A$7:$H$69,8,FALSE)</f>
        <v>Résineux</v>
      </c>
      <c r="BU1440" s="295">
        <f t="shared" si="440"/>
        <v>0</v>
      </c>
      <c r="BV1440" s="297">
        <f t="shared" si="441"/>
        <v>1</v>
      </c>
      <c r="BW1440" s="316">
        <v>0</v>
      </c>
      <c r="BX1440" s="295">
        <f t="shared" si="442"/>
        <v>0.43</v>
      </c>
      <c r="BY1440">
        <f t="shared" si="443"/>
        <v>0</v>
      </c>
      <c r="BZ1440" s="301">
        <f t="shared" si="444"/>
        <v>0</v>
      </c>
      <c r="CB1440" s="296">
        <v>0.6</v>
      </c>
      <c r="CC1440" s="296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3">
      <c r="A1441" s="4">
        <v>2021</v>
      </c>
      <c r="B1441" s="313">
        <v>44320</v>
      </c>
      <c r="C1441" s="4" t="s">
        <v>1519</v>
      </c>
      <c r="D1441" s="4" t="s">
        <v>1520</v>
      </c>
      <c r="F1441" s="4" t="s">
        <v>1521</v>
      </c>
      <c r="G1441" s="5" t="s">
        <v>1509</v>
      </c>
      <c r="H1441" s="5" t="s">
        <v>1522</v>
      </c>
      <c r="I1441" s="5" t="s">
        <v>146</v>
      </c>
      <c r="J1441" s="5" t="s">
        <v>9</v>
      </c>
      <c r="K1441" s="5">
        <v>15.5</v>
      </c>
      <c r="L1441" s="5" t="s">
        <v>1523</v>
      </c>
      <c r="M1441" s="5">
        <v>1100</v>
      </c>
      <c r="N1441" s="5" t="s">
        <v>170</v>
      </c>
      <c r="O1441" s="6" t="s">
        <v>81</v>
      </c>
      <c r="P1441" s="6" t="s">
        <v>1525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3">
        <f t="shared" si="437"/>
        <v>68</v>
      </c>
      <c r="BK1441" s="133" t="str">
        <f t="shared" si="439"/>
        <v>Pin d'Alep_F1_Dynamique_Pin d'Alep_68_</v>
      </c>
      <c r="BL1441" s="317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5" t="str">
        <f>+VLOOKUP(G1441,Liste!$A$7:$H$69,8,FALSE)</f>
        <v>Résineux</v>
      </c>
      <c r="BU1441" s="295">
        <f t="shared" si="440"/>
        <v>0</v>
      </c>
      <c r="BV1441" s="297">
        <f t="shared" si="441"/>
        <v>1</v>
      </c>
      <c r="BW1441" s="316">
        <v>0</v>
      </c>
      <c r="BX1441" s="295">
        <f t="shared" si="442"/>
        <v>0.43</v>
      </c>
      <c r="BY1441">
        <f t="shared" si="443"/>
        <v>0</v>
      </c>
      <c r="BZ1441" s="301">
        <f t="shared" si="444"/>
        <v>0</v>
      </c>
      <c r="CB1441" s="296">
        <v>0.6</v>
      </c>
      <c r="CC1441" s="296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3">
      <c r="A1442" s="4">
        <v>2021</v>
      </c>
      <c r="B1442" s="313">
        <v>44320</v>
      </c>
      <c r="C1442" s="4" t="s">
        <v>1519</v>
      </c>
      <c r="D1442" s="4" t="s">
        <v>1520</v>
      </c>
      <c r="F1442" s="4" t="s">
        <v>1521</v>
      </c>
      <c r="G1442" s="5" t="s">
        <v>1509</v>
      </c>
      <c r="H1442" s="5" t="s">
        <v>1522</v>
      </c>
      <c r="I1442" s="5" t="s">
        <v>146</v>
      </c>
      <c r="J1442" s="5" t="s">
        <v>9</v>
      </c>
      <c r="K1442" s="5">
        <v>15.5</v>
      </c>
      <c r="L1442" s="5" t="s">
        <v>1523</v>
      </c>
      <c r="M1442" s="5">
        <v>1100</v>
      </c>
      <c r="N1442" s="5" t="s">
        <v>170</v>
      </c>
      <c r="O1442" s="6" t="s">
        <v>81</v>
      </c>
      <c r="P1442" s="6" t="s">
        <v>1525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3">
        <f t="shared" si="437"/>
        <v>69</v>
      </c>
      <c r="BK1442" s="133" t="str">
        <f t="shared" si="439"/>
        <v>Pin d'Alep_F1_Dynamique_Pin d'Alep_69_</v>
      </c>
      <c r="BL1442" s="317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5" t="str">
        <f>+VLOOKUP(G1442,Liste!$A$7:$H$69,8,FALSE)</f>
        <v>Résineux</v>
      </c>
      <c r="BU1442" s="295">
        <f t="shared" si="440"/>
        <v>0</v>
      </c>
      <c r="BV1442" s="297">
        <f t="shared" si="441"/>
        <v>1</v>
      </c>
      <c r="BW1442" s="316">
        <v>0</v>
      </c>
      <c r="BX1442" s="295">
        <f t="shared" si="442"/>
        <v>0.43</v>
      </c>
      <c r="BY1442">
        <f t="shared" si="443"/>
        <v>0</v>
      </c>
      <c r="BZ1442" s="301">
        <f t="shared" si="444"/>
        <v>0</v>
      </c>
      <c r="CB1442" s="296">
        <v>0.6</v>
      </c>
      <c r="CC1442" s="296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3">
      <c r="A1443" s="4">
        <v>2021</v>
      </c>
      <c r="B1443" s="313">
        <v>44320</v>
      </c>
      <c r="C1443" s="4" t="s">
        <v>1519</v>
      </c>
      <c r="D1443" s="4" t="s">
        <v>1520</v>
      </c>
      <c r="F1443" s="4" t="s">
        <v>1521</v>
      </c>
      <c r="G1443" s="5" t="s">
        <v>1509</v>
      </c>
      <c r="H1443" s="5" t="s">
        <v>1522</v>
      </c>
      <c r="I1443" s="5" t="s">
        <v>146</v>
      </c>
      <c r="J1443" s="5" t="s">
        <v>9</v>
      </c>
      <c r="K1443" s="5">
        <v>15.5</v>
      </c>
      <c r="L1443" s="5" t="s">
        <v>1523</v>
      </c>
      <c r="M1443" s="5">
        <v>1100</v>
      </c>
      <c r="N1443" s="5" t="s">
        <v>170</v>
      </c>
      <c r="O1443" s="6" t="s">
        <v>81</v>
      </c>
      <c r="P1443" s="6" t="s">
        <v>1525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3">
        <f t="shared" si="437"/>
        <v>70</v>
      </c>
      <c r="BK1443" s="133" t="str">
        <f t="shared" si="439"/>
        <v>Pin d'Alep_F1_Dynamique_Pin d'Alep_70_</v>
      </c>
      <c r="BL1443" s="317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5" t="str">
        <f>+VLOOKUP(G1443,Liste!$A$7:$H$69,8,FALSE)</f>
        <v>Résineux</v>
      </c>
      <c r="BU1443" s="295">
        <f t="shared" si="440"/>
        <v>0</v>
      </c>
      <c r="BV1443" s="297">
        <f t="shared" si="441"/>
        <v>1</v>
      </c>
      <c r="BW1443" s="316">
        <v>0</v>
      </c>
      <c r="BX1443" s="295">
        <f t="shared" si="442"/>
        <v>0.43</v>
      </c>
      <c r="BY1443">
        <f t="shared" si="443"/>
        <v>0</v>
      </c>
      <c r="BZ1443" s="301">
        <f t="shared" si="444"/>
        <v>0</v>
      </c>
      <c r="CB1443" s="296">
        <v>0.6</v>
      </c>
      <c r="CC1443" s="296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3">
      <c r="A1444" s="4">
        <v>2021</v>
      </c>
      <c r="B1444" s="313">
        <v>44320</v>
      </c>
      <c r="C1444" s="4" t="s">
        <v>1519</v>
      </c>
      <c r="D1444" s="4" t="s">
        <v>1520</v>
      </c>
      <c r="F1444" s="4" t="s">
        <v>1521</v>
      </c>
      <c r="G1444" s="5" t="s">
        <v>1509</v>
      </c>
      <c r="H1444" s="5" t="s">
        <v>1522</v>
      </c>
      <c r="I1444" s="5" t="s">
        <v>146</v>
      </c>
      <c r="J1444" s="5" t="s">
        <v>9</v>
      </c>
      <c r="K1444" s="5">
        <v>15.5</v>
      </c>
      <c r="L1444" s="5" t="s">
        <v>1523</v>
      </c>
      <c r="M1444" s="5">
        <v>1100</v>
      </c>
      <c r="N1444" s="5" t="s">
        <v>170</v>
      </c>
      <c r="O1444" s="6" t="s">
        <v>81</v>
      </c>
      <c r="P1444" s="6" t="s">
        <v>1525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3">
        <f t="shared" si="437"/>
        <v>71</v>
      </c>
      <c r="BK1444" s="133" t="str">
        <f t="shared" si="439"/>
        <v>Pin d'Alep_F1_Dynamique_Pin d'Alep_71_</v>
      </c>
      <c r="BL1444" s="317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5" t="str">
        <f>+VLOOKUP(G1444,Liste!$A$7:$H$69,8,FALSE)</f>
        <v>Résineux</v>
      </c>
      <c r="BU1444" s="295">
        <f t="shared" si="440"/>
        <v>0</v>
      </c>
      <c r="BV1444" s="297">
        <f t="shared" si="441"/>
        <v>1</v>
      </c>
      <c r="BW1444" s="316">
        <v>0</v>
      </c>
      <c r="BX1444" s="295">
        <f t="shared" si="442"/>
        <v>0.43</v>
      </c>
      <c r="BY1444">
        <f t="shared" si="443"/>
        <v>0</v>
      </c>
      <c r="BZ1444" s="301">
        <f t="shared" si="444"/>
        <v>0</v>
      </c>
      <c r="CB1444" s="296">
        <v>0.6</v>
      </c>
      <c r="CC1444" s="296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3">
      <c r="A1445" s="4">
        <v>2021</v>
      </c>
      <c r="B1445" s="313">
        <v>44320</v>
      </c>
      <c r="C1445" s="4" t="s">
        <v>1519</v>
      </c>
      <c r="D1445" s="4" t="s">
        <v>1520</v>
      </c>
      <c r="F1445" s="4" t="s">
        <v>1521</v>
      </c>
      <c r="G1445" s="5" t="s">
        <v>1509</v>
      </c>
      <c r="H1445" s="5" t="s">
        <v>1522</v>
      </c>
      <c r="I1445" s="5" t="s">
        <v>146</v>
      </c>
      <c r="J1445" s="5" t="s">
        <v>9</v>
      </c>
      <c r="K1445" s="5">
        <v>15.5</v>
      </c>
      <c r="L1445" s="5" t="s">
        <v>1523</v>
      </c>
      <c r="M1445" s="5">
        <v>1100</v>
      </c>
      <c r="N1445" s="5" t="s">
        <v>170</v>
      </c>
      <c r="O1445" s="6" t="s">
        <v>81</v>
      </c>
      <c r="P1445" s="6" t="s">
        <v>1525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3">
        <f t="shared" si="437"/>
        <v>72</v>
      </c>
      <c r="BK1445" s="133" t="str">
        <f t="shared" si="439"/>
        <v>Pin d'Alep_F1_Dynamique_Pin d'Alep_72_</v>
      </c>
      <c r="BL1445" s="317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5" t="str">
        <f>+VLOOKUP(G1445,Liste!$A$7:$H$69,8,FALSE)</f>
        <v>Résineux</v>
      </c>
      <c r="BU1445" s="295">
        <f t="shared" si="440"/>
        <v>0</v>
      </c>
      <c r="BV1445" s="297">
        <f t="shared" si="441"/>
        <v>1</v>
      </c>
      <c r="BW1445" s="316">
        <v>0</v>
      </c>
      <c r="BX1445" s="295">
        <f t="shared" si="442"/>
        <v>0.43</v>
      </c>
      <c r="BY1445">
        <f t="shared" si="443"/>
        <v>0</v>
      </c>
      <c r="BZ1445" s="301">
        <f t="shared" si="444"/>
        <v>0</v>
      </c>
      <c r="CB1445" s="296">
        <v>0.6</v>
      </c>
      <c r="CC1445" s="296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3">
      <c r="A1446" s="4">
        <v>2021</v>
      </c>
      <c r="B1446" s="313">
        <v>44320</v>
      </c>
      <c r="C1446" s="4" t="s">
        <v>1519</v>
      </c>
      <c r="D1446" s="4" t="s">
        <v>1520</v>
      </c>
      <c r="F1446" s="4" t="s">
        <v>1521</v>
      </c>
      <c r="G1446" s="5" t="s">
        <v>1509</v>
      </c>
      <c r="H1446" s="5" t="s">
        <v>1522</v>
      </c>
      <c r="I1446" s="5" t="s">
        <v>146</v>
      </c>
      <c r="J1446" s="5" t="s">
        <v>9</v>
      </c>
      <c r="K1446" s="5">
        <v>15.5</v>
      </c>
      <c r="L1446" s="5" t="s">
        <v>1523</v>
      </c>
      <c r="M1446" s="5">
        <v>1100</v>
      </c>
      <c r="N1446" s="5" t="s">
        <v>170</v>
      </c>
      <c r="O1446" s="6" t="s">
        <v>81</v>
      </c>
      <c r="P1446" s="6" t="s">
        <v>1525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3">
        <f t="shared" si="437"/>
        <v>73</v>
      </c>
      <c r="BK1446" s="133" t="str">
        <f t="shared" si="439"/>
        <v>Pin d'Alep_F1_Dynamique_Pin d'Alep_73_</v>
      </c>
      <c r="BL1446" s="317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5" t="str">
        <f>+VLOOKUP(G1446,Liste!$A$7:$H$69,8,FALSE)</f>
        <v>Résineux</v>
      </c>
      <c r="BU1446" s="295">
        <f t="shared" si="440"/>
        <v>0</v>
      </c>
      <c r="BV1446" s="297">
        <f t="shared" si="441"/>
        <v>1</v>
      </c>
      <c r="BW1446" s="316">
        <v>0</v>
      </c>
      <c r="BX1446" s="295">
        <f t="shared" si="442"/>
        <v>0.43</v>
      </c>
      <c r="BY1446">
        <f t="shared" si="443"/>
        <v>0</v>
      </c>
      <c r="BZ1446" s="301">
        <f t="shared" si="444"/>
        <v>0</v>
      </c>
      <c r="CB1446" s="296">
        <v>0.6</v>
      </c>
      <c r="CC1446" s="296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3">
      <c r="A1447" s="4">
        <v>2021</v>
      </c>
      <c r="B1447" s="313">
        <v>44320</v>
      </c>
      <c r="C1447" s="4" t="s">
        <v>1519</v>
      </c>
      <c r="D1447" s="4" t="s">
        <v>1520</v>
      </c>
      <c r="F1447" s="4" t="s">
        <v>1521</v>
      </c>
      <c r="G1447" s="5" t="s">
        <v>1509</v>
      </c>
      <c r="H1447" s="5" t="s">
        <v>1522</v>
      </c>
      <c r="I1447" s="5" t="s">
        <v>146</v>
      </c>
      <c r="J1447" s="5" t="s">
        <v>9</v>
      </c>
      <c r="K1447" s="5">
        <v>15.5</v>
      </c>
      <c r="L1447" s="5" t="s">
        <v>1523</v>
      </c>
      <c r="M1447" s="5">
        <v>1100</v>
      </c>
      <c r="N1447" s="5" t="s">
        <v>170</v>
      </c>
      <c r="O1447" s="6" t="s">
        <v>81</v>
      </c>
      <c r="P1447" s="6" t="s">
        <v>1525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3">
        <f t="shared" si="437"/>
        <v>74</v>
      </c>
      <c r="BK1447" s="133" t="str">
        <f t="shared" si="439"/>
        <v>Pin d'Alep_F1_Dynamique_Pin d'Alep_74_</v>
      </c>
      <c r="BL1447" s="317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5" t="str">
        <f>+VLOOKUP(G1447,Liste!$A$7:$H$69,8,FALSE)</f>
        <v>Résineux</v>
      </c>
      <c r="BU1447" s="295">
        <f t="shared" si="440"/>
        <v>0</v>
      </c>
      <c r="BV1447" s="297">
        <f t="shared" si="441"/>
        <v>1</v>
      </c>
      <c r="BW1447" s="316">
        <v>0</v>
      </c>
      <c r="BX1447" s="295">
        <f t="shared" si="442"/>
        <v>0.43</v>
      </c>
      <c r="BY1447">
        <f t="shared" si="443"/>
        <v>0</v>
      </c>
      <c r="BZ1447" s="301">
        <f t="shared" si="444"/>
        <v>0</v>
      </c>
      <c r="CB1447" s="296">
        <v>0.6</v>
      </c>
      <c r="CC1447" s="296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3">
      <c r="A1448" s="4">
        <v>2021</v>
      </c>
      <c r="B1448" s="313">
        <v>44320</v>
      </c>
      <c r="C1448" s="4" t="s">
        <v>1519</v>
      </c>
      <c r="D1448" s="4" t="s">
        <v>1520</v>
      </c>
      <c r="F1448" s="4" t="s">
        <v>1521</v>
      </c>
      <c r="G1448" s="5" t="s">
        <v>1509</v>
      </c>
      <c r="H1448" s="5" t="s">
        <v>1522</v>
      </c>
      <c r="I1448" s="5" t="s">
        <v>146</v>
      </c>
      <c r="J1448" s="5" t="s">
        <v>9</v>
      </c>
      <c r="K1448" s="5">
        <v>15.5</v>
      </c>
      <c r="L1448" s="5" t="s">
        <v>1523</v>
      </c>
      <c r="M1448" s="5">
        <v>1100</v>
      </c>
      <c r="N1448" s="5" t="s">
        <v>170</v>
      </c>
      <c r="O1448" s="6" t="s">
        <v>81</v>
      </c>
      <c r="P1448" s="6" t="s">
        <v>1525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3">
        <f t="shared" si="437"/>
        <v>75</v>
      </c>
      <c r="BK1448" s="133" t="str">
        <f t="shared" si="439"/>
        <v>Pin d'Alep_F1_Dynamique_Pin d'Alep_75_</v>
      </c>
      <c r="BL1448" s="317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5" t="str">
        <f>+VLOOKUP(G1448,Liste!$A$7:$H$69,8,FALSE)</f>
        <v>Résineux</v>
      </c>
      <c r="BU1448" s="295">
        <f t="shared" si="440"/>
        <v>0</v>
      </c>
      <c r="BV1448" s="297">
        <f t="shared" si="441"/>
        <v>1</v>
      </c>
      <c r="BW1448" s="316">
        <v>0</v>
      </c>
      <c r="BX1448" s="295">
        <f t="shared" si="442"/>
        <v>0.43</v>
      </c>
      <c r="BY1448">
        <f t="shared" si="443"/>
        <v>0</v>
      </c>
      <c r="BZ1448" s="301">
        <f t="shared" si="444"/>
        <v>0</v>
      </c>
      <c r="CB1448" s="296">
        <v>0.6</v>
      </c>
      <c r="CC1448" s="296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3">
      <c r="A1449" s="4">
        <v>2021</v>
      </c>
      <c r="B1449" s="313">
        <v>44320</v>
      </c>
      <c r="C1449" s="4" t="s">
        <v>1519</v>
      </c>
      <c r="D1449" s="4" t="s">
        <v>1520</v>
      </c>
      <c r="F1449" s="4" t="s">
        <v>1521</v>
      </c>
      <c r="G1449" s="5" t="s">
        <v>1509</v>
      </c>
      <c r="H1449" s="5" t="s">
        <v>1522</v>
      </c>
      <c r="I1449" s="5" t="s">
        <v>146</v>
      </c>
      <c r="J1449" s="5" t="s">
        <v>9</v>
      </c>
      <c r="K1449" s="5">
        <v>15.5</v>
      </c>
      <c r="L1449" s="5" t="s">
        <v>1523</v>
      </c>
      <c r="M1449" s="5">
        <v>1100</v>
      </c>
      <c r="N1449" s="5" t="s">
        <v>170</v>
      </c>
      <c r="O1449" s="6" t="s">
        <v>81</v>
      </c>
      <c r="P1449" s="6" t="s">
        <v>1525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3">
        <f t="shared" si="437"/>
        <v>76</v>
      </c>
      <c r="BK1449" s="133" t="str">
        <f t="shared" si="439"/>
        <v>Pin d'Alep_F1_Dynamique_Pin d'Alep_76_</v>
      </c>
      <c r="BL1449" s="317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5" t="str">
        <f>+VLOOKUP(G1449,Liste!$A$7:$H$69,8,FALSE)</f>
        <v>Résineux</v>
      </c>
      <c r="BU1449" s="295">
        <f t="shared" si="440"/>
        <v>0</v>
      </c>
      <c r="BV1449" s="297">
        <f t="shared" si="441"/>
        <v>1</v>
      </c>
      <c r="BW1449" s="316">
        <v>0</v>
      </c>
      <c r="BX1449" s="295">
        <f t="shared" si="442"/>
        <v>0.43</v>
      </c>
      <c r="BY1449">
        <f t="shared" si="443"/>
        <v>0</v>
      </c>
      <c r="BZ1449" s="301">
        <f t="shared" si="444"/>
        <v>0</v>
      </c>
      <c r="CB1449" s="296">
        <v>0.6</v>
      </c>
      <c r="CC1449" s="296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3">
      <c r="A1450" s="4">
        <v>2021</v>
      </c>
      <c r="B1450" s="313">
        <v>44320</v>
      </c>
      <c r="C1450" s="4" t="s">
        <v>1519</v>
      </c>
      <c r="D1450" s="4" t="s">
        <v>1520</v>
      </c>
      <c r="F1450" s="4" t="s">
        <v>1521</v>
      </c>
      <c r="G1450" s="5" t="s">
        <v>1509</v>
      </c>
      <c r="H1450" s="5" t="s">
        <v>1522</v>
      </c>
      <c r="I1450" s="5" t="s">
        <v>146</v>
      </c>
      <c r="J1450" s="5" t="s">
        <v>9</v>
      </c>
      <c r="K1450" s="5">
        <v>15.5</v>
      </c>
      <c r="L1450" s="5" t="s">
        <v>1523</v>
      </c>
      <c r="M1450" s="5">
        <v>1100</v>
      </c>
      <c r="N1450" s="5" t="s">
        <v>170</v>
      </c>
      <c r="O1450" s="6" t="s">
        <v>81</v>
      </c>
      <c r="P1450" s="6" t="s">
        <v>1525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3">
        <f t="shared" si="437"/>
        <v>77</v>
      </c>
      <c r="BK1450" s="133" t="str">
        <f t="shared" si="439"/>
        <v>Pin d'Alep_F1_Dynamique_Pin d'Alep_77_</v>
      </c>
      <c r="BL1450" s="317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5" t="str">
        <f>+VLOOKUP(G1450,Liste!$A$7:$H$69,8,FALSE)</f>
        <v>Résineux</v>
      </c>
      <c r="BU1450" s="295">
        <f t="shared" si="440"/>
        <v>0</v>
      </c>
      <c r="BV1450" s="297">
        <f t="shared" si="441"/>
        <v>1</v>
      </c>
      <c r="BW1450" s="316">
        <v>0</v>
      </c>
      <c r="BX1450" s="295">
        <f t="shared" si="442"/>
        <v>0.43</v>
      </c>
      <c r="BY1450">
        <f t="shared" si="443"/>
        <v>0</v>
      </c>
      <c r="BZ1450" s="301">
        <f t="shared" si="444"/>
        <v>0</v>
      </c>
      <c r="CB1450" s="296">
        <v>0.6</v>
      </c>
      <c r="CC1450" s="296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3">
      <c r="A1451" s="4">
        <v>2021</v>
      </c>
      <c r="B1451" s="313">
        <v>44320</v>
      </c>
      <c r="C1451" s="4" t="s">
        <v>1519</v>
      </c>
      <c r="D1451" s="4" t="s">
        <v>1520</v>
      </c>
      <c r="F1451" s="4" t="s">
        <v>1521</v>
      </c>
      <c r="G1451" s="5" t="s">
        <v>1509</v>
      </c>
      <c r="H1451" s="5" t="s">
        <v>1522</v>
      </c>
      <c r="I1451" s="5" t="s">
        <v>146</v>
      </c>
      <c r="J1451" s="5" t="s">
        <v>9</v>
      </c>
      <c r="K1451" s="5">
        <v>15.5</v>
      </c>
      <c r="L1451" s="5" t="s">
        <v>1523</v>
      </c>
      <c r="M1451" s="5">
        <v>1100</v>
      </c>
      <c r="N1451" s="5" t="s">
        <v>170</v>
      </c>
      <c r="O1451" s="6" t="s">
        <v>81</v>
      </c>
      <c r="P1451" s="6" t="s">
        <v>1525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3">
        <f t="shared" si="437"/>
        <v>78</v>
      </c>
      <c r="BK1451" s="133" t="str">
        <f t="shared" si="439"/>
        <v>Pin d'Alep_F1_Dynamique_Pin d'Alep_78_</v>
      </c>
      <c r="BL1451" s="317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5" t="str">
        <f>+VLOOKUP(G1451,Liste!$A$7:$H$69,8,FALSE)</f>
        <v>Résineux</v>
      </c>
      <c r="BU1451" s="295">
        <f t="shared" si="440"/>
        <v>0</v>
      </c>
      <c r="BV1451" s="297">
        <f t="shared" si="441"/>
        <v>1</v>
      </c>
      <c r="BW1451" s="316">
        <v>0</v>
      </c>
      <c r="BX1451" s="295">
        <f t="shared" si="442"/>
        <v>0.43</v>
      </c>
      <c r="BY1451">
        <f t="shared" si="443"/>
        <v>0</v>
      </c>
      <c r="BZ1451" s="301">
        <f t="shared" si="444"/>
        <v>0</v>
      </c>
      <c r="CB1451" s="296">
        <v>0.6</v>
      </c>
      <c r="CC1451" s="296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3">
      <c r="A1452" s="4">
        <v>2021</v>
      </c>
      <c r="B1452" s="313">
        <v>44320</v>
      </c>
      <c r="C1452" s="4" t="s">
        <v>1519</v>
      </c>
      <c r="D1452" s="4" t="s">
        <v>1520</v>
      </c>
      <c r="F1452" s="4" t="s">
        <v>1521</v>
      </c>
      <c r="G1452" s="5" t="s">
        <v>1509</v>
      </c>
      <c r="H1452" s="5" t="s">
        <v>1522</v>
      </c>
      <c r="I1452" s="5" t="s">
        <v>146</v>
      </c>
      <c r="J1452" s="5" t="s">
        <v>9</v>
      </c>
      <c r="K1452" s="5">
        <v>15.5</v>
      </c>
      <c r="L1452" s="5" t="s">
        <v>1523</v>
      </c>
      <c r="M1452" s="5">
        <v>1100</v>
      </c>
      <c r="N1452" s="5" t="s">
        <v>170</v>
      </c>
      <c r="O1452" s="6" t="s">
        <v>81</v>
      </c>
      <c r="P1452" s="6" t="s">
        <v>1525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3">
        <f t="shared" si="437"/>
        <v>79</v>
      </c>
      <c r="BK1452" s="133" t="str">
        <f t="shared" si="439"/>
        <v>Pin d'Alep_F1_Dynamique_Pin d'Alep_79_</v>
      </c>
      <c r="BL1452" s="317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5" t="str">
        <f>+VLOOKUP(G1452,Liste!$A$7:$H$69,8,FALSE)</f>
        <v>Résineux</v>
      </c>
      <c r="BU1452" s="295">
        <f t="shared" si="440"/>
        <v>0</v>
      </c>
      <c r="BV1452" s="297">
        <f t="shared" si="441"/>
        <v>1</v>
      </c>
      <c r="BW1452" s="316">
        <v>0</v>
      </c>
      <c r="BX1452" s="295">
        <f t="shared" si="442"/>
        <v>0.43</v>
      </c>
      <c r="BY1452">
        <f t="shared" si="443"/>
        <v>0</v>
      </c>
      <c r="BZ1452" s="301">
        <f t="shared" si="444"/>
        <v>0</v>
      </c>
      <c r="CB1452" s="296">
        <v>0.6</v>
      </c>
      <c r="CC1452" s="296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3">
      <c r="A1453" s="4">
        <v>2021</v>
      </c>
      <c r="B1453" s="313">
        <v>44320</v>
      </c>
      <c r="C1453" s="4" t="s">
        <v>1519</v>
      </c>
      <c r="D1453" s="4" t="s">
        <v>1520</v>
      </c>
      <c r="F1453" s="4" t="s">
        <v>1521</v>
      </c>
      <c r="G1453" s="5" t="s">
        <v>1509</v>
      </c>
      <c r="H1453" s="5" t="s">
        <v>1522</v>
      </c>
      <c r="I1453" s="5" t="s">
        <v>146</v>
      </c>
      <c r="J1453" s="5" t="s">
        <v>9</v>
      </c>
      <c r="K1453" s="5">
        <v>15.5</v>
      </c>
      <c r="L1453" s="5" t="s">
        <v>1523</v>
      </c>
      <c r="M1453" s="5">
        <v>1100</v>
      </c>
      <c r="N1453" s="5" t="s">
        <v>170</v>
      </c>
      <c r="O1453" s="6" t="s">
        <v>81</v>
      </c>
      <c r="P1453" s="6" t="s">
        <v>1525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3">
        <f t="shared" si="437"/>
        <v>79</v>
      </c>
      <c r="BK1453" s="133" t="str">
        <f t="shared" si="439"/>
        <v>Pin d'Alep_F1_Dynamique_Pin d'Alep_79_</v>
      </c>
      <c r="BL1453" s="317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5" t="str">
        <f>+VLOOKUP(G1453,Liste!$A$7:$H$69,8,FALSE)</f>
        <v>Résineux</v>
      </c>
      <c r="BU1453" s="295">
        <f t="shared" si="440"/>
        <v>0</v>
      </c>
      <c r="BV1453" s="297">
        <f t="shared" si="441"/>
        <v>1</v>
      </c>
      <c r="BW1453" s="316">
        <v>0</v>
      </c>
      <c r="BX1453" s="295">
        <f t="shared" si="442"/>
        <v>0.43</v>
      </c>
      <c r="BY1453">
        <f t="shared" si="443"/>
        <v>0</v>
      </c>
      <c r="BZ1453" s="301">
        <f t="shared" si="444"/>
        <v>0</v>
      </c>
      <c r="CB1453" s="296">
        <v>0.6</v>
      </c>
      <c r="CC1453" s="296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3">
      <c r="A1454" s="4">
        <v>2021</v>
      </c>
      <c r="B1454" s="313">
        <v>44320</v>
      </c>
      <c r="C1454" s="4" t="s">
        <v>1519</v>
      </c>
      <c r="D1454" s="4" t="s">
        <v>1520</v>
      </c>
      <c r="F1454" s="4" t="s">
        <v>1521</v>
      </c>
      <c r="G1454" s="5" t="s">
        <v>1509</v>
      </c>
      <c r="H1454" s="5" t="s">
        <v>1522</v>
      </c>
      <c r="I1454" s="5" t="s">
        <v>146</v>
      </c>
      <c r="J1454" s="5" t="s">
        <v>9</v>
      </c>
      <c r="K1454" s="5">
        <v>15.5</v>
      </c>
      <c r="L1454" s="5" t="s">
        <v>1523</v>
      </c>
      <c r="M1454" s="5">
        <v>1100</v>
      </c>
      <c r="N1454" s="5" t="s">
        <v>170</v>
      </c>
      <c r="O1454" s="6" t="s">
        <v>81</v>
      </c>
      <c r="P1454" s="6" t="s">
        <v>1525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3">
        <f t="shared" si="437"/>
        <v>80</v>
      </c>
      <c r="BK1454" s="133" t="str">
        <f t="shared" si="439"/>
        <v>Pin d'Alep_F1_Dynamique_Pin d'Alep_80_</v>
      </c>
      <c r="BL1454" s="317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5" t="str">
        <f>+VLOOKUP(G1454,Liste!$A$7:$H$69,8,FALSE)</f>
        <v>Résineux</v>
      </c>
      <c r="BU1454" s="295">
        <f t="shared" si="440"/>
        <v>0</v>
      </c>
      <c r="BV1454" s="297">
        <f t="shared" si="441"/>
        <v>1</v>
      </c>
      <c r="BW1454" s="316">
        <v>0</v>
      </c>
      <c r="BX1454" s="295">
        <f t="shared" si="442"/>
        <v>0.43</v>
      </c>
      <c r="BY1454">
        <f t="shared" si="443"/>
        <v>0</v>
      </c>
      <c r="BZ1454" s="301">
        <f t="shared" si="444"/>
        <v>0</v>
      </c>
      <c r="CB1454" s="296">
        <v>0.6</v>
      </c>
      <c r="CC1454" s="296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3">
      <c r="A1455" s="4">
        <v>2021</v>
      </c>
      <c r="B1455" s="313">
        <v>44320</v>
      </c>
      <c r="C1455" s="4" t="s">
        <v>1519</v>
      </c>
      <c r="D1455" s="4" t="s">
        <v>1520</v>
      </c>
      <c r="F1455" s="4" t="s">
        <v>1521</v>
      </c>
      <c r="G1455" s="5" t="s">
        <v>1509</v>
      </c>
      <c r="H1455" s="5" t="s">
        <v>1522</v>
      </c>
      <c r="I1455" s="5" t="s">
        <v>146</v>
      </c>
      <c r="J1455" s="5" t="s">
        <v>9</v>
      </c>
      <c r="K1455" s="5">
        <v>15.5</v>
      </c>
      <c r="L1455" s="5" t="s">
        <v>1523</v>
      </c>
      <c r="M1455" s="5">
        <v>1100</v>
      </c>
      <c r="N1455" s="5" t="s">
        <v>170</v>
      </c>
      <c r="O1455" s="6" t="s">
        <v>81</v>
      </c>
      <c r="P1455" s="6" t="s">
        <v>1525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3">
        <f t="shared" si="437"/>
        <v>81</v>
      </c>
      <c r="BK1455" s="133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5" t="str">
        <f>+VLOOKUP(G1455,Liste!$A$7:$H$69,8,FALSE)</f>
        <v>Résineux</v>
      </c>
      <c r="BU1455" s="295">
        <f t="shared" si="440"/>
        <v>0</v>
      </c>
      <c r="BV1455" s="297">
        <f t="shared" si="441"/>
        <v>1</v>
      </c>
      <c r="BW1455" s="316">
        <v>0</v>
      </c>
      <c r="BX1455" s="295">
        <f t="shared" si="442"/>
        <v>0.43</v>
      </c>
      <c r="BY1455">
        <f t="shared" si="443"/>
        <v>0</v>
      </c>
      <c r="BZ1455" s="301">
        <f t="shared" si="444"/>
        <v>0</v>
      </c>
      <c r="CB1455" s="296">
        <v>0.6</v>
      </c>
      <c r="CC1455" s="296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3">
      <c r="A1456" s="4">
        <v>2021</v>
      </c>
      <c r="B1456" s="313">
        <v>44320</v>
      </c>
      <c r="C1456" s="4" t="s">
        <v>1519</v>
      </c>
      <c r="D1456" s="4" t="s">
        <v>1520</v>
      </c>
      <c r="F1456" s="4" t="s">
        <v>1521</v>
      </c>
      <c r="G1456" s="5" t="s">
        <v>1509</v>
      </c>
      <c r="H1456" s="5" t="s">
        <v>1522</v>
      </c>
      <c r="I1456" s="5" t="s">
        <v>146</v>
      </c>
      <c r="J1456" s="5" t="s">
        <v>9</v>
      </c>
      <c r="K1456" s="5">
        <v>15.5</v>
      </c>
      <c r="L1456" s="5" t="s">
        <v>1523</v>
      </c>
      <c r="M1456" s="5">
        <v>1100</v>
      </c>
      <c r="N1456" s="5" t="s">
        <v>170</v>
      </c>
      <c r="O1456" s="6" t="s">
        <v>81</v>
      </c>
      <c r="P1456" s="6" t="s">
        <v>1525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3">
        <f t="shared" si="437"/>
        <v>82</v>
      </c>
      <c r="BK1456" s="133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5" t="str">
        <f>+VLOOKUP(G1456,Liste!$A$7:$H$69,8,FALSE)</f>
        <v>Résineux</v>
      </c>
      <c r="BU1456" s="295">
        <f t="shared" si="440"/>
        <v>0</v>
      </c>
      <c r="BV1456" s="297">
        <f t="shared" si="441"/>
        <v>1</v>
      </c>
      <c r="BW1456" s="316">
        <v>0</v>
      </c>
      <c r="BX1456" s="295">
        <f t="shared" si="442"/>
        <v>0.43</v>
      </c>
      <c r="BY1456">
        <f t="shared" si="443"/>
        <v>0</v>
      </c>
      <c r="BZ1456" s="301">
        <f t="shared" si="444"/>
        <v>0</v>
      </c>
      <c r="CB1456" s="296">
        <v>0.6</v>
      </c>
      <c r="CC1456" s="296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3">
      <c r="A1457" s="4">
        <v>2021</v>
      </c>
      <c r="B1457" s="313">
        <v>44320</v>
      </c>
      <c r="C1457" s="4" t="s">
        <v>1519</v>
      </c>
      <c r="D1457" s="4" t="s">
        <v>1520</v>
      </c>
      <c r="F1457" s="4" t="s">
        <v>1521</v>
      </c>
      <c r="G1457" s="5" t="s">
        <v>1509</v>
      </c>
      <c r="H1457" s="5" t="s">
        <v>1522</v>
      </c>
      <c r="I1457" s="5" t="s">
        <v>146</v>
      </c>
      <c r="J1457" s="5" t="s">
        <v>9</v>
      </c>
      <c r="K1457" s="5">
        <v>15.5</v>
      </c>
      <c r="L1457" s="5" t="s">
        <v>1523</v>
      </c>
      <c r="M1457" s="5">
        <v>1100</v>
      </c>
      <c r="N1457" s="5" t="s">
        <v>170</v>
      </c>
      <c r="O1457" s="6" t="s">
        <v>81</v>
      </c>
      <c r="P1457" s="6" t="s">
        <v>1525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3">
        <f t="shared" si="437"/>
        <v>83</v>
      </c>
      <c r="BK1457" s="133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5" t="str">
        <f>+VLOOKUP(G1457,Liste!$A$7:$H$69,8,FALSE)</f>
        <v>Résineux</v>
      </c>
      <c r="BU1457" s="295">
        <f t="shared" si="440"/>
        <v>0</v>
      </c>
      <c r="BV1457" s="297">
        <f t="shared" si="441"/>
        <v>1</v>
      </c>
      <c r="BW1457" s="316">
        <v>0</v>
      </c>
      <c r="BX1457" s="295">
        <f t="shared" si="442"/>
        <v>0.43</v>
      </c>
      <c r="BY1457">
        <f t="shared" si="443"/>
        <v>0</v>
      </c>
      <c r="BZ1457" s="301">
        <f t="shared" si="444"/>
        <v>0</v>
      </c>
      <c r="CB1457" s="296">
        <v>0.6</v>
      </c>
      <c r="CC1457" s="296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3">
      <c r="A1458" s="4">
        <v>2021</v>
      </c>
      <c r="B1458" s="313">
        <v>44320</v>
      </c>
      <c r="C1458" s="4" t="s">
        <v>1519</v>
      </c>
      <c r="D1458" s="4" t="s">
        <v>1520</v>
      </c>
      <c r="F1458" s="4" t="s">
        <v>1521</v>
      </c>
      <c r="G1458" s="5" t="s">
        <v>1509</v>
      </c>
      <c r="H1458" s="5" t="s">
        <v>1522</v>
      </c>
      <c r="I1458" s="5" t="s">
        <v>146</v>
      </c>
      <c r="J1458" s="5" t="s">
        <v>9</v>
      </c>
      <c r="K1458" s="5">
        <v>15.5</v>
      </c>
      <c r="L1458" s="5" t="s">
        <v>1523</v>
      </c>
      <c r="M1458" s="5">
        <v>1100</v>
      </c>
      <c r="N1458" s="5" t="s">
        <v>170</v>
      </c>
      <c r="O1458" s="6" t="s">
        <v>81</v>
      </c>
      <c r="P1458" s="6" t="s">
        <v>1525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3">
        <f t="shared" si="437"/>
        <v>84</v>
      </c>
      <c r="BK1458" s="133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5" t="str">
        <f>+VLOOKUP(G1458,Liste!$A$7:$H$69,8,FALSE)</f>
        <v>Résineux</v>
      </c>
      <c r="BU1458" s="295">
        <f t="shared" si="440"/>
        <v>0</v>
      </c>
      <c r="BV1458" s="297">
        <f t="shared" si="441"/>
        <v>1</v>
      </c>
      <c r="BW1458" s="316">
        <v>0</v>
      </c>
      <c r="BX1458" s="295">
        <f t="shared" si="442"/>
        <v>0.43</v>
      </c>
      <c r="BY1458">
        <f t="shared" si="443"/>
        <v>0</v>
      </c>
      <c r="BZ1458" s="301">
        <f t="shared" si="444"/>
        <v>0</v>
      </c>
      <c r="CB1458" s="296">
        <v>0.6</v>
      </c>
      <c r="CC1458" s="296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3">
      <c r="A1459" s="4">
        <v>2021</v>
      </c>
      <c r="B1459" s="313">
        <v>44320</v>
      </c>
      <c r="C1459" s="4" t="s">
        <v>1519</v>
      </c>
      <c r="D1459" s="4" t="s">
        <v>1520</v>
      </c>
      <c r="F1459" s="4" t="s">
        <v>1521</v>
      </c>
      <c r="G1459" s="5" t="s">
        <v>1509</v>
      </c>
      <c r="H1459" s="5" t="s">
        <v>1522</v>
      </c>
      <c r="I1459" s="5" t="s">
        <v>146</v>
      </c>
      <c r="J1459" s="5" t="s">
        <v>9</v>
      </c>
      <c r="K1459" s="5">
        <v>15.5</v>
      </c>
      <c r="L1459" s="5" t="s">
        <v>1523</v>
      </c>
      <c r="M1459" s="5">
        <v>1100</v>
      </c>
      <c r="N1459" s="5" t="s">
        <v>170</v>
      </c>
      <c r="O1459" s="6" t="s">
        <v>81</v>
      </c>
      <c r="P1459" s="6" t="s">
        <v>1525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3">
        <f t="shared" si="437"/>
        <v>85</v>
      </c>
      <c r="BK1459" s="133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5" t="str">
        <f>+VLOOKUP(G1459,Liste!$A$7:$H$69,8,FALSE)</f>
        <v>Résineux</v>
      </c>
      <c r="BU1459" s="295">
        <f t="shared" si="440"/>
        <v>0</v>
      </c>
      <c r="BV1459" s="297">
        <f t="shared" si="441"/>
        <v>1</v>
      </c>
      <c r="BW1459" s="316">
        <v>0</v>
      </c>
      <c r="BX1459" s="295">
        <f t="shared" si="442"/>
        <v>0.43</v>
      </c>
      <c r="BY1459">
        <f t="shared" si="443"/>
        <v>0</v>
      </c>
      <c r="BZ1459" s="301">
        <f t="shared" si="444"/>
        <v>0</v>
      </c>
      <c r="CB1459" s="296">
        <v>0.6</v>
      </c>
      <c r="CC1459" s="296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3">
      <c r="A1460" s="4">
        <v>2021</v>
      </c>
      <c r="B1460" s="313">
        <v>44320</v>
      </c>
      <c r="C1460" s="4" t="s">
        <v>1519</v>
      </c>
      <c r="D1460" s="4" t="s">
        <v>1520</v>
      </c>
      <c r="F1460" s="4" t="s">
        <v>1521</v>
      </c>
      <c r="G1460" s="5" t="s">
        <v>1509</v>
      </c>
      <c r="H1460" s="5" t="s">
        <v>1522</v>
      </c>
      <c r="I1460" s="5" t="s">
        <v>146</v>
      </c>
      <c r="J1460" s="5" t="s">
        <v>9</v>
      </c>
      <c r="K1460" s="5">
        <v>15.5</v>
      </c>
      <c r="L1460" s="5" t="s">
        <v>1523</v>
      </c>
      <c r="M1460" s="5">
        <v>1100</v>
      </c>
      <c r="N1460" s="5" t="s">
        <v>170</v>
      </c>
      <c r="O1460" s="6" t="s">
        <v>81</v>
      </c>
      <c r="P1460" s="6" t="s">
        <v>1525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3">
        <f t="shared" si="437"/>
        <v>86</v>
      </c>
      <c r="BK1460" s="133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5" t="str">
        <f>+VLOOKUP(G1460,Liste!$A$7:$H$69,8,FALSE)</f>
        <v>Résineux</v>
      </c>
      <c r="BU1460" s="295">
        <f t="shared" si="440"/>
        <v>0</v>
      </c>
      <c r="BV1460" s="297">
        <f t="shared" si="441"/>
        <v>1</v>
      </c>
      <c r="BW1460" s="316">
        <v>0</v>
      </c>
      <c r="BX1460" s="295">
        <f t="shared" si="442"/>
        <v>0.43</v>
      </c>
      <c r="BY1460">
        <f t="shared" si="443"/>
        <v>0</v>
      </c>
      <c r="BZ1460" s="301">
        <f t="shared" si="444"/>
        <v>0</v>
      </c>
      <c r="CB1460" s="296">
        <v>0.6</v>
      </c>
      <c r="CC1460" s="296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3">
      <c r="A1461" s="4">
        <v>2021</v>
      </c>
      <c r="B1461" s="313">
        <v>44320</v>
      </c>
      <c r="C1461" s="4" t="s">
        <v>1519</v>
      </c>
      <c r="D1461" s="4" t="s">
        <v>1520</v>
      </c>
      <c r="F1461" s="4" t="s">
        <v>1521</v>
      </c>
      <c r="G1461" s="5" t="s">
        <v>1509</v>
      </c>
      <c r="H1461" s="5" t="s">
        <v>1522</v>
      </c>
      <c r="I1461" s="5" t="s">
        <v>146</v>
      </c>
      <c r="J1461" s="5" t="s">
        <v>9</v>
      </c>
      <c r="K1461" s="5">
        <v>15.5</v>
      </c>
      <c r="L1461" s="5" t="s">
        <v>1523</v>
      </c>
      <c r="M1461" s="5">
        <v>1100</v>
      </c>
      <c r="N1461" s="5" t="s">
        <v>170</v>
      </c>
      <c r="O1461" s="6" t="s">
        <v>81</v>
      </c>
      <c r="P1461" s="6" t="s">
        <v>1525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3">
        <f t="shared" si="437"/>
        <v>87</v>
      </c>
      <c r="BK1461" s="133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5" t="str">
        <f>+VLOOKUP(G1461,Liste!$A$7:$H$69,8,FALSE)</f>
        <v>Résineux</v>
      </c>
      <c r="BU1461" s="295">
        <f t="shared" si="440"/>
        <v>0</v>
      </c>
      <c r="BV1461" s="297">
        <f t="shared" si="441"/>
        <v>1</v>
      </c>
      <c r="BW1461" s="316">
        <v>0</v>
      </c>
      <c r="BX1461" s="295">
        <f t="shared" si="442"/>
        <v>0.43</v>
      </c>
      <c r="BY1461">
        <f t="shared" si="443"/>
        <v>0</v>
      </c>
      <c r="BZ1461" s="301">
        <f t="shared" si="444"/>
        <v>0</v>
      </c>
      <c r="CB1461" s="296">
        <v>0.6</v>
      </c>
      <c r="CC1461" s="296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3">
      <c r="A1462" s="4">
        <v>2021</v>
      </c>
      <c r="B1462" s="313">
        <v>44320</v>
      </c>
      <c r="C1462" s="4" t="s">
        <v>1519</v>
      </c>
      <c r="D1462" s="4" t="s">
        <v>1520</v>
      </c>
      <c r="F1462" s="4" t="s">
        <v>1521</v>
      </c>
      <c r="G1462" s="5" t="s">
        <v>1509</v>
      </c>
      <c r="H1462" s="5" t="s">
        <v>1522</v>
      </c>
      <c r="I1462" s="5" t="s">
        <v>146</v>
      </c>
      <c r="J1462" s="5" t="s">
        <v>9</v>
      </c>
      <c r="K1462" s="5">
        <v>15.5</v>
      </c>
      <c r="L1462" s="5" t="s">
        <v>1523</v>
      </c>
      <c r="M1462" s="5">
        <v>1100</v>
      </c>
      <c r="N1462" s="5" t="s">
        <v>170</v>
      </c>
      <c r="O1462" s="6" t="s">
        <v>81</v>
      </c>
      <c r="P1462" s="6" t="s">
        <v>1525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3">
        <f t="shared" si="437"/>
        <v>88</v>
      </c>
      <c r="BK1462" s="133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5" t="str">
        <f>+VLOOKUP(G1462,Liste!$A$7:$H$69,8,FALSE)</f>
        <v>Résineux</v>
      </c>
      <c r="BU1462" s="295">
        <f t="shared" si="440"/>
        <v>0</v>
      </c>
      <c r="BV1462" s="297">
        <f t="shared" si="441"/>
        <v>1</v>
      </c>
      <c r="BW1462" s="316">
        <v>0</v>
      </c>
      <c r="BX1462" s="295">
        <f t="shared" si="442"/>
        <v>0.43</v>
      </c>
      <c r="BY1462">
        <f t="shared" si="443"/>
        <v>0</v>
      </c>
      <c r="BZ1462" s="301">
        <f t="shared" si="444"/>
        <v>0</v>
      </c>
      <c r="CB1462" s="296">
        <v>0.6</v>
      </c>
      <c r="CC1462" s="296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3">
      <c r="A1463" s="4">
        <v>2021</v>
      </c>
      <c r="B1463" s="313">
        <v>44320</v>
      </c>
      <c r="C1463" s="4" t="s">
        <v>1519</v>
      </c>
      <c r="D1463" s="4" t="s">
        <v>1520</v>
      </c>
      <c r="F1463" s="4" t="s">
        <v>1521</v>
      </c>
      <c r="G1463" s="5" t="s">
        <v>1509</v>
      </c>
      <c r="H1463" s="5" t="s">
        <v>1522</v>
      </c>
      <c r="I1463" s="5" t="s">
        <v>146</v>
      </c>
      <c r="J1463" s="5" t="s">
        <v>9</v>
      </c>
      <c r="K1463" s="5">
        <v>15.5</v>
      </c>
      <c r="L1463" s="5" t="s">
        <v>1523</v>
      </c>
      <c r="M1463" s="5">
        <v>1100</v>
      </c>
      <c r="N1463" s="5" t="s">
        <v>170</v>
      </c>
      <c r="O1463" s="6" t="s">
        <v>81</v>
      </c>
      <c r="P1463" s="6" t="s">
        <v>1525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3">
        <f t="shared" si="437"/>
        <v>89</v>
      </c>
      <c r="BK1463" s="133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5" t="str">
        <f>+VLOOKUP(G1463,Liste!$A$7:$H$69,8,FALSE)</f>
        <v>Résineux</v>
      </c>
      <c r="BU1463" s="295">
        <f t="shared" si="440"/>
        <v>0</v>
      </c>
      <c r="BV1463" s="297">
        <f t="shared" si="441"/>
        <v>1</v>
      </c>
      <c r="BW1463" s="316">
        <v>0</v>
      </c>
      <c r="BX1463" s="295">
        <f t="shared" si="442"/>
        <v>0.43</v>
      </c>
      <c r="BY1463">
        <f t="shared" si="443"/>
        <v>0</v>
      </c>
      <c r="BZ1463" s="301">
        <f t="shared" si="444"/>
        <v>0</v>
      </c>
      <c r="CB1463" s="296">
        <v>0.6</v>
      </c>
      <c r="CC1463" s="296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3">
      <c r="A1464" s="4">
        <v>2021</v>
      </c>
      <c r="B1464" s="313">
        <v>44320</v>
      </c>
      <c r="C1464" s="4" t="s">
        <v>1519</v>
      </c>
      <c r="D1464" s="4" t="s">
        <v>1520</v>
      </c>
      <c r="F1464" s="4" t="s">
        <v>1521</v>
      </c>
      <c r="G1464" s="5" t="s">
        <v>1509</v>
      </c>
      <c r="H1464" s="5" t="s">
        <v>1522</v>
      </c>
      <c r="I1464" s="5" t="s">
        <v>146</v>
      </c>
      <c r="J1464" s="5" t="s">
        <v>9</v>
      </c>
      <c r="K1464" s="5">
        <v>15.5</v>
      </c>
      <c r="L1464" s="5" t="s">
        <v>1523</v>
      </c>
      <c r="M1464" s="5">
        <v>1100</v>
      </c>
      <c r="N1464" s="5" t="s">
        <v>170</v>
      </c>
      <c r="O1464" s="6" t="s">
        <v>81</v>
      </c>
      <c r="P1464" s="6" t="s">
        <v>1525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3">
        <f t="shared" si="437"/>
        <v>90</v>
      </c>
      <c r="BK1464" s="133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5" t="str">
        <f>+VLOOKUP(G1464,Liste!$A$7:$H$69,8,FALSE)</f>
        <v>Résineux</v>
      </c>
      <c r="BU1464" s="295">
        <f t="shared" si="440"/>
        <v>0</v>
      </c>
      <c r="BV1464" s="297">
        <f t="shared" si="441"/>
        <v>1</v>
      </c>
      <c r="BW1464" s="316">
        <v>0</v>
      </c>
      <c r="BX1464" s="295">
        <f t="shared" si="442"/>
        <v>0.43</v>
      </c>
      <c r="BY1464">
        <f t="shared" si="443"/>
        <v>0</v>
      </c>
      <c r="BZ1464" s="301">
        <f t="shared" si="444"/>
        <v>0</v>
      </c>
      <c r="CB1464" s="296">
        <v>0.6</v>
      </c>
      <c r="CC1464" s="296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3">
      <c r="A1465" s="4">
        <v>2021</v>
      </c>
      <c r="B1465" s="313">
        <v>44320</v>
      </c>
      <c r="C1465" s="4" t="s">
        <v>1519</v>
      </c>
      <c r="D1465" s="4" t="s">
        <v>1520</v>
      </c>
      <c r="F1465" s="4" t="s">
        <v>1521</v>
      </c>
      <c r="G1465" s="5" t="s">
        <v>1509</v>
      </c>
      <c r="H1465" s="5" t="s">
        <v>1522</v>
      </c>
      <c r="I1465" s="5" t="s">
        <v>146</v>
      </c>
      <c r="J1465" s="5" t="s">
        <v>9</v>
      </c>
      <c r="K1465" s="5">
        <v>15.5</v>
      </c>
      <c r="L1465" s="5" t="s">
        <v>1523</v>
      </c>
      <c r="M1465" s="5">
        <v>1100</v>
      </c>
      <c r="N1465" s="5" t="s">
        <v>170</v>
      </c>
      <c r="O1465" s="6" t="s">
        <v>81</v>
      </c>
      <c r="P1465" s="6" t="s">
        <v>1525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3">
        <f t="shared" si="437"/>
        <v>91</v>
      </c>
      <c r="BK1465" s="133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5" t="str">
        <f>+VLOOKUP(G1465,Liste!$A$7:$H$69,8,FALSE)</f>
        <v>Résineux</v>
      </c>
      <c r="BU1465" s="295">
        <f t="shared" si="440"/>
        <v>0</v>
      </c>
      <c r="BV1465" s="297">
        <f t="shared" si="441"/>
        <v>1</v>
      </c>
      <c r="BW1465" s="316">
        <v>0</v>
      </c>
      <c r="BX1465" s="295">
        <f t="shared" si="442"/>
        <v>0.43</v>
      </c>
      <c r="BY1465">
        <f t="shared" si="443"/>
        <v>0</v>
      </c>
      <c r="BZ1465" s="301">
        <f t="shared" si="444"/>
        <v>0</v>
      </c>
      <c r="CB1465" s="296">
        <v>0.6</v>
      </c>
      <c r="CC1465" s="296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3">
      <c r="A1466" s="4">
        <v>2021</v>
      </c>
      <c r="B1466" s="313">
        <v>44320</v>
      </c>
      <c r="C1466" s="4" t="s">
        <v>1519</v>
      </c>
      <c r="D1466" s="4" t="s">
        <v>1520</v>
      </c>
      <c r="F1466" s="4" t="s">
        <v>1521</v>
      </c>
      <c r="G1466" s="5" t="s">
        <v>1509</v>
      </c>
      <c r="H1466" s="5" t="s">
        <v>1522</v>
      </c>
      <c r="I1466" s="5" t="s">
        <v>146</v>
      </c>
      <c r="J1466" s="5" t="s">
        <v>9</v>
      </c>
      <c r="K1466" s="5">
        <v>15.5</v>
      </c>
      <c r="L1466" s="5" t="s">
        <v>1523</v>
      </c>
      <c r="M1466" s="5">
        <v>1100</v>
      </c>
      <c r="N1466" s="5" t="s">
        <v>170</v>
      </c>
      <c r="O1466" s="6" t="s">
        <v>81</v>
      </c>
      <c r="P1466" s="6" t="s">
        <v>1525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3">
        <f t="shared" si="437"/>
        <v>92</v>
      </c>
      <c r="BK1466" s="133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5" t="str">
        <f>+VLOOKUP(G1466,Liste!$A$7:$H$69,8,FALSE)</f>
        <v>Résineux</v>
      </c>
      <c r="BU1466" s="295">
        <f t="shared" si="440"/>
        <v>0</v>
      </c>
      <c r="BV1466" s="297">
        <f t="shared" si="441"/>
        <v>1</v>
      </c>
      <c r="BW1466" s="316">
        <v>0</v>
      </c>
      <c r="BX1466" s="295">
        <f t="shared" si="442"/>
        <v>0.43</v>
      </c>
      <c r="BY1466">
        <f t="shared" si="443"/>
        <v>0</v>
      </c>
      <c r="BZ1466" s="301">
        <f t="shared" si="444"/>
        <v>0</v>
      </c>
      <c r="CB1466" s="296">
        <v>0.6</v>
      </c>
      <c r="CC1466" s="296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3">
      <c r="A1467" s="4">
        <v>2021</v>
      </c>
      <c r="B1467" s="313">
        <v>44320</v>
      </c>
      <c r="C1467" s="4" t="s">
        <v>1519</v>
      </c>
      <c r="D1467" s="4" t="s">
        <v>1520</v>
      </c>
      <c r="F1467" s="4" t="s">
        <v>1521</v>
      </c>
      <c r="G1467" s="5" t="s">
        <v>1509</v>
      </c>
      <c r="H1467" s="5" t="s">
        <v>1522</v>
      </c>
      <c r="I1467" s="5" t="s">
        <v>146</v>
      </c>
      <c r="J1467" s="5" t="s">
        <v>9</v>
      </c>
      <c r="K1467" s="5">
        <v>15.5</v>
      </c>
      <c r="L1467" s="5" t="s">
        <v>1523</v>
      </c>
      <c r="M1467" s="5">
        <v>1100</v>
      </c>
      <c r="N1467" s="5" t="s">
        <v>170</v>
      </c>
      <c r="O1467" s="6" t="s">
        <v>81</v>
      </c>
      <c r="P1467" s="6" t="s">
        <v>1525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3">
        <f t="shared" si="437"/>
        <v>93</v>
      </c>
      <c r="BK1467" s="133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5" t="str">
        <f>+VLOOKUP(G1467,Liste!$A$7:$H$69,8,FALSE)</f>
        <v>Résineux</v>
      </c>
      <c r="BU1467" s="295">
        <f t="shared" si="440"/>
        <v>0</v>
      </c>
      <c r="BV1467" s="297">
        <f t="shared" si="441"/>
        <v>1</v>
      </c>
      <c r="BW1467" s="316">
        <v>0</v>
      </c>
      <c r="BX1467" s="295">
        <f t="shared" si="442"/>
        <v>0.43</v>
      </c>
      <c r="BY1467">
        <f t="shared" si="443"/>
        <v>0</v>
      </c>
      <c r="BZ1467" s="301">
        <f t="shared" si="444"/>
        <v>0</v>
      </c>
      <c r="CB1467" s="296">
        <v>0.6</v>
      </c>
      <c r="CC1467" s="296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3">
      <c r="A1468" s="4">
        <v>2021</v>
      </c>
      <c r="B1468" s="313">
        <v>44320</v>
      </c>
      <c r="C1468" s="4" t="s">
        <v>1519</v>
      </c>
      <c r="D1468" s="4" t="s">
        <v>1520</v>
      </c>
      <c r="F1468" s="4" t="s">
        <v>1521</v>
      </c>
      <c r="G1468" s="5" t="s">
        <v>1509</v>
      </c>
      <c r="H1468" s="5" t="s">
        <v>1522</v>
      </c>
      <c r="I1468" s="5" t="s">
        <v>146</v>
      </c>
      <c r="J1468" s="5" t="s">
        <v>9</v>
      </c>
      <c r="K1468" s="5">
        <v>15.5</v>
      </c>
      <c r="L1468" s="5" t="s">
        <v>1523</v>
      </c>
      <c r="M1468" s="5">
        <v>1100</v>
      </c>
      <c r="N1468" s="5" t="s">
        <v>170</v>
      </c>
      <c r="O1468" s="6" t="s">
        <v>81</v>
      </c>
      <c r="P1468" s="6" t="s">
        <v>1525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3">
        <f t="shared" si="437"/>
        <v>94</v>
      </c>
      <c r="BK1468" s="133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5" t="str">
        <f>+VLOOKUP(G1468,Liste!$A$7:$H$69,8,FALSE)</f>
        <v>Résineux</v>
      </c>
      <c r="BU1468" s="295">
        <f t="shared" si="440"/>
        <v>0</v>
      </c>
      <c r="BV1468" s="297">
        <f t="shared" si="441"/>
        <v>1</v>
      </c>
      <c r="BW1468" s="316">
        <v>0</v>
      </c>
      <c r="BX1468" s="295">
        <f t="shared" si="442"/>
        <v>0.43</v>
      </c>
      <c r="BY1468">
        <f t="shared" si="443"/>
        <v>0</v>
      </c>
      <c r="BZ1468" s="301">
        <f t="shared" si="444"/>
        <v>0</v>
      </c>
      <c r="CB1468" s="296">
        <v>0.6</v>
      </c>
      <c r="CC1468" s="296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3">
      <c r="A1469" s="4">
        <v>2021</v>
      </c>
      <c r="B1469" s="313">
        <v>44320</v>
      </c>
      <c r="C1469" s="4" t="s">
        <v>1519</v>
      </c>
      <c r="D1469" s="4" t="s">
        <v>1520</v>
      </c>
      <c r="F1469" s="4" t="s">
        <v>1521</v>
      </c>
      <c r="G1469" s="5" t="s">
        <v>1509</v>
      </c>
      <c r="H1469" s="5" t="s">
        <v>1522</v>
      </c>
      <c r="I1469" s="5" t="s">
        <v>146</v>
      </c>
      <c r="J1469" s="5" t="s">
        <v>9</v>
      </c>
      <c r="K1469" s="5">
        <v>15.5</v>
      </c>
      <c r="L1469" s="5" t="s">
        <v>1523</v>
      </c>
      <c r="M1469" s="5">
        <v>1100</v>
      </c>
      <c r="N1469" s="5" t="s">
        <v>170</v>
      </c>
      <c r="O1469" s="6" t="s">
        <v>81</v>
      </c>
      <c r="P1469" s="6" t="s">
        <v>1525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3">
        <f t="shared" si="437"/>
        <v>94</v>
      </c>
      <c r="BK1469" s="133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5" t="str">
        <f>+VLOOKUP(G1469,Liste!$A$7:$H$69,8,FALSE)</f>
        <v>Résineux</v>
      </c>
      <c r="BU1469" s="295">
        <f t="shared" si="440"/>
        <v>0</v>
      </c>
      <c r="BV1469" s="297">
        <f t="shared" si="441"/>
        <v>1</v>
      </c>
      <c r="BW1469" s="316">
        <v>0</v>
      </c>
      <c r="BX1469" s="295">
        <f t="shared" si="442"/>
        <v>0.43</v>
      </c>
      <c r="BY1469">
        <f t="shared" si="443"/>
        <v>0</v>
      </c>
      <c r="BZ1469" s="301">
        <f t="shared" si="444"/>
        <v>0</v>
      </c>
      <c r="CB1469" s="296">
        <v>0.6</v>
      </c>
      <c r="CC1469" s="296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3">
      <c r="A1470" s="4">
        <v>2021</v>
      </c>
      <c r="B1470" s="313">
        <v>44361</v>
      </c>
      <c r="C1470" s="4" t="s">
        <v>66</v>
      </c>
      <c r="D1470" s="4" t="s">
        <v>1520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1524</v>
      </c>
      <c r="M1470" s="5">
        <v>1666</v>
      </c>
      <c r="N1470" s="5" t="s">
        <v>170</v>
      </c>
      <c r="O1470" s="6" t="s">
        <v>81</v>
      </c>
      <c r="P1470" s="6" t="s">
        <v>1500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3">
        <f t="shared" si="437"/>
        <v>30</v>
      </c>
      <c r="BK1470" s="133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5" t="str">
        <f>+VLOOKUP(G1470,Liste!$A$7:$H$69,8,FALSE)</f>
        <v>Feuillus</v>
      </c>
      <c r="BU1470" s="295">
        <f t="shared" si="440"/>
        <v>1</v>
      </c>
      <c r="BV1470" s="297">
        <f t="shared" si="441"/>
        <v>0</v>
      </c>
      <c r="BW1470" s="316">
        <v>0</v>
      </c>
      <c r="BX1470" s="295">
        <f t="shared" si="442"/>
        <v>0.25</v>
      </c>
      <c r="BY1470">
        <f t="shared" si="443"/>
        <v>0</v>
      </c>
      <c r="BZ1470" s="301">
        <f t="shared" si="444"/>
        <v>0</v>
      </c>
      <c r="CB1470" s="296">
        <v>0.6</v>
      </c>
      <c r="CC1470" s="296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3">
      <c r="A1471" s="4">
        <v>2021</v>
      </c>
      <c r="B1471" s="313">
        <v>44361</v>
      </c>
      <c r="C1471" s="4" t="s">
        <v>66</v>
      </c>
      <c r="D1471" s="4" t="s">
        <v>1520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1524</v>
      </c>
      <c r="M1471" s="5">
        <v>1666</v>
      </c>
      <c r="N1471" s="5" t="s">
        <v>170</v>
      </c>
      <c r="O1471" s="6" t="s">
        <v>81</v>
      </c>
      <c r="P1471" s="6" t="s">
        <v>1500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3">
        <f t="shared" si="437"/>
        <v>34</v>
      </c>
      <c r="BK1471" s="133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5" t="str">
        <f>+VLOOKUP(G1471,Liste!$A$7:$H$69,8,FALSE)</f>
        <v>Feuillus</v>
      </c>
      <c r="BU1471" s="295">
        <f t="shared" si="440"/>
        <v>1</v>
      </c>
      <c r="BV1471" s="297">
        <f t="shared" si="441"/>
        <v>0</v>
      </c>
      <c r="BW1471" s="316">
        <v>0</v>
      </c>
      <c r="BX1471" s="295">
        <f t="shared" si="442"/>
        <v>0.25</v>
      </c>
      <c r="BY1471">
        <f t="shared" si="443"/>
        <v>0</v>
      </c>
      <c r="BZ1471" s="301">
        <f t="shared" si="444"/>
        <v>0</v>
      </c>
      <c r="CB1471" s="296">
        <v>0.6</v>
      </c>
      <c r="CC1471" s="296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3">
      <c r="A1472" s="4">
        <v>2021</v>
      </c>
      <c r="B1472" s="313">
        <v>44361</v>
      </c>
      <c r="C1472" s="4" t="s">
        <v>66</v>
      </c>
      <c r="D1472" s="4" t="s">
        <v>1520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1524</v>
      </c>
      <c r="M1472" s="5">
        <v>1666</v>
      </c>
      <c r="N1472" s="5" t="s">
        <v>170</v>
      </c>
      <c r="O1472" s="6" t="s">
        <v>81</v>
      </c>
      <c r="P1472" s="6" t="s">
        <v>1500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3">
        <f t="shared" si="437"/>
        <v>34</v>
      </c>
      <c r="BK1472" s="133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5" t="str">
        <f>+VLOOKUP(G1472,Liste!$A$7:$H$69,8,FALSE)</f>
        <v>Feuillus</v>
      </c>
      <c r="BU1472" s="295">
        <f t="shared" si="440"/>
        <v>1</v>
      </c>
      <c r="BV1472" s="297">
        <f t="shared" si="441"/>
        <v>0</v>
      </c>
      <c r="BW1472" s="316">
        <v>0</v>
      </c>
      <c r="BX1472" s="295">
        <f t="shared" si="442"/>
        <v>0.25</v>
      </c>
      <c r="BY1472">
        <f t="shared" si="443"/>
        <v>0</v>
      </c>
      <c r="BZ1472" s="301">
        <f t="shared" si="444"/>
        <v>0</v>
      </c>
      <c r="CB1472" s="296">
        <v>0.6</v>
      </c>
      <c r="CC1472" s="296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3">
      <c r="A1473" s="4">
        <v>2021</v>
      </c>
      <c r="B1473" s="313">
        <v>44361</v>
      </c>
      <c r="C1473" s="4" t="s">
        <v>66</v>
      </c>
      <c r="D1473" s="4" t="s">
        <v>1520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1524</v>
      </c>
      <c r="M1473" s="5">
        <v>1666</v>
      </c>
      <c r="N1473" s="5" t="s">
        <v>170</v>
      </c>
      <c r="O1473" s="6" t="s">
        <v>81</v>
      </c>
      <c r="P1473" s="6" t="s">
        <v>1500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3">
        <f t="shared" si="437"/>
        <v>37</v>
      </c>
      <c r="BK1473" s="133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5" t="str">
        <f>+VLOOKUP(G1473,Liste!$A$7:$H$69,8,FALSE)</f>
        <v>Feuillus</v>
      </c>
      <c r="BU1473" s="295">
        <f t="shared" si="440"/>
        <v>1</v>
      </c>
      <c r="BV1473" s="297">
        <f t="shared" si="441"/>
        <v>0</v>
      </c>
      <c r="BW1473" s="316">
        <v>0</v>
      </c>
      <c r="BX1473" s="295">
        <f t="shared" si="442"/>
        <v>0.25</v>
      </c>
      <c r="BY1473">
        <f t="shared" si="443"/>
        <v>0</v>
      </c>
      <c r="BZ1473" s="301">
        <f t="shared" si="444"/>
        <v>0</v>
      </c>
      <c r="CB1473" s="296">
        <v>0.6</v>
      </c>
      <c r="CC1473" s="296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3">
      <c r="A1474" s="4">
        <v>2021</v>
      </c>
      <c r="B1474" s="313">
        <v>44361</v>
      </c>
      <c r="C1474" s="4" t="s">
        <v>66</v>
      </c>
      <c r="D1474" s="4" t="s">
        <v>1520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1524</v>
      </c>
      <c r="M1474" s="5">
        <v>1666</v>
      </c>
      <c r="N1474" s="5" t="s">
        <v>170</v>
      </c>
      <c r="O1474" s="6" t="s">
        <v>81</v>
      </c>
      <c r="P1474" s="6" t="s">
        <v>1500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3">
        <f t="shared" si="437"/>
        <v>40</v>
      </c>
      <c r="BK1474" s="133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5" t="str">
        <f>+VLOOKUP(G1474,Liste!$A$7:$H$69,8,FALSE)</f>
        <v>Feuillus</v>
      </c>
      <c r="BU1474" s="295">
        <f t="shared" si="440"/>
        <v>1</v>
      </c>
      <c r="BV1474" s="297">
        <f t="shared" si="441"/>
        <v>0</v>
      </c>
      <c r="BW1474" s="316">
        <v>0</v>
      </c>
      <c r="BX1474" s="295">
        <f t="shared" si="442"/>
        <v>0.25</v>
      </c>
      <c r="BY1474">
        <f t="shared" si="443"/>
        <v>0</v>
      </c>
      <c r="BZ1474" s="301">
        <f t="shared" si="444"/>
        <v>0</v>
      </c>
      <c r="CB1474" s="296">
        <v>0.6</v>
      </c>
      <c r="CC1474" s="296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3">
      <c r="A1475" s="4">
        <v>2021</v>
      </c>
      <c r="B1475" s="313">
        <v>44361</v>
      </c>
      <c r="C1475" s="4" t="s">
        <v>66</v>
      </c>
      <c r="D1475" s="4" t="s">
        <v>1520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1524</v>
      </c>
      <c r="M1475" s="5">
        <v>1666</v>
      </c>
      <c r="N1475" s="5" t="s">
        <v>170</v>
      </c>
      <c r="O1475" s="6" t="s">
        <v>81</v>
      </c>
      <c r="P1475" s="6" t="s">
        <v>1500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3">
        <f t="shared" ref="BJ1475:BJ1538" si="456">+AC1475</f>
        <v>42</v>
      </c>
      <c r="BK1475" s="133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5" t="str">
        <f>+VLOOKUP(G1475,Liste!$A$7:$H$69,8,FALSE)</f>
        <v>Feuillus</v>
      </c>
      <c r="BU1475" s="295">
        <f t="shared" si="440"/>
        <v>1</v>
      </c>
      <c r="BV1475" s="297">
        <f t="shared" si="441"/>
        <v>0</v>
      </c>
      <c r="BW1475" s="316">
        <v>0</v>
      </c>
      <c r="BX1475" s="295">
        <f t="shared" si="442"/>
        <v>0.25</v>
      </c>
      <c r="BY1475">
        <f t="shared" si="443"/>
        <v>0</v>
      </c>
      <c r="BZ1475" s="301">
        <f t="shared" si="444"/>
        <v>0</v>
      </c>
      <c r="CB1475" s="296">
        <v>0.6</v>
      </c>
      <c r="CC1475" s="296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3">
      <c r="A1476" s="4">
        <v>2021</v>
      </c>
      <c r="B1476" s="313">
        <v>44361</v>
      </c>
      <c r="C1476" s="4" t="s">
        <v>66</v>
      </c>
      <c r="D1476" s="4" t="s">
        <v>1520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1524</v>
      </c>
      <c r="M1476" s="5">
        <v>1666</v>
      </c>
      <c r="N1476" s="5" t="s">
        <v>170</v>
      </c>
      <c r="O1476" s="6" t="s">
        <v>81</v>
      </c>
      <c r="P1476" s="6" t="s">
        <v>1500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3">
        <f t="shared" si="456"/>
        <v>42</v>
      </c>
      <c r="BK1476" s="133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5" t="str">
        <f>+VLOOKUP(G1476,Liste!$A$7:$H$69,8,FALSE)</f>
        <v>Feuillus</v>
      </c>
      <c r="BU1476" s="295">
        <f t="shared" ref="BU1476:BU1539" si="459">IF(BT1476="Résineux",0%,100%)</f>
        <v>1</v>
      </c>
      <c r="BV1476" s="297">
        <f t="shared" ref="BV1476:BV1539" si="460">+IF(BT1476="Résineux",100%,0%)</f>
        <v>0</v>
      </c>
      <c r="BW1476" s="316">
        <v>0</v>
      </c>
      <c r="BX1476" s="295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1">
        <f t="shared" ref="BZ1476:BZ1539" si="463">+IF(BJ1476&gt;=31,0,BY1476+BZ1475)</f>
        <v>0</v>
      </c>
      <c r="CB1476" s="296">
        <v>0.6</v>
      </c>
      <c r="CC1476" s="296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3">
      <c r="A1477" s="4">
        <v>2021</v>
      </c>
      <c r="B1477" s="313">
        <v>44361</v>
      </c>
      <c r="C1477" s="4" t="s">
        <v>66</v>
      </c>
      <c r="D1477" s="4" t="s">
        <v>1520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1524</v>
      </c>
      <c r="M1477" s="5">
        <v>1666</v>
      </c>
      <c r="N1477" s="5" t="s">
        <v>170</v>
      </c>
      <c r="O1477" s="6" t="s">
        <v>81</v>
      </c>
      <c r="P1477" s="6" t="s">
        <v>1500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3">
        <f t="shared" si="456"/>
        <v>45</v>
      </c>
      <c r="BK1477" s="133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5" t="str">
        <f>+VLOOKUP(G1477,Liste!$A$7:$H$69,8,FALSE)</f>
        <v>Feuillus</v>
      </c>
      <c r="BU1477" s="295">
        <f t="shared" si="459"/>
        <v>1</v>
      </c>
      <c r="BV1477" s="297">
        <f t="shared" si="460"/>
        <v>0</v>
      </c>
      <c r="BW1477" s="316">
        <v>0</v>
      </c>
      <c r="BX1477" s="295">
        <f t="shared" si="461"/>
        <v>0.25</v>
      </c>
      <c r="BY1477">
        <f t="shared" si="462"/>
        <v>0</v>
      </c>
      <c r="BZ1477" s="301">
        <f t="shared" si="463"/>
        <v>0</v>
      </c>
      <c r="CB1477" s="296">
        <v>0.6</v>
      </c>
      <c r="CC1477" s="296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3">
      <c r="A1478" s="4">
        <v>2021</v>
      </c>
      <c r="B1478" s="313">
        <v>44361</v>
      </c>
      <c r="C1478" s="4" t="s">
        <v>66</v>
      </c>
      <c r="D1478" s="4" t="s">
        <v>1520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1524</v>
      </c>
      <c r="M1478" s="5">
        <v>1666</v>
      </c>
      <c r="N1478" s="5" t="s">
        <v>170</v>
      </c>
      <c r="O1478" s="6" t="s">
        <v>81</v>
      </c>
      <c r="P1478" s="6" t="s">
        <v>1500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3">
        <f t="shared" si="456"/>
        <v>48</v>
      </c>
      <c r="BK1478" s="133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5" t="str">
        <f>+VLOOKUP(G1478,Liste!$A$7:$H$69,8,FALSE)</f>
        <v>Feuillus</v>
      </c>
      <c r="BU1478" s="295">
        <f t="shared" si="459"/>
        <v>1</v>
      </c>
      <c r="BV1478" s="297">
        <f t="shared" si="460"/>
        <v>0</v>
      </c>
      <c r="BW1478" s="316">
        <v>0</v>
      </c>
      <c r="BX1478" s="295">
        <f t="shared" si="461"/>
        <v>0.25</v>
      </c>
      <c r="BY1478">
        <f t="shared" si="462"/>
        <v>0</v>
      </c>
      <c r="BZ1478" s="301">
        <f t="shared" si="463"/>
        <v>0</v>
      </c>
      <c r="CB1478" s="296">
        <v>0.6</v>
      </c>
      <c r="CC1478" s="296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3">
      <c r="A1479" s="4">
        <v>2021</v>
      </c>
      <c r="B1479" s="313">
        <v>44361</v>
      </c>
      <c r="C1479" s="4" t="s">
        <v>66</v>
      </c>
      <c r="D1479" s="4" t="s">
        <v>1520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1524</v>
      </c>
      <c r="M1479" s="5">
        <v>1666</v>
      </c>
      <c r="N1479" s="5" t="s">
        <v>170</v>
      </c>
      <c r="O1479" s="6" t="s">
        <v>81</v>
      </c>
      <c r="P1479" s="6" t="s">
        <v>1500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3">
        <f t="shared" si="456"/>
        <v>50</v>
      </c>
      <c r="BK1479" s="133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5" t="str">
        <f>+VLOOKUP(G1479,Liste!$A$7:$H$69,8,FALSE)</f>
        <v>Feuillus</v>
      </c>
      <c r="BU1479" s="295">
        <f t="shared" si="459"/>
        <v>1</v>
      </c>
      <c r="BV1479" s="297">
        <f t="shared" si="460"/>
        <v>0</v>
      </c>
      <c r="BW1479" s="316">
        <v>0</v>
      </c>
      <c r="BX1479" s="295">
        <f t="shared" si="461"/>
        <v>0.25</v>
      </c>
      <c r="BY1479">
        <f t="shared" si="462"/>
        <v>0</v>
      </c>
      <c r="BZ1479" s="301">
        <f t="shared" si="463"/>
        <v>0</v>
      </c>
      <c r="CB1479" s="296">
        <v>0.6</v>
      </c>
      <c r="CC1479" s="296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3">
      <c r="A1480" s="4">
        <v>2021</v>
      </c>
      <c r="B1480" s="313">
        <v>44361</v>
      </c>
      <c r="C1480" s="4" t="s">
        <v>66</v>
      </c>
      <c r="D1480" s="4" t="s">
        <v>1520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1524</v>
      </c>
      <c r="M1480" s="5">
        <v>1666</v>
      </c>
      <c r="N1480" s="5" t="s">
        <v>170</v>
      </c>
      <c r="O1480" s="6" t="s">
        <v>81</v>
      </c>
      <c r="P1480" s="6" t="s">
        <v>1500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3">
        <f t="shared" si="456"/>
        <v>50</v>
      </c>
      <c r="BK1480" s="133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5" t="str">
        <f>+VLOOKUP(G1480,Liste!$A$7:$H$69,8,FALSE)</f>
        <v>Feuillus</v>
      </c>
      <c r="BU1480" s="295">
        <f t="shared" si="459"/>
        <v>1</v>
      </c>
      <c r="BV1480" s="297">
        <f t="shared" si="460"/>
        <v>0</v>
      </c>
      <c r="BW1480" s="316">
        <v>0</v>
      </c>
      <c r="BX1480" s="295">
        <f t="shared" si="461"/>
        <v>0.25</v>
      </c>
      <c r="BY1480">
        <f t="shared" si="462"/>
        <v>0</v>
      </c>
      <c r="BZ1480" s="301">
        <f t="shared" si="463"/>
        <v>0</v>
      </c>
      <c r="CB1480" s="296">
        <v>0.6</v>
      </c>
      <c r="CC1480" s="296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3">
      <c r="A1481" s="4">
        <v>2021</v>
      </c>
      <c r="B1481" s="313">
        <v>44361</v>
      </c>
      <c r="C1481" s="4" t="s">
        <v>66</v>
      </c>
      <c r="D1481" s="4" t="s">
        <v>1520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1524</v>
      </c>
      <c r="M1481" s="5">
        <v>1666</v>
      </c>
      <c r="N1481" s="5" t="s">
        <v>170</v>
      </c>
      <c r="O1481" s="6" t="s">
        <v>81</v>
      </c>
      <c r="P1481" s="6" t="s">
        <v>1500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3">
        <f t="shared" si="456"/>
        <v>53</v>
      </c>
      <c r="BK1481" s="133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5" t="str">
        <f>+VLOOKUP(G1481,Liste!$A$7:$H$69,8,FALSE)</f>
        <v>Feuillus</v>
      </c>
      <c r="BU1481" s="295">
        <f t="shared" si="459"/>
        <v>1</v>
      </c>
      <c r="BV1481" s="297">
        <f t="shared" si="460"/>
        <v>0</v>
      </c>
      <c r="BW1481" s="316">
        <v>0</v>
      </c>
      <c r="BX1481" s="295">
        <f t="shared" si="461"/>
        <v>0.25</v>
      </c>
      <c r="BY1481">
        <f t="shared" si="462"/>
        <v>0</v>
      </c>
      <c r="BZ1481" s="301">
        <f t="shared" si="463"/>
        <v>0</v>
      </c>
      <c r="CB1481" s="296">
        <v>0.6</v>
      </c>
      <c r="CC1481" s="296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3">
      <c r="A1482" s="4">
        <v>2021</v>
      </c>
      <c r="B1482" s="313">
        <v>44361</v>
      </c>
      <c r="C1482" s="4" t="s">
        <v>66</v>
      </c>
      <c r="D1482" s="4" t="s">
        <v>1520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1524</v>
      </c>
      <c r="M1482" s="5">
        <v>1666</v>
      </c>
      <c r="N1482" s="5" t="s">
        <v>170</v>
      </c>
      <c r="O1482" s="6" t="s">
        <v>81</v>
      </c>
      <c r="P1482" s="6" t="s">
        <v>1500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3">
        <f t="shared" si="456"/>
        <v>56</v>
      </c>
      <c r="BK1482" s="133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5" t="str">
        <f>+VLOOKUP(G1482,Liste!$A$7:$H$69,8,FALSE)</f>
        <v>Feuillus</v>
      </c>
      <c r="BU1482" s="295">
        <f t="shared" si="459"/>
        <v>1</v>
      </c>
      <c r="BV1482" s="297">
        <f t="shared" si="460"/>
        <v>0</v>
      </c>
      <c r="BW1482" s="316">
        <v>0</v>
      </c>
      <c r="BX1482" s="295">
        <f t="shared" si="461"/>
        <v>0.25</v>
      </c>
      <c r="BY1482">
        <f t="shared" si="462"/>
        <v>0</v>
      </c>
      <c r="BZ1482" s="301">
        <f t="shared" si="463"/>
        <v>0</v>
      </c>
      <c r="CB1482" s="296">
        <v>0.6</v>
      </c>
      <c r="CC1482" s="296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3">
      <c r="A1483" s="4">
        <v>2021</v>
      </c>
      <c r="B1483" s="313">
        <v>44361</v>
      </c>
      <c r="C1483" s="4" t="s">
        <v>66</v>
      </c>
      <c r="D1483" s="4" t="s">
        <v>1520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1524</v>
      </c>
      <c r="M1483" s="5">
        <v>1666</v>
      </c>
      <c r="N1483" s="5" t="s">
        <v>170</v>
      </c>
      <c r="O1483" s="6" t="s">
        <v>81</v>
      </c>
      <c r="P1483" s="6" t="s">
        <v>1500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3">
        <f t="shared" si="456"/>
        <v>58</v>
      </c>
      <c r="BK1483" s="133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5" t="str">
        <f>+VLOOKUP(G1483,Liste!$A$7:$H$69,8,FALSE)</f>
        <v>Feuillus</v>
      </c>
      <c r="BU1483" s="295">
        <f t="shared" si="459"/>
        <v>1</v>
      </c>
      <c r="BV1483" s="297">
        <f t="shared" si="460"/>
        <v>0</v>
      </c>
      <c r="BW1483" s="316">
        <v>0</v>
      </c>
      <c r="BX1483" s="295">
        <f t="shared" si="461"/>
        <v>0.25</v>
      </c>
      <c r="BY1483">
        <f t="shared" si="462"/>
        <v>0</v>
      </c>
      <c r="BZ1483" s="301">
        <f t="shared" si="463"/>
        <v>0</v>
      </c>
      <c r="CB1483" s="296">
        <v>0.6</v>
      </c>
      <c r="CC1483" s="296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3">
      <c r="A1484" s="4">
        <v>2021</v>
      </c>
      <c r="B1484" s="313">
        <v>44361</v>
      </c>
      <c r="C1484" s="4" t="s">
        <v>66</v>
      </c>
      <c r="D1484" s="4" t="s">
        <v>1520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1524</v>
      </c>
      <c r="M1484" s="5">
        <v>1666</v>
      </c>
      <c r="N1484" s="5" t="s">
        <v>170</v>
      </c>
      <c r="O1484" s="6" t="s">
        <v>81</v>
      </c>
      <c r="P1484" s="6" t="s">
        <v>1500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3">
        <f t="shared" si="456"/>
        <v>58</v>
      </c>
      <c r="BK1484" s="133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5" t="str">
        <f>+VLOOKUP(G1484,Liste!$A$7:$H$69,8,FALSE)</f>
        <v>Feuillus</v>
      </c>
      <c r="BU1484" s="295">
        <f t="shared" si="459"/>
        <v>1</v>
      </c>
      <c r="BV1484" s="297">
        <f t="shared" si="460"/>
        <v>0</v>
      </c>
      <c r="BW1484" s="316">
        <v>0</v>
      </c>
      <c r="BX1484" s="295">
        <f t="shared" si="461"/>
        <v>0.25</v>
      </c>
      <c r="BY1484">
        <f t="shared" si="462"/>
        <v>0</v>
      </c>
      <c r="BZ1484" s="301">
        <f t="shared" si="463"/>
        <v>0</v>
      </c>
      <c r="CB1484" s="296">
        <v>0.6</v>
      </c>
      <c r="CC1484" s="296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3">
      <c r="A1485" s="4">
        <v>2021</v>
      </c>
      <c r="B1485" s="313">
        <v>44361</v>
      </c>
      <c r="C1485" s="4" t="s">
        <v>66</v>
      </c>
      <c r="D1485" s="4" t="s">
        <v>1520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1524</v>
      </c>
      <c r="M1485" s="5">
        <v>1666</v>
      </c>
      <c r="N1485" s="5" t="s">
        <v>170</v>
      </c>
      <c r="O1485" s="6" t="s">
        <v>81</v>
      </c>
      <c r="P1485" s="6" t="s">
        <v>1500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3">
        <f t="shared" si="456"/>
        <v>61</v>
      </c>
      <c r="BK1485" s="133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5" t="str">
        <f>+VLOOKUP(G1485,Liste!$A$7:$H$69,8,FALSE)</f>
        <v>Feuillus</v>
      </c>
      <c r="BU1485" s="295">
        <f t="shared" si="459"/>
        <v>1</v>
      </c>
      <c r="BV1485" s="297">
        <f t="shared" si="460"/>
        <v>0</v>
      </c>
      <c r="BW1485" s="316">
        <v>0</v>
      </c>
      <c r="BX1485" s="295">
        <f t="shared" si="461"/>
        <v>0.25</v>
      </c>
      <c r="BY1485">
        <f t="shared" si="462"/>
        <v>0</v>
      </c>
      <c r="BZ1485" s="301">
        <f t="shared" si="463"/>
        <v>0</v>
      </c>
      <c r="CB1485" s="296">
        <v>0.6</v>
      </c>
      <c r="CC1485" s="296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3">
      <c r="A1486" s="4">
        <v>2021</v>
      </c>
      <c r="B1486" s="313">
        <v>44361</v>
      </c>
      <c r="C1486" s="4" t="s">
        <v>66</v>
      </c>
      <c r="D1486" s="4" t="s">
        <v>1520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1524</v>
      </c>
      <c r="M1486" s="5">
        <v>1666</v>
      </c>
      <c r="N1486" s="5" t="s">
        <v>170</v>
      </c>
      <c r="O1486" s="6" t="s">
        <v>81</v>
      </c>
      <c r="P1486" s="6" t="s">
        <v>1500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3">
        <f t="shared" si="456"/>
        <v>64</v>
      </c>
      <c r="BK1486" s="133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5" t="str">
        <f>+VLOOKUP(G1486,Liste!$A$7:$H$69,8,FALSE)</f>
        <v>Feuillus</v>
      </c>
      <c r="BU1486" s="295">
        <f t="shared" si="459"/>
        <v>1</v>
      </c>
      <c r="BV1486" s="297">
        <f t="shared" si="460"/>
        <v>0</v>
      </c>
      <c r="BW1486" s="316">
        <v>0</v>
      </c>
      <c r="BX1486" s="295">
        <f t="shared" si="461"/>
        <v>0.25</v>
      </c>
      <c r="BY1486">
        <f t="shared" si="462"/>
        <v>0</v>
      </c>
      <c r="BZ1486" s="301">
        <f t="shared" si="463"/>
        <v>0</v>
      </c>
      <c r="CB1486" s="296">
        <v>0.6</v>
      </c>
      <c r="CC1486" s="296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3">
      <c r="A1487" s="4">
        <v>2021</v>
      </c>
      <c r="B1487" s="313">
        <v>44361</v>
      </c>
      <c r="C1487" s="4" t="s">
        <v>66</v>
      </c>
      <c r="D1487" s="4" t="s">
        <v>1520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1524</v>
      </c>
      <c r="M1487" s="5">
        <v>1666</v>
      </c>
      <c r="N1487" s="5" t="s">
        <v>170</v>
      </c>
      <c r="O1487" s="6" t="s">
        <v>81</v>
      </c>
      <c r="P1487" s="6" t="s">
        <v>1500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3">
        <f t="shared" si="456"/>
        <v>66</v>
      </c>
      <c r="BK1487" s="133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5" t="str">
        <f>+VLOOKUP(G1487,Liste!$A$7:$H$69,8,FALSE)</f>
        <v>Feuillus</v>
      </c>
      <c r="BU1487" s="295">
        <f t="shared" si="459"/>
        <v>1</v>
      </c>
      <c r="BV1487" s="297">
        <f t="shared" si="460"/>
        <v>0</v>
      </c>
      <c r="BW1487" s="316">
        <v>0</v>
      </c>
      <c r="BX1487" s="295">
        <f t="shared" si="461"/>
        <v>0.25</v>
      </c>
      <c r="BY1487">
        <f t="shared" si="462"/>
        <v>0</v>
      </c>
      <c r="BZ1487" s="301">
        <f t="shared" si="463"/>
        <v>0</v>
      </c>
      <c r="CB1487" s="296">
        <v>0.6</v>
      </c>
      <c r="CC1487" s="296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3">
      <c r="A1488" s="4">
        <v>2021</v>
      </c>
      <c r="B1488" s="313">
        <v>44361</v>
      </c>
      <c r="C1488" s="4" t="s">
        <v>66</v>
      </c>
      <c r="D1488" s="4" t="s">
        <v>1520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1524</v>
      </c>
      <c r="M1488" s="5">
        <v>1666</v>
      </c>
      <c r="N1488" s="5" t="s">
        <v>170</v>
      </c>
      <c r="O1488" s="6" t="s">
        <v>81</v>
      </c>
      <c r="P1488" s="6" t="s">
        <v>1500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3">
        <f t="shared" si="456"/>
        <v>66</v>
      </c>
      <c r="BK1488" s="133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5" t="str">
        <f>+VLOOKUP(G1488,Liste!$A$7:$H$69,8,FALSE)</f>
        <v>Feuillus</v>
      </c>
      <c r="BU1488" s="295">
        <f t="shared" si="459"/>
        <v>1</v>
      </c>
      <c r="BV1488" s="297">
        <f t="shared" si="460"/>
        <v>0</v>
      </c>
      <c r="BW1488" s="316">
        <v>0</v>
      </c>
      <c r="BX1488" s="295">
        <f t="shared" si="461"/>
        <v>0.25</v>
      </c>
      <c r="BY1488">
        <f t="shared" si="462"/>
        <v>0</v>
      </c>
      <c r="BZ1488" s="301">
        <f t="shared" si="463"/>
        <v>0</v>
      </c>
      <c r="CB1488" s="296">
        <v>0.6</v>
      </c>
      <c r="CC1488" s="296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3">
      <c r="A1489" s="4">
        <v>2021</v>
      </c>
      <c r="B1489" s="313">
        <v>44361</v>
      </c>
      <c r="C1489" s="4" t="s">
        <v>66</v>
      </c>
      <c r="D1489" s="4" t="s">
        <v>1520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1524</v>
      </c>
      <c r="M1489" s="5">
        <v>1666</v>
      </c>
      <c r="N1489" s="5" t="s">
        <v>170</v>
      </c>
      <c r="O1489" s="6" t="s">
        <v>81</v>
      </c>
      <c r="P1489" s="6" t="s">
        <v>1500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3">
        <f t="shared" si="456"/>
        <v>69</v>
      </c>
      <c r="BK1489" s="133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5" t="str">
        <f>+VLOOKUP(G1489,Liste!$A$7:$H$69,8,FALSE)</f>
        <v>Feuillus</v>
      </c>
      <c r="BU1489" s="295">
        <f t="shared" si="459"/>
        <v>1</v>
      </c>
      <c r="BV1489" s="297">
        <f t="shared" si="460"/>
        <v>0</v>
      </c>
      <c r="BW1489" s="316">
        <v>0</v>
      </c>
      <c r="BX1489" s="295">
        <f t="shared" si="461"/>
        <v>0.25</v>
      </c>
      <c r="BY1489">
        <f t="shared" si="462"/>
        <v>0</v>
      </c>
      <c r="BZ1489" s="301">
        <f t="shared" si="463"/>
        <v>0</v>
      </c>
      <c r="CB1489" s="296">
        <v>0.6</v>
      </c>
      <c r="CC1489" s="296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3">
      <c r="A1490" s="4">
        <v>2021</v>
      </c>
      <c r="B1490" s="313">
        <v>44361</v>
      </c>
      <c r="C1490" s="4" t="s">
        <v>66</v>
      </c>
      <c r="D1490" s="4" t="s">
        <v>1520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1524</v>
      </c>
      <c r="M1490" s="5">
        <v>1666</v>
      </c>
      <c r="N1490" s="5" t="s">
        <v>170</v>
      </c>
      <c r="O1490" s="6" t="s">
        <v>81</v>
      </c>
      <c r="P1490" s="6" t="s">
        <v>1500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3">
        <f t="shared" si="456"/>
        <v>72</v>
      </c>
      <c r="BK1490" s="133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5" t="str">
        <f>+VLOOKUP(G1490,Liste!$A$7:$H$69,8,FALSE)</f>
        <v>Feuillus</v>
      </c>
      <c r="BU1490" s="295">
        <f t="shared" si="459"/>
        <v>1</v>
      </c>
      <c r="BV1490" s="297">
        <f t="shared" si="460"/>
        <v>0</v>
      </c>
      <c r="BW1490" s="316">
        <v>0</v>
      </c>
      <c r="BX1490" s="295">
        <f t="shared" si="461"/>
        <v>0.25</v>
      </c>
      <c r="BY1490">
        <f t="shared" si="462"/>
        <v>0</v>
      </c>
      <c r="BZ1490" s="301">
        <f t="shared" si="463"/>
        <v>0</v>
      </c>
      <c r="CB1490" s="296">
        <v>0.6</v>
      </c>
      <c r="CC1490" s="296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3">
      <c r="A1491" s="4">
        <v>2021</v>
      </c>
      <c r="B1491" s="313">
        <v>44361</v>
      </c>
      <c r="C1491" s="4" t="s">
        <v>66</v>
      </c>
      <c r="D1491" s="4" t="s">
        <v>1520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1524</v>
      </c>
      <c r="M1491" s="5">
        <v>1666</v>
      </c>
      <c r="N1491" s="5" t="s">
        <v>170</v>
      </c>
      <c r="O1491" s="6" t="s">
        <v>81</v>
      </c>
      <c r="P1491" s="6" t="s">
        <v>1500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3">
        <f t="shared" si="456"/>
        <v>74</v>
      </c>
      <c r="BK1491" s="133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5" t="str">
        <f>+VLOOKUP(G1491,Liste!$A$7:$H$69,8,FALSE)</f>
        <v>Feuillus</v>
      </c>
      <c r="BU1491" s="295">
        <f t="shared" si="459"/>
        <v>1</v>
      </c>
      <c r="BV1491" s="297">
        <f t="shared" si="460"/>
        <v>0</v>
      </c>
      <c r="BW1491" s="316">
        <v>0</v>
      </c>
      <c r="BX1491" s="295">
        <f t="shared" si="461"/>
        <v>0.25</v>
      </c>
      <c r="BY1491">
        <f t="shared" si="462"/>
        <v>0</v>
      </c>
      <c r="BZ1491" s="301">
        <f t="shared" si="463"/>
        <v>0</v>
      </c>
      <c r="CB1491" s="296">
        <v>0.6</v>
      </c>
      <c r="CC1491" s="296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3">
      <c r="A1492" s="4">
        <v>2021</v>
      </c>
      <c r="B1492" s="313">
        <v>44361</v>
      </c>
      <c r="C1492" s="4" t="s">
        <v>66</v>
      </c>
      <c r="D1492" s="4" t="s">
        <v>1520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1524</v>
      </c>
      <c r="M1492" s="5">
        <v>1666</v>
      </c>
      <c r="N1492" s="5" t="s">
        <v>170</v>
      </c>
      <c r="O1492" s="6" t="s">
        <v>81</v>
      </c>
      <c r="P1492" s="6" t="s">
        <v>1500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3">
        <f t="shared" si="456"/>
        <v>74</v>
      </c>
      <c r="BK1492" s="133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5" t="str">
        <f>+VLOOKUP(G1492,Liste!$A$7:$H$69,8,FALSE)</f>
        <v>Feuillus</v>
      </c>
      <c r="BU1492" s="295">
        <f t="shared" si="459"/>
        <v>1</v>
      </c>
      <c r="BV1492" s="297">
        <f t="shared" si="460"/>
        <v>0</v>
      </c>
      <c r="BW1492" s="316">
        <v>0</v>
      </c>
      <c r="BX1492" s="295">
        <f t="shared" si="461"/>
        <v>0.25</v>
      </c>
      <c r="BY1492">
        <f t="shared" si="462"/>
        <v>0</v>
      </c>
      <c r="BZ1492" s="301">
        <f t="shared" si="463"/>
        <v>0</v>
      </c>
      <c r="CB1492" s="296">
        <v>0.6</v>
      </c>
      <c r="CC1492" s="296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3">
      <c r="A1493" s="4">
        <v>2021</v>
      </c>
      <c r="B1493" s="313">
        <v>44361</v>
      </c>
      <c r="C1493" s="4" t="s">
        <v>66</v>
      </c>
      <c r="D1493" s="4" t="s">
        <v>1520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1524</v>
      </c>
      <c r="M1493" s="5">
        <v>1666</v>
      </c>
      <c r="N1493" s="5" t="s">
        <v>170</v>
      </c>
      <c r="O1493" s="6" t="s">
        <v>81</v>
      </c>
      <c r="P1493" s="6" t="s">
        <v>1500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3">
        <f t="shared" si="456"/>
        <v>77</v>
      </c>
      <c r="BK1493" s="133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5" t="str">
        <f>+VLOOKUP(G1493,Liste!$A$7:$H$69,8,FALSE)</f>
        <v>Feuillus</v>
      </c>
      <c r="BU1493" s="295">
        <f t="shared" si="459"/>
        <v>1</v>
      </c>
      <c r="BV1493" s="297">
        <f t="shared" si="460"/>
        <v>0</v>
      </c>
      <c r="BW1493" s="316">
        <v>0</v>
      </c>
      <c r="BX1493" s="295">
        <f t="shared" si="461"/>
        <v>0.25</v>
      </c>
      <c r="BY1493">
        <f t="shared" si="462"/>
        <v>0</v>
      </c>
      <c r="BZ1493" s="301">
        <f t="shared" si="463"/>
        <v>0</v>
      </c>
      <c r="CB1493" s="296">
        <v>0.6</v>
      </c>
      <c r="CC1493" s="296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3">
      <c r="A1494" s="4">
        <v>2021</v>
      </c>
      <c r="B1494" s="313">
        <v>44361</v>
      </c>
      <c r="C1494" s="4" t="s">
        <v>66</v>
      </c>
      <c r="D1494" s="4" t="s">
        <v>1520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1524</v>
      </c>
      <c r="M1494" s="5">
        <v>1666</v>
      </c>
      <c r="N1494" s="5" t="s">
        <v>170</v>
      </c>
      <c r="O1494" s="6" t="s">
        <v>81</v>
      </c>
      <c r="P1494" s="6" t="s">
        <v>1500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3">
        <f t="shared" si="456"/>
        <v>80</v>
      </c>
      <c r="BK1494" s="133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5" t="str">
        <f>+VLOOKUP(G1494,Liste!$A$7:$H$69,8,FALSE)</f>
        <v>Feuillus</v>
      </c>
      <c r="BU1494" s="295">
        <f t="shared" si="459"/>
        <v>1</v>
      </c>
      <c r="BV1494" s="297">
        <f t="shared" si="460"/>
        <v>0</v>
      </c>
      <c r="BW1494" s="316">
        <v>0</v>
      </c>
      <c r="BX1494" s="295">
        <f t="shared" si="461"/>
        <v>0.25</v>
      </c>
      <c r="BY1494">
        <f t="shared" si="462"/>
        <v>0</v>
      </c>
      <c r="BZ1494" s="301">
        <f t="shared" si="463"/>
        <v>0</v>
      </c>
      <c r="CB1494" s="296">
        <v>0.6</v>
      </c>
      <c r="CC1494" s="296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3">
      <c r="A1495" s="4">
        <v>2021</v>
      </c>
      <c r="B1495" s="313">
        <v>44361</v>
      </c>
      <c r="C1495" s="4" t="s">
        <v>66</v>
      </c>
      <c r="D1495" s="4" t="s">
        <v>1520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1524</v>
      </c>
      <c r="M1495" s="5">
        <v>1666</v>
      </c>
      <c r="N1495" s="5" t="s">
        <v>170</v>
      </c>
      <c r="O1495" s="6" t="s">
        <v>81</v>
      </c>
      <c r="P1495" s="6" t="s">
        <v>1500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3">
        <f t="shared" si="456"/>
        <v>82</v>
      </c>
      <c r="BK1495" s="133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5" t="str">
        <f>+VLOOKUP(G1495,Liste!$A$7:$H$69,8,FALSE)</f>
        <v>Feuillus</v>
      </c>
      <c r="BU1495" s="295">
        <f t="shared" si="459"/>
        <v>1</v>
      </c>
      <c r="BV1495" s="297">
        <f t="shared" si="460"/>
        <v>0</v>
      </c>
      <c r="BW1495" s="316">
        <v>0</v>
      </c>
      <c r="BX1495" s="295">
        <f t="shared" si="461"/>
        <v>0.25</v>
      </c>
      <c r="BY1495">
        <f t="shared" si="462"/>
        <v>0</v>
      </c>
      <c r="BZ1495" s="301">
        <f t="shared" si="463"/>
        <v>0</v>
      </c>
      <c r="CB1495" s="296">
        <v>0.6</v>
      </c>
      <c r="CC1495" s="296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3">
      <c r="A1496" s="4">
        <v>2021</v>
      </c>
      <c r="B1496" s="313">
        <v>44361</v>
      </c>
      <c r="C1496" s="4" t="s">
        <v>66</v>
      </c>
      <c r="D1496" s="4" t="s">
        <v>1520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1524</v>
      </c>
      <c r="M1496" s="5">
        <v>1666</v>
      </c>
      <c r="N1496" s="5" t="s">
        <v>170</v>
      </c>
      <c r="O1496" s="6" t="s">
        <v>81</v>
      </c>
      <c r="P1496" s="6" t="s">
        <v>1500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3">
        <f t="shared" si="456"/>
        <v>82</v>
      </c>
      <c r="BK1496" s="133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5" t="str">
        <f>+VLOOKUP(G1496,Liste!$A$7:$H$69,8,FALSE)</f>
        <v>Feuillus</v>
      </c>
      <c r="BU1496" s="295">
        <f t="shared" si="459"/>
        <v>1</v>
      </c>
      <c r="BV1496" s="297">
        <f t="shared" si="460"/>
        <v>0</v>
      </c>
      <c r="BW1496" s="316">
        <v>0</v>
      </c>
      <c r="BX1496" s="295">
        <f t="shared" si="461"/>
        <v>0.25</v>
      </c>
      <c r="BY1496">
        <f t="shared" si="462"/>
        <v>0</v>
      </c>
      <c r="BZ1496" s="301">
        <f t="shared" si="463"/>
        <v>0</v>
      </c>
      <c r="CB1496" s="296">
        <v>0.6</v>
      </c>
      <c r="CC1496" s="296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3">
      <c r="A1497" s="4">
        <v>2021</v>
      </c>
      <c r="B1497" s="313">
        <v>44361</v>
      </c>
      <c r="C1497" s="4" t="s">
        <v>66</v>
      </c>
      <c r="D1497" s="4" t="s">
        <v>1520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1524</v>
      </c>
      <c r="M1497" s="5">
        <v>1666</v>
      </c>
      <c r="N1497" s="5" t="s">
        <v>170</v>
      </c>
      <c r="O1497" s="6" t="s">
        <v>81</v>
      </c>
      <c r="P1497" s="6" t="s">
        <v>1500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3">
        <f t="shared" si="456"/>
        <v>85</v>
      </c>
      <c r="BK1497" s="133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5" t="str">
        <f>+VLOOKUP(G1497,Liste!$A$7:$H$69,8,FALSE)</f>
        <v>Feuillus</v>
      </c>
      <c r="BU1497" s="295">
        <f t="shared" si="459"/>
        <v>1</v>
      </c>
      <c r="BV1497" s="297">
        <f t="shared" si="460"/>
        <v>0</v>
      </c>
      <c r="BW1497" s="316">
        <v>0</v>
      </c>
      <c r="BX1497" s="295">
        <f t="shared" si="461"/>
        <v>0.25</v>
      </c>
      <c r="BY1497">
        <f t="shared" si="462"/>
        <v>0</v>
      </c>
      <c r="BZ1497" s="301">
        <f t="shared" si="463"/>
        <v>0</v>
      </c>
      <c r="CB1497" s="296">
        <v>0.6</v>
      </c>
      <c r="CC1497" s="296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3">
      <c r="A1498" s="4">
        <v>2021</v>
      </c>
      <c r="B1498" s="313">
        <v>44361</v>
      </c>
      <c r="C1498" s="4" t="s">
        <v>66</v>
      </c>
      <c r="D1498" s="4" t="s">
        <v>1520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1524</v>
      </c>
      <c r="M1498" s="5">
        <v>1666</v>
      </c>
      <c r="N1498" s="5" t="s">
        <v>170</v>
      </c>
      <c r="O1498" s="6" t="s">
        <v>81</v>
      </c>
      <c r="P1498" s="6" t="s">
        <v>1500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3">
        <f t="shared" si="456"/>
        <v>88</v>
      </c>
      <c r="BK1498" s="133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5" t="str">
        <f>+VLOOKUP(G1498,Liste!$A$7:$H$69,8,FALSE)</f>
        <v>Feuillus</v>
      </c>
      <c r="BU1498" s="295">
        <f t="shared" si="459"/>
        <v>1</v>
      </c>
      <c r="BV1498" s="297">
        <f t="shared" si="460"/>
        <v>0</v>
      </c>
      <c r="BW1498" s="316">
        <v>0</v>
      </c>
      <c r="BX1498" s="295">
        <f t="shared" si="461"/>
        <v>0.25</v>
      </c>
      <c r="BY1498">
        <f t="shared" si="462"/>
        <v>0</v>
      </c>
      <c r="BZ1498" s="301">
        <f t="shared" si="463"/>
        <v>0</v>
      </c>
      <c r="CB1498" s="296">
        <v>0.6</v>
      </c>
      <c r="CC1498" s="296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3">
      <c r="A1499" s="4">
        <v>2021</v>
      </c>
      <c r="B1499" s="313">
        <v>44361</v>
      </c>
      <c r="C1499" s="4" t="s">
        <v>66</v>
      </c>
      <c r="D1499" s="4" t="s">
        <v>1520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1524</v>
      </c>
      <c r="M1499" s="5">
        <v>1666</v>
      </c>
      <c r="N1499" s="5" t="s">
        <v>170</v>
      </c>
      <c r="O1499" s="6" t="s">
        <v>81</v>
      </c>
      <c r="P1499" s="6" t="s">
        <v>1500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3">
        <f t="shared" si="456"/>
        <v>90</v>
      </c>
      <c r="BK1499" s="133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5" t="str">
        <f>+VLOOKUP(G1499,Liste!$A$7:$H$69,8,FALSE)</f>
        <v>Feuillus</v>
      </c>
      <c r="BU1499" s="295">
        <f t="shared" si="459"/>
        <v>1</v>
      </c>
      <c r="BV1499" s="297">
        <f t="shared" si="460"/>
        <v>0</v>
      </c>
      <c r="BW1499" s="316">
        <v>0</v>
      </c>
      <c r="BX1499" s="295">
        <f t="shared" si="461"/>
        <v>0.25</v>
      </c>
      <c r="BY1499">
        <f t="shared" si="462"/>
        <v>0</v>
      </c>
      <c r="BZ1499" s="301">
        <f t="shared" si="463"/>
        <v>0</v>
      </c>
      <c r="CB1499" s="296">
        <v>0.6</v>
      </c>
      <c r="CC1499" s="296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3">
      <c r="A1500" s="4">
        <v>2021</v>
      </c>
      <c r="B1500" s="313">
        <v>44361</v>
      </c>
      <c r="C1500" s="4" t="s">
        <v>66</v>
      </c>
      <c r="D1500" s="4" t="s">
        <v>1520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1524</v>
      </c>
      <c r="M1500" s="5">
        <v>1666</v>
      </c>
      <c r="N1500" s="5" t="s">
        <v>170</v>
      </c>
      <c r="O1500" s="6" t="s">
        <v>81</v>
      </c>
      <c r="P1500" s="6" t="s">
        <v>1500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3">
        <f t="shared" si="456"/>
        <v>90</v>
      </c>
      <c r="BK1500" s="133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5" t="str">
        <f>+VLOOKUP(G1500,Liste!$A$7:$H$69,8,FALSE)</f>
        <v>Feuillus</v>
      </c>
      <c r="BU1500" s="295">
        <f t="shared" si="459"/>
        <v>1</v>
      </c>
      <c r="BV1500" s="297">
        <f t="shared" si="460"/>
        <v>0</v>
      </c>
      <c r="BW1500" s="316">
        <v>0</v>
      </c>
      <c r="BX1500" s="295">
        <f t="shared" si="461"/>
        <v>0.25</v>
      </c>
      <c r="BY1500">
        <f t="shared" si="462"/>
        <v>0</v>
      </c>
      <c r="BZ1500" s="301">
        <f t="shared" si="463"/>
        <v>0</v>
      </c>
      <c r="CB1500" s="296">
        <v>0.6</v>
      </c>
      <c r="CC1500" s="296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3">
      <c r="A1501" s="4">
        <v>2021</v>
      </c>
      <c r="B1501" s="313">
        <v>44361</v>
      </c>
      <c r="C1501" s="4" t="s">
        <v>66</v>
      </c>
      <c r="D1501" s="4" t="s">
        <v>1520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1524</v>
      </c>
      <c r="M1501" s="5">
        <v>1666</v>
      </c>
      <c r="N1501" s="5" t="s">
        <v>170</v>
      </c>
      <c r="O1501" s="6" t="s">
        <v>81</v>
      </c>
      <c r="P1501" s="6" t="s">
        <v>1500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3">
        <f t="shared" si="456"/>
        <v>93</v>
      </c>
      <c r="BK1501" s="133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5" t="str">
        <f>+VLOOKUP(G1501,Liste!$A$7:$H$69,8,FALSE)</f>
        <v>Feuillus</v>
      </c>
      <c r="BU1501" s="295">
        <f t="shared" si="459"/>
        <v>1</v>
      </c>
      <c r="BV1501" s="297">
        <f t="shared" si="460"/>
        <v>0</v>
      </c>
      <c r="BW1501" s="316">
        <v>0</v>
      </c>
      <c r="BX1501" s="295">
        <f t="shared" si="461"/>
        <v>0.25</v>
      </c>
      <c r="BY1501">
        <f t="shared" si="462"/>
        <v>0</v>
      </c>
      <c r="BZ1501" s="301">
        <f t="shared" si="463"/>
        <v>0</v>
      </c>
      <c r="CB1501" s="296">
        <v>0.6</v>
      </c>
      <c r="CC1501" s="296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3">
      <c r="A1502" s="4">
        <v>2021</v>
      </c>
      <c r="B1502" s="313">
        <v>44361</v>
      </c>
      <c r="C1502" s="4" t="s">
        <v>66</v>
      </c>
      <c r="D1502" s="4" t="s">
        <v>1520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1524</v>
      </c>
      <c r="M1502" s="5">
        <v>1666</v>
      </c>
      <c r="N1502" s="5" t="s">
        <v>170</v>
      </c>
      <c r="O1502" s="6" t="s">
        <v>81</v>
      </c>
      <c r="P1502" s="6" t="s">
        <v>1500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3">
        <f t="shared" si="456"/>
        <v>96</v>
      </c>
      <c r="BK1502" s="133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5" t="str">
        <f>+VLOOKUP(G1502,Liste!$A$7:$H$69,8,FALSE)</f>
        <v>Feuillus</v>
      </c>
      <c r="BU1502" s="295">
        <f t="shared" si="459"/>
        <v>1</v>
      </c>
      <c r="BV1502" s="297">
        <f t="shared" si="460"/>
        <v>0</v>
      </c>
      <c r="BW1502" s="316">
        <v>0</v>
      </c>
      <c r="BX1502" s="295">
        <f t="shared" si="461"/>
        <v>0.25</v>
      </c>
      <c r="BY1502">
        <f t="shared" si="462"/>
        <v>0</v>
      </c>
      <c r="BZ1502" s="301">
        <f t="shared" si="463"/>
        <v>0</v>
      </c>
      <c r="CB1502" s="296">
        <v>0.6</v>
      </c>
      <c r="CC1502" s="296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3">
      <c r="A1503" s="4">
        <v>2021</v>
      </c>
      <c r="B1503" s="313">
        <v>44361</v>
      </c>
      <c r="C1503" s="4" t="s">
        <v>66</v>
      </c>
      <c r="D1503" s="4" t="s">
        <v>1520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1524</v>
      </c>
      <c r="M1503" s="5">
        <v>1666</v>
      </c>
      <c r="N1503" s="5" t="s">
        <v>170</v>
      </c>
      <c r="O1503" s="6" t="s">
        <v>81</v>
      </c>
      <c r="P1503" s="6" t="s">
        <v>1500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3">
        <f t="shared" si="456"/>
        <v>100</v>
      </c>
      <c r="BK1503" s="133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5" t="str">
        <f>+VLOOKUP(G1503,Liste!$A$7:$H$69,8,FALSE)</f>
        <v>Feuillus</v>
      </c>
      <c r="BU1503" s="295">
        <f t="shared" si="459"/>
        <v>1</v>
      </c>
      <c r="BV1503" s="297">
        <f t="shared" si="460"/>
        <v>0</v>
      </c>
      <c r="BW1503" s="316">
        <v>0</v>
      </c>
      <c r="BX1503" s="295">
        <f t="shared" si="461"/>
        <v>0.25</v>
      </c>
      <c r="BY1503">
        <f t="shared" si="462"/>
        <v>0</v>
      </c>
      <c r="BZ1503" s="301">
        <f t="shared" si="463"/>
        <v>0</v>
      </c>
      <c r="CB1503" s="296">
        <v>0.6</v>
      </c>
      <c r="CC1503" s="296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3">
      <c r="A1504" s="4">
        <v>2021</v>
      </c>
      <c r="B1504" s="313">
        <v>44361</v>
      </c>
      <c r="C1504" s="4" t="s">
        <v>66</v>
      </c>
      <c r="D1504" s="4" t="s">
        <v>1520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1524</v>
      </c>
      <c r="M1504" s="5">
        <v>1666</v>
      </c>
      <c r="N1504" s="5" t="s">
        <v>170</v>
      </c>
      <c r="O1504" s="6" t="s">
        <v>81</v>
      </c>
      <c r="P1504" s="6" t="s">
        <v>1500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3">
        <f t="shared" si="456"/>
        <v>100</v>
      </c>
      <c r="BK1504" s="133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5" t="str">
        <f>+VLOOKUP(G1504,Liste!$A$7:$H$69,8,FALSE)</f>
        <v>Feuillus</v>
      </c>
      <c r="BU1504" s="295">
        <f t="shared" si="459"/>
        <v>1</v>
      </c>
      <c r="BV1504" s="297">
        <f t="shared" si="460"/>
        <v>0</v>
      </c>
      <c r="BW1504" s="316">
        <v>0</v>
      </c>
      <c r="BX1504" s="295">
        <f t="shared" si="461"/>
        <v>0.25</v>
      </c>
      <c r="BY1504">
        <f t="shared" si="462"/>
        <v>0</v>
      </c>
      <c r="BZ1504" s="301">
        <f t="shared" si="463"/>
        <v>0</v>
      </c>
      <c r="CB1504" s="296">
        <v>0.6</v>
      </c>
      <c r="CC1504" s="296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3">
      <c r="A1505" s="4">
        <v>2021</v>
      </c>
      <c r="B1505" s="313">
        <v>44361</v>
      </c>
      <c r="C1505" s="4" t="s">
        <v>66</v>
      </c>
      <c r="D1505" s="4" t="s">
        <v>1520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1524</v>
      </c>
      <c r="M1505" s="5">
        <v>1666</v>
      </c>
      <c r="N1505" s="5" t="s">
        <v>170</v>
      </c>
      <c r="O1505" s="6" t="s">
        <v>81</v>
      </c>
      <c r="P1505" s="6" t="s">
        <v>1500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3">
        <f t="shared" si="456"/>
        <v>103</v>
      </c>
      <c r="BK1505" s="133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5" t="str">
        <f>+VLOOKUP(G1505,Liste!$A$7:$H$69,8,FALSE)</f>
        <v>Feuillus</v>
      </c>
      <c r="BU1505" s="295">
        <f t="shared" si="459"/>
        <v>1</v>
      </c>
      <c r="BV1505" s="297">
        <f t="shared" si="460"/>
        <v>0</v>
      </c>
      <c r="BW1505" s="316">
        <v>0</v>
      </c>
      <c r="BX1505" s="295">
        <f t="shared" si="461"/>
        <v>0.25</v>
      </c>
      <c r="BY1505">
        <f t="shared" si="462"/>
        <v>0</v>
      </c>
      <c r="BZ1505" s="301">
        <f t="shared" si="463"/>
        <v>0</v>
      </c>
      <c r="CB1505" s="296">
        <v>0.6</v>
      </c>
      <c r="CC1505" s="296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3">
      <c r="A1506" s="4">
        <v>2021</v>
      </c>
      <c r="B1506" s="313">
        <v>44361</v>
      </c>
      <c r="C1506" s="4" t="s">
        <v>66</v>
      </c>
      <c r="D1506" s="4" t="s">
        <v>1520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1524</v>
      </c>
      <c r="M1506" s="5">
        <v>1666</v>
      </c>
      <c r="N1506" s="5" t="s">
        <v>170</v>
      </c>
      <c r="O1506" s="6" t="s">
        <v>81</v>
      </c>
      <c r="P1506" s="6" t="s">
        <v>1500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3">
        <f t="shared" si="456"/>
        <v>106</v>
      </c>
      <c r="BK1506" s="133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5" t="str">
        <f>+VLOOKUP(G1506,Liste!$A$7:$H$69,8,FALSE)</f>
        <v>Feuillus</v>
      </c>
      <c r="BU1506" s="295">
        <f t="shared" si="459"/>
        <v>1</v>
      </c>
      <c r="BV1506" s="297">
        <f t="shared" si="460"/>
        <v>0</v>
      </c>
      <c r="BW1506" s="316">
        <v>0</v>
      </c>
      <c r="BX1506" s="295">
        <f t="shared" si="461"/>
        <v>0.25</v>
      </c>
      <c r="BY1506">
        <f t="shared" si="462"/>
        <v>0</v>
      </c>
      <c r="BZ1506" s="301">
        <f t="shared" si="463"/>
        <v>0</v>
      </c>
      <c r="CB1506" s="296">
        <v>0.6</v>
      </c>
      <c r="CC1506" s="296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3">
      <c r="A1507" s="4">
        <v>2021</v>
      </c>
      <c r="B1507" s="313">
        <v>44361</v>
      </c>
      <c r="C1507" s="4" t="s">
        <v>66</v>
      </c>
      <c r="D1507" s="4" t="s">
        <v>1520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1524</v>
      </c>
      <c r="M1507" s="5">
        <v>1666</v>
      </c>
      <c r="N1507" s="5" t="s">
        <v>170</v>
      </c>
      <c r="O1507" s="6" t="s">
        <v>81</v>
      </c>
      <c r="P1507" s="6" t="s">
        <v>1500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3">
        <f t="shared" si="456"/>
        <v>110</v>
      </c>
      <c r="BK1507" s="133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5" t="str">
        <f>+VLOOKUP(G1507,Liste!$A$7:$H$69,8,FALSE)</f>
        <v>Feuillus</v>
      </c>
      <c r="BU1507" s="295">
        <f t="shared" si="459"/>
        <v>1</v>
      </c>
      <c r="BV1507" s="297">
        <f t="shared" si="460"/>
        <v>0</v>
      </c>
      <c r="BW1507" s="316">
        <v>0</v>
      </c>
      <c r="BX1507" s="295">
        <f t="shared" si="461"/>
        <v>0.25</v>
      </c>
      <c r="BY1507">
        <f t="shared" si="462"/>
        <v>0</v>
      </c>
      <c r="BZ1507" s="301">
        <f t="shared" si="463"/>
        <v>0</v>
      </c>
      <c r="CB1507" s="296">
        <v>0.6</v>
      </c>
      <c r="CC1507" s="296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3">
      <c r="A1508" s="4">
        <v>2021</v>
      </c>
      <c r="B1508" s="313">
        <v>44361</v>
      </c>
      <c r="C1508" s="4" t="s">
        <v>66</v>
      </c>
      <c r="D1508" s="4" t="s">
        <v>1520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1524</v>
      </c>
      <c r="M1508" s="5">
        <v>1666</v>
      </c>
      <c r="N1508" s="5" t="s">
        <v>170</v>
      </c>
      <c r="O1508" s="6" t="s">
        <v>81</v>
      </c>
      <c r="P1508" s="6" t="s">
        <v>1500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3">
        <f t="shared" si="456"/>
        <v>110</v>
      </c>
      <c r="BK1508" s="133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5" t="str">
        <f>+VLOOKUP(G1508,Liste!$A$7:$H$69,8,FALSE)</f>
        <v>Feuillus</v>
      </c>
      <c r="BU1508" s="295">
        <f t="shared" si="459"/>
        <v>1</v>
      </c>
      <c r="BV1508" s="297">
        <f t="shared" si="460"/>
        <v>0</v>
      </c>
      <c r="BW1508" s="316">
        <v>0</v>
      </c>
      <c r="BX1508" s="295">
        <f t="shared" si="461"/>
        <v>0.25</v>
      </c>
      <c r="BY1508">
        <f t="shared" si="462"/>
        <v>0</v>
      </c>
      <c r="BZ1508" s="301">
        <f t="shared" si="463"/>
        <v>0</v>
      </c>
      <c r="CB1508" s="296">
        <v>0.6</v>
      </c>
      <c r="CC1508" s="296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3">
      <c r="A1509" s="4">
        <v>2021</v>
      </c>
      <c r="B1509" s="313">
        <v>44361</v>
      </c>
      <c r="C1509" s="4" t="s">
        <v>66</v>
      </c>
      <c r="D1509" s="4" t="s">
        <v>1520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1524</v>
      </c>
      <c r="M1509" s="5">
        <v>1666</v>
      </c>
      <c r="N1509" s="5" t="s">
        <v>170</v>
      </c>
      <c r="O1509" s="6" t="s">
        <v>81</v>
      </c>
      <c r="P1509" s="6" t="s">
        <v>1500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3">
        <f t="shared" si="456"/>
        <v>113</v>
      </c>
      <c r="BK1509" s="133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5" t="str">
        <f>+VLOOKUP(G1509,Liste!$A$7:$H$69,8,FALSE)</f>
        <v>Feuillus</v>
      </c>
      <c r="BU1509" s="295">
        <f t="shared" si="459"/>
        <v>1</v>
      </c>
      <c r="BV1509" s="297">
        <f t="shared" si="460"/>
        <v>0</v>
      </c>
      <c r="BW1509" s="316">
        <v>0</v>
      </c>
      <c r="BX1509" s="295">
        <f t="shared" si="461"/>
        <v>0.25</v>
      </c>
      <c r="BY1509">
        <f t="shared" si="462"/>
        <v>0</v>
      </c>
      <c r="BZ1509" s="301">
        <f t="shared" si="463"/>
        <v>0</v>
      </c>
      <c r="CB1509" s="296">
        <v>0.6</v>
      </c>
      <c r="CC1509" s="296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3">
      <c r="A1510" s="4">
        <v>2021</v>
      </c>
      <c r="B1510" s="313">
        <v>44361</v>
      </c>
      <c r="C1510" s="4" t="s">
        <v>66</v>
      </c>
      <c r="D1510" s="4" t="s">
        <v>1520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1524</v>
      </c>
      <c r="M1510" s="5">
        <v>1666</v>
      </c>
      <c r="N1510" s="5" t="s">
        <v>170</v>
      </c>
      <c r="O1510" s="6" t="s">
        <v>81</v>
      </c>
      <c r="P1510" s="6" t="s">
        <v>1500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3">
        <f t="shared" si="456"/>
        <v>116</v>
      </c>
      <c r="BK1510" s="133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5" t="str">
        <f>+VLOOKUP(G1510,Liste!$A$7:$H$69,8,FALSE)</f>
        <v>Feuillus</v>
      </c>
      <c r="BU1510" s="295">
        <f t="shared" si="459"/>
        <v>1</v>
      </c>
      <c r="BV1510" s="297">
        <f t="shared" si="460"/>
        <v>0</v>
      </c>
      <c r="BW1510" s="316">
        <v>0</v>
      </c>
      <c r="BX1510" s="295">
        <f t="shared" si="461"/>
        <v>0.25</v>
      </c>
      <c r="BY1510">
        <f t="shared" si="462"/>
        <v>0</v>
      </c>
      <c r="BZ1510" s="301">
        <f t="shared" si="463"/>
        <v>0</v>
      </c>
      <c r="CB1510" s="296">
        <v>0.6</v>
      </c>
      <c r="CC1510" s="296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3">
      <c r="A1511" s="4">
        <v>2021</v>
      </c>
      <c r="B1511" s="313">
        <v>44361</v>
      </c>
      <c r="C1511" s="4" t="s">
        <v>66</v>
      </c>
      <c r="D1511" s="4" t="s">
        <v>1520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1524</v>
      </c>
      <c r="M1511" s="5">
        <v>1666</v>
      </c>
      <c r="N1511" s="5" t="s">
        <v>170</v>
      </c>
      <c r="O1511" s="6" t="s">
        <v>81</v>
      </c>
      <c r="P1511" s="6" t="s">
        <v>1500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3">
        <f t="shared" si="456"/>
        <v>120</v>
      </c>
      <c r="BK1511" s="133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5" t="str">
        <f>+VLOOKUP(G1511,Liste!$A$7:$H$69,8,FALSE)</f>
        <v>Feuillus</v>
      </c>
      <c r="BU1511" s="295">
        <f t="shared" si="459"/>
        <v>1</v>
      </c>
      <c r="BV1511" s="297">
        <f t="shared" si="460"/>
        <v>0</v>
      </c>
      <c r="BW1511" s="316">
        <v>0</v>
      </c>
      <c r="BX1511" s="295">
        <f t="shared" si="461"/>
        <v>0.25</v>
      </c>
      <c r="BY1511">
        <f t="shared" si="462"/>
        <v>0</v>
      </c>
      <c r="BZ1511" s="301">
        <f t="shared" si="463"/>
        <v>0</v>
      </c>
      <c r="CB1511" s="296">
        <v>0.6</v>
      </c>
      <c r="CC1511" s="296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3">
      <c r="A1512" s="4">
        <v>2021</v>
      </c>
      <c r="B1512" s="313">
        <v>44361</v>
      </c>
      <c r="C1512" s="4" t="s">
        <v>66</v>
      </c>
      <c r="D1512" s="4" t="s">
        <v>1520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1524</v>
      </c>
      <c r="M1512" s="5">
        <v>1666</v>
      </c>
      <c r="N1512" s="5" t="s">
        <v>170</v>
      </c>
      <c r="O1512" s="6" t="s">
        <v>81</v>
      </c>
      <c r="P1512" s="6" t="s">
        <v>1500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3">
        <f t="shared" si="456"/>
        <v>120</v>
      </c>
      <c r="BK1512" s="133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5" t="str">
        <f>+VLOOKUP(G1512,Liste!$A$7:$H$69,8,FALSE)</f>
        <v>Feuillus</v>
      </c>
      <c r="BU1512" s="295">
        <f t="shared" si="459"/>
        <v>1</v>
      </c>
      <c r="BV1512" s="297">
        <f t="shared" si="460"/>
        <v>0</v>
      </c>
      <c r="BW1512" s="316">
        <v>0</v>
      </c>
      <c r="BX1512" s="295">
        <f t="shared" si="461"/>
        <v>0.25</v>
      </c>
      <c r="BY1512">
        <f t="shared" si="462"/>
        <v>0</v>
      </c>
      <c r="BZ1512" s="301">
        <f t="shared" si="463"/>
        <v>0</v>
      </c>
      <c r="CB1512" s="296">
        <v>0.6</v>
      </c>
      <c r="CC1512" s="296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3">
      <c r="A1513" s="4">
        <v>2021</v>
      </c>
      <c r="B1513" s="313">
        <v>44361</v>
      </c>
      <c r="C1513" s="4" t="s">
        <v>66</v>
      </c>
      <c r="D1513" s="4" t="s">
        <v>1520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1524</v>
      </c>
      <c r="M1513" s="5">
        <v>1666</v>
      </c>
      <c r="N1513" s="5" t="s">
        <v>170</v>
      </c>
      <c r="O1513" s="6" t="s">
        <v>81</v>
      </c>
      <c r="P1513" s="6" t="s">
        <v>1500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3">
        <f t="shared" si="456"/>
        <v>123</v>
      </c>
      <c r="BK1513" s="133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5" t="str">
        <f>+VLOOKUP(G1513,Liste!$A$7:$H$69,8,FALSE)</f>
        <v>Feuillus</v>
      </c>
      <c r="BU1513" s="295">
        <f t="shared" si="459"/>
        <v>1</v>
      </c>
      <c r="BV1513" s="297">
        <f t="shared" si="460"/>
        <v>0</v>
      </c>
      <c r="BW1513" s="316">
        <v>0</v>
      </c>
      <c r="BX1513" s="295">
        <f t="shared" si="461"/>
        <v>0.25</v>
      </c>
      <c r="BY1513">
        <f t="shared" si="462"/>
        <v>0</v>
      </c>
      <c r="BZ1513" s="301">
        <f t="shared" si="463"/>
        <v>0</v>
      </c>
      <c r="CB1513" s="296">
        <v>0.6</v>
      </c>
      <c r="CC1513" s="296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3">
      <c r="A1514" s="4">
        <v>2021</v>
      </c>
      <c r="B1514" s="313">
        <v>44361</v>
      </c>
      <c r="C1514" s="4" t="s">
        <v>66</v>
      </c>
      <c r="D1514" s="4" t="s">
        <v>1520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1524</v>
      </c>
      <c r="M1514" s="5">
        <v>1666</v>
      </c>
      <c r="N1514" s="5" t="s">
        <v>170</v>
      </c>
      <c r="O1514" s="6" t="s">
        <v>81</v>
      </c>
      <c r="P1514" s="6" t="s">
        <v>1500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3">
        <f t="shared" si="456"/>
        <v>126</v>
      </c>
      <c r="BK1514" s="133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5" t="str">
        <f>+VLOOKUP(G1514,Liste!$A$7:$H$69,8,FALSE)</f>
        <v>Feuillus</v>
      </c>
      <c r="BU1514" s="295">
        <f t="shared" si="459"/>
        <v>1</v>
      </c>
      <c r="BV1514" s="297">
        <f t="shared" si="460"/>
        <v>0</v>
      </c>
      <c r="BW1514" s="316">
        <v>0</v>
      </c>
      <c r="BX1514" s="295">
        <f t="shared" si="461"/>
        <v>0.25</v>
      </c>
      <c r="BY1514">
        <f t="shared" si="462"/>
        <v>0</v>
      </c>
      <c r="BZ1514" s="301">
        <f t="shared" si="463"/>
        <v>0</v>
      </c>
      <c r="CB1514" s="296">
        <v>0.6</v>
      </c>
      <c r="CC1514" s="296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3">
      <c r="A1515" s="4">
        <v>2021</v>
      </c>
      <c r="B1515" s="313">
        <v>44361</v>
      </c>
      <c r="C1515" s="4" t="s">
        <v>66</v>
      </c>
      <c r="D1515" s="4" t="s">
        <v>1520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1524</v>
      </c>
      <c r="M1515" s="5">
        <v>1666</v>
      </c>
      <c r="N1515" s="5" t="s">
        <v>170</v>
      </c>
      <c r="O1515" s="6" t="s">
        <v>81</v>
      </c>
      <c r="P1515" s="6" t="s">
        <v>1500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3">
        <f t="shared" si="456"/>
        <v>130</v>
      </c>
      <c r="BK1515" s="133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5" t="str">
        <f>+VLOOKUP(G1515,Liste!$A$7:$H$69,8,FALSE)</f>
        <v>Feuillus</v>
      </c>
      <c r="BU1515" s="295">
        <f t="shared" si="459"/>
        <v>1</v>
      </c>
      <c r="BV1515" s="297">
        <f t="shared" si="460"/>
        <v>0</v>
      </c>
      <c r="BW1515" s="316">
        <v>0</v>
      </c>
      <c r="BX1515" s="295">
        <f t="shared" si="461"/>
        <v>0.25</v>
      </c>
      <c r="BY1515">
        <f t="shared" si="462"/>
        <v>0</v>
      </c>
      <c r="BZ1515" s="301">
        <f t="shared" si="463"/>
        <v>0</v>
      </c>
      <c r="CB1515" s="296">
        <v>0.6</v>
      </c>
      <c r="CC1515" s="296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3">
      <c r="A1516" s="4">
        <v>2021</v>
      </c>
      <c r="B1516" s="313">
        <v>44361</v>
      </c>
      <c r="C1516" s="4" t="s">
        <v>66</v>
      </c>
      <c r="D1516" s="4" t="s">
        <v>1520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1524</v>
      </c>
      <c r="M1516" s="5">
        <v>1666</v>
      </c>
      <c r="N1516" s="5" t="s">
        <v>170</v>
      </c>
      <c r="O1516" s="6" t="s">
        <v>81</v>
      </c>
      <c r="P1516" s="6" t="s">
        <v>1500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3">
        <f t="shared" si="456"/>
        <v>130</v>
      </c>
      <c r="BK1516" s="133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5" t="str">
        <f>+VLOOKUP(G1516,Liste!$A$7:$H$69,8,FALSE)</f>
        <v>Feuillus</v>
      </c>
      <c r="BU1516" s="295">
        <f t="shared" si="459"/>
        <v>1</v>
      </c>
      <c r="BV1516" s="297">
        <f t="shared" si="460"/>
        <v>0</v>
      </c>
      <c r="BW1516" s="316">
        <v>0</v>
      </c>
      <c r="BX1516" s="295">
        <f t="shared" si="461"/>
        <v>0.25</v>
      </c>
      <c r="BY1516">
        <f t="shared" si="462"/>
        <v>0</v>
      </c>
      <c r="BZ1516" s="301">
        <f t="shared" si="463"/>
        <v>0</v>
      </c>
      <c r="CB1516" s="296">
        <v>0.6</v>
      </c>
      <c r="CC1516" s="296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3">
      <c r="A1517" s="4">
        <v>2021</v>
      </c>
      <c r="B1517" s="313">
        <v>44361</v>
      </c>
      <c r="C1517" s="4" t="s">
        <v>66</v>
      </c>
      <c r="D1517" s="4" t="s">
        <v>1520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1524</v>
      </c>
      <c r="M1517" s="5">
        <v>1666</v>
      </c>
      <c r="N1517" s="5" t="s">
        <v>170</v>
      </c>
      <c r="O1517" s="6" t="s">
        <v>81</v>
      </c>
      <c r="P1517" s="6" t="s">
        <v>1500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3">
        <f t="shared" si="456"/>
        <v>133</v>
      </c>
      <c r="BK1517" s="133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5" t="str">
        <f>+VLOOKUP(G1517,Liste!$A$7:$H$69,8,FALSE)</f>
        <v>Feuillus</v>
      </c>
      <c r="BU1517" s="295">
        <f t="shared" si="459"/>
        <v>1</v>
      </c>
      <c r="BV1517" s="297">
        <f t="shared" si="460"/>
        <v>0</v>
      </c>
      <c r="BW1517" s="316">
        <v>0</v>
      </c>
      <c r="BX1517" s="295">
        <f t="shared" si="461"/>
        <v>0.25</v>
      </c>
      <c r="BY1517">
        <f t="shared" si="462"/>
        <v>0</v>
      </c>
      <c r="BZ1517" s="301">
        <f t="shared" si="463"/>
        <v>0</v>
      </c>
      <c r="CB1517" s="296">
        <v>0.6</v>
      </c>
      <c r="CC1517" s="296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3">
      <c r="A1518" s="4">
        <v>2021</v>
      </c>
      <c r="B1518" s="313">
        <v>44361</v>
      </c>
      <c r="C1518" s="4" t="s">
        <v>66</v>
      </c>
      <c r="D1518" s="4" t="s">
        <v>1520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1524</v>
      </c>
      <c r="M1518" s="5">
        <v>1666</v>
      </c>
      <c r="N1518" s="5" t="s">
        <v>170</v>
      </c>
      <c r="O1518" s="6" t="s">
        <v>81</v>
      </c>
      <c r="P1518" s="6" t="s">
        <v>1500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3">
        <f t="shared" si="456"/>
        <v>136</v>
      </c>
      <c r="BK1518" s="133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5" t="str">
        <f>+VLOOKUP(G1518,Liste!$A$7:$H$69,8,FALSE)</f>
        <v>Feuillus</v>
      </c>
      <c r="BU1518" s="295">
        <f t="shared" si="459"/>
        <v>1</v>
      </c>
      <c r="BV1518" s="297">
        <f t="shared" si="460"/>
        <v>0</v>
      </c>
      <c r="BW1518" s="316">
        <v>0</v>
      </c>
      <c r="BX1518" s="295">
        <f t="shared" si="461"/>
        <v>0.25</v>
      </c>
      <c r="BY1518">
        <f t="shared" si="462"/>
        <v>0</v>
      </c>
      <c r="BZ1518" s="301">
        <f t="shared" si="463"/>
        <v>0</v>
      </c>
      <c r="CB1518" s="296">
        <v>0.6</v>
      </c>
      <c r="CC1518" s="296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3">
      <c r="A1519" s="4">
        <v>2021</v>
      </c>
      <c r="B1519" s="313">
        <v>44361</v>
      </c>
      <c r="C1519" s="4" t="s">
        <v>66</v>
      </c>
      <c r="D1519" s="4" t="s">
        <v>1520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1524</v>
      </c>
      <c r="M1519" s="5">
        <v>1666</v>
      </c>
      <c r="N1519" s="5" t="s">
        <v>170</v>
      </c>
      <c r="O1519" s="6" t="s">
        <v>81</v>
      </c>
      <c r="P1519" s="6" t="s">
        <v>1500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3">
        <f t="shared" si="456"/>
        <v>140</v>
      </c>
      <c r="BK1519" s="133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5" t="str">
        <f>+VLOOKUP(G1519,Liste!$A$7:$H$69,8,FALSE)</f>
        <v>Feuillus</v>
      </c>
      <c r="BU1519" s="295">
        <f t="shared" si="459"/>
        <v>1</v>
      </c>
      <c r="BV1519" s="297">
        <f t="shared" si="460"/>
        <v>0</v>
      </c>
      <c r="BW1519" s="316">
        <v>0</v>
      </c>
      <c r="BX1519" s="295">
        <f t="shared" si="461"/>
        <v>0.25</v>
      </c>
      <c r="BY1519">
        <f t="shared" si="462"/>
        <v>0</v>
      </c>
      <c r="BZ1519" s="301">
        <f t="shared" si="463"/>
        <v>0</v>
      </c>
      <c r="CB1519" s="296">
        <v>0.6</v>
      </c>
      <c r="CC1519" s="296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3">
      <c r="A1520" s="4">
        <v>2021</v>
      </c>
      <c r="B1520" s="313">
        <v>44361</v>
      </c>
      <c r="C1520" s="4" t="s">
        <v>66</v>
      </c>
      <c r="D1520" s="4" t="s">
        <v>1520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1524</v>
      </c>
      <c r="M1520" s="5">
        <v>1666</v>
      </c>
      <c r="N1520" s="5" t="s">
        <v>170</v>
      </c>
      <c r="O1520" s="6" t="s">
        <v>81</v>
      </c>
      <c r="P1520" s="6" t="s">
        <v>1500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3">
        <f t="shared" si="456"/>
        <v>140</v>
      </c>
      <c r="BK1520" s="133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5" t="str">
        <f>+VLOOKUP(G1520,Liste!$A$7:$H$69,8,FALSE)</f>
        <v>Feuillus</v>
      </c>
      <c r="BU1520" s="295">
        <f t="shared" si="459"/>
        <v>1</v>
      </c>
      <c r="BV1520" s="297">
        <f t="shared" si="460"/>
        <v>0</v>
      </c>
      <c r="BW1520" s="316">
        <v>0</v>
      </c>
      <c r="BX1520" s="295">
        <f t="shared" si="461"/>
        <v>0.25</v>
      </c>
      <c r="BY1520">
        <f t="shared" si="462"/>
        <v>0</v>
      </c>
      <c r="BZ1520" s="301">
        <f t="shared" si="463"/>
        <v>0</v>
      </c>
      <c r="CB1520" s="296">
        <v>0.6</v>
      </c>
      <c r="CC1520" s="296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3">
      <c r="A1521" s="4">
        <v>2021</v>
      </c>
      <c r="B1521" s="313">
        <v>44361</v>
      </c>
      <c r="C1521" s="4" t="s">
        <v>66</v>
      </c>
      <c r="D1521" s="4" t="s">
        <v>1520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1524</v>
      </c>
      <c r="M1521" s="5">
        <v>1666</v>
      </c>
      <c r="N1521" s="5" t="s">
        <v>170</v>
      </c>
      <c r="O1521" s="6" t="s">
        <v>81</v>
      </c>
      <c r="P1521" s="6" t="s">
        <v>1500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3">
        <f t="shared" si="456"/>
        <v>143</v>
      </c>
      <c r="BK1521" s="133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5" t="str">
        <f>+VLOOKUP(G1521,Liste!$A$7:$H$69,8,FALSE)</f>
        <v>Feuillus</v>
      </c>
      <c r="BU1521" s="295">
        <f t="shared" si="459"/>
        <v>1</v>
      </c>
      <c r="BV1521" s="297">
        <f t="shared" si="460"/>
        <v>0</v>
      </c>
      <c r="BW1521" s="316">
        <v>0</v>
      </c>
      <c r="BX1521" s="295">
        <f t="shared" si="461"/>
        <v>0.25</v>
      </c>
      <c r="BY1521">
        <f t="shared" si="462"/>
        <v>0</v>
      </c>
      <c r="BZ1521" s="301">
        <f t="shared" si="463"/>
        <v>0</v>
      </c>
      <c r="CB1521" s="296">
        <v>0.6</v>
      </c>
      <c r="CC1521" s="296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3">
      <c r="A1522" s="4">
        <v>2021</v>
      </c>
      <c r="B1522" s="313">
        <v>44361</v>
      </c>
      <c r="C1522" s="4" t="s">
        <v>66</v>
      </c>
      <c r="D1522" s="4" t="s">
        <v>1520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1524</v>
      </c>
      <c r="M1522" s="5">
        <v>1666</v>
      </c>
      <c r="N1522" s="5" t="s">
        <v>170</v>
      </c>
      <c r="O1522" s="6" t="s">
        <v>81</v>
      </c>
      <c r="P1522" s="6" t="s">
        <v>1500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3">
        <f t="shared" si="456"/>
        <v>146</v>
      </c>
      <c r="BK1522" s="133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5" t="str">
        <f>+VLOOKUP(G1522,Liste!$A$7:$H$69,8,FALSE)</f>
        <v>Feuillus</v>
      </c>
      <c r="BU1522" s="295">
        <f t="shared" si="459"/>
        <v>1</v>
      </c>
      <c r="BV1522" s="297">
        <f t="shared" si="460"/>
        <v>0</v>
      </c>
      <c r="BW1522" s="316">
        <v>0</v>
      </c>
      <c r="BX1522" s="295">
        <f t="shared" si="461"/>
        <v>0.25</v>
      </c>
      <c r="BY1522">
        <f t="shared" si="462"/>
        <v>0</v>
      </c>
      <c r="BZ1522" s="301">
        <f t="shared" si="463"/>
        <v>0</v>
      </c>
      <c r="CB1522" s="296">
        <v>0.6</v>
      </c>
      <c r="CC1522" s="296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3">
      <c r="A1523" s="4">
        <v>2021</v>
      </c>
      <c r="B1523" s="313">
        <v>44361</v>
      </c>
      <c r="C1523" s="4" t="s">
        <v>66</v>
      </c>
      <c r="D1523" s="4" t="s">
        <v>1520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1524</v>
      </c>
      <c r="M1523" s="5">
        <v>1666</v>
      </c>
      <c r="N1523" s="5" t="s">
        <v>170</v>
      </c>
      <c r="O1523" s="6" t="s">
        <v>81</v>
      </c>
      <c r="P1523" s="6" t="s">
        <v>1500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3">
        <f t="shared" si="456"/>
        <v>150</v>
      </c>
      <c r="BK1523" s="133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5" t="str">
        <f>+VLOOKUP(G1523,Liste!$A$7:$H$69,8,FALSE)</f>
        <v>Feuillus</v>
      </c>
      <c r="BU1523" s="295">
        <f t="shared" si="459"/>
        <v>1</v>
      </c>
      <c r="BV1523" s="297">
        <f t="shared" si="460"/>
        <v>0</v>
      </c>
      <c r="BW1523" s="316">
        <v>0</v>
      </c>
      <c r="BX1523" s="295">
        <f t="shared" si="461"/>
        <v>0.25</v>
      </c>
      <c r="BY1523">
        <f t="shared" si="462"/>
        <v>0</v>
      </c>
      <c r="BZ1523" s="301">
        <f t="shared" si="463"/>
        <v>0</v>
      </c>
      <c r="CB1523" s="296">
        <v>0.6</v>
      </c>
      <c r="CC1523" s="296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3">
      <c r="A1524" s="4">
        <v>2021</v>
      </c>
      <c r="B1524" s="313">
        <v>44361</v>
      </c>
      <c r="C1524" s="4" t="s">
        <v>66</v>
      </c>
      <c r="D1524" s="4" t="s">
        <v>1520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1524</v>
      </c>
      <c r="M1524" s="5">
        <v>1666</v>
      </c>
      <c r="N1524" s="5" t="s">
        <v>170</v>
      </c>
      <c r="O1524" s="6" t="s">
        <v>81</v>
      </c>
      <c r="P1524" s="6" t="s">
        <v>1500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3">
        <f t="shared" si="456"/>
        <v>150</v>
      </c>
      <c r="BK1524" s="133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5" t="str">
        <f>+VLOOKUP(G1524,Liste!$A$7:$H$69,8,FALSE)</f>
        <v>Feuillus</v>
      </c>
      <c r="BU1524" s="295">
        <f t="shared" si="459"/>
        <v>1</v>
      </c>
      <c r="BV1524" s="297">
        <f t="shared" si="460"/>
        <v>0</v>
      </c>
      <c r="BW1524" s="316">
        <v>0</v>
      </c>
      <c r="BX1524" s="295">
        <f t="shared" si="461"/>
        <v>0.25</v>
      </c>
      <c r="BY1524">
        <f t="shared" si="462"/>
        <v>0</v>
      </c>
      <c r="BZ1524" s="301">
        <f t="shared" si="463"/>
        <v>0</v>
      </c>
      <c r="CB1524" s="296">
        <v>0.6</v>
      </c>
      <c r="CC1524" s="296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3">
      <c r="A1525" s="4">
        <v>2021</v>
      </c>
      <c r="B1525" s="313">
        <v>44361</v>
      </c>
      <c r="C1525" s="4" t="s">
        <v>66</v>
      </c>
      <c r="D1525" s="4" t="s">
        <v>1520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1524</v>
      </c>
      <c r="M1525" s="5">
        <v>1666</v>
      </c>
      <c r="N1525" s="5" t="s">
        <v>170</v>
      </c>
      <c r="O1525" s="6" t="s">
        <v>81</v>
      </c>
      <c r="P1525" s="6" t="s">
        <v>1500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3">
        <f t="shared" si="456"/>
        <v>153</v>
      </c>
      <c r="BK1525" s="133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5" t="str">
        <f>+VLOOKUP(G1525,Liste!$A$7:$H$69,8,FALSE)</f>
        <v>Feuillus</v>
      </c>
      <c r="BU1525" s="295">
        <f t="shared" si="459"/>
        <v>1</v>
      </c>
      <c r="BV1525" s="297">
        <f t="shared" si="460"/>
        <v>0</v>
      </c>
      <c r="BW1525" s="316">
        <v>0</v>
      </c>
      <c r="BX1525" s="295">
        <f t="shared" si="461"/>
        <v>0.25</v>
      </c>
      <c r="BY1525">
        <f t="shared" si="462"/>
        <v>0</v>
      </c>
      <c r="BZ1525" s="301">
        <f t="shared" si="463"/>
        <v>0</v>
      </c>
      <c r="CB1525" s="296">
        <v>0.6</v>
      </c>
      <c r="CC1525" s="296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3">
      <c r="A1526" s="4">
        <v>2021</v>
      </c>
      <c r="B1526" s="313">
        <v>44361</v>
      </c>
      <c r="C1526" s="4" t="s">
        <v>66</v>
      </c>
      <c r="D1526" s="4" t="s">
        <v>1520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1524</v>
      </c>
      <c r="M1526" s="5">
        <v>1666</v>
      </c>
      <c r="N1526" s="5" t="s">
        <v>170</v>
      </c>
      <c r="O1526" s="6" t="s">
        <v>81</v>
      </c>
      <c r="P1526" s="6" t="s">
        <v>1500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3">
        <f t="shared" si="456"/>
        <v>153</v>
      </c>
      <c r="BK1526" s="133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5" t="str">
        <f>+VLOOKUP(G1526,Liste!$A$7:$H$69,8,FALSE)</f>
        <v>Feuillus</v>
      </c>
      <c r="BU1526" s="295">
        <f t="shared" si="459"/>
        <v>1</v>
      </c>
      <c r="BV1526" s="297">
        <f t="shared" si="460"/>
        <v>0</v>
      </c>
      <c r="BW1526" s="316">
        <v>0</v>
      </c>
      <c r="BX1526" s="295">
        <f t="shared" si="461"/>
        <v>0.25</v>
      </c>
      <c r="BY1526">
        <f t="shared" si="462"/>
        <v>0</v>
      </c>
      <c r="BZ1526" s="301">
        <f t="shared" si="463"/>
        <v>0</v>
      </c>
      <c r="CB1526" s="296">
        <v>0.6</v>
      </c>
      <c r="CC1526" s="296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3">
      <c r="A1527" s="4">
        <v>2021</v>
      </c>
      <c r="B1527" s="313">
        <v>44361</v>
      </c>
      <c r="C1527" s="4" t="s">
        <v>66</v>
      </c>
      <c r="D1527" s="4" t="s">
        <v>1520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1524</v>
      </c>
      <c r="M1527" s="5">
        <v>1666</v>
      </c>
      <c r="N1527" s="5" t="s">
        <v>170</v>
      </c>
      <c r="O1527" s="6" t="s">
        <v>81</v>
      </c>
      <c r="P1527" s="6" t="s">
        <v>1500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3">
        <f t="shared" si="456"/>
        <v>156</v>
      </c>
      <c r="BK1527" s="133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5" t="str">
        <f>+VLOOKUP(G1527,Liste!$A$7:$H$69,8,FALSE)</f>
        <v>Feuillus</v>
      </c>
      <c r="BU1527" s="295">
        <f t="shared" si="459"/>
        <v>1</v>
      </c>
      <c r="BV1527" s="297">
        <f t="shared" si="460"/>
        <v>0</v>
      </c>
      <c r="BW1527" s="316">
        <v>0</v>
      </c>
      <c r="BX1527" s="295">
        <f t="shared" si="461"/>
        <v>0.25</v>
      </c>
      <c r="BY1527">
        <f t="shared" si="462"/>
        <v>0</v>
      </c>
      <c r="BZ1527" s="301">
        <f t="shared" si="463"/>
        <v>0</v>
      </c>
      <c r="CB1527" s="296">
        <v>0.6</v>
      </c>
      <c r="CC1527" s="296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3">
      <c r="A1528" s="4">
        <v>2021</v>
      </c>
      <c r="B1528" s="313">
        <v>44361</v>
      </c>
      <c r="C1528" s="4" t="s">
        <v>66</v>
      </c>
      <c r="D1528" s="4" t="s">
        <v>1520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1524</v>
      </c>
      <c r="M1528" s="5">
        <v>1666</v>
      </c>
      <c r="N1528" s="5" t="s">
        <v>170</v>
      </c>
      <c r="O1528" s="6" t="s">
        <v>81</v>
      </c>
      <c r="P1528" s="6" t="s">
        <v>1500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3">
        <f t="shared" si="456"/>
        <v>156</v>
      </c>
      <c r="BK1528" s="133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5" t="str">
        <f>+VLOOKUP(G1528,Liste!$A$7:$H$69,8,FALSE)</f>
        <v>Feuillus</v>
      </c>
      <c r="BU1528" s="295">
        <f t="shared" si="459"/>
        <v>1</v>
      </c>
      <c r="BV1528" s="297">
        <f t="shared" si="460"/>
        <v>0</v>
      </c>
      <c r="BW1528" s="316">
        <v>0</v>
      </c>
      <c r="BX1528" s="295">
        <f t="shared" si="461"/>
        <v>0.25</v>
      </c>
      <c r="BY1528">
        <f t="shared" si="462"/>
        <v>0</v>
      </c>
      <c r="BZ1528" s="301">
        <f t="shared" si="463"/>
        <v>0</v>
      </c>
      <c r="CB1528" s="296">
        <v>0.6</v>
      </c>
      <c r="CC1528" s="296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3">
      <c r="A1529" s="4">
        <v>2021</v>
      </c>
      <c r="B1529" s="313">
        <v>44361</v>
      </c>
      <c r="C1529" s="4" t="s">
        <v>66</v>
      </c>
      <c r="D1529" s="4" t="s">
        <v>1520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1524</v>
      </c>
      <c r="M1529" s="5">
        <v>1666</v>
      </c>
      <c r="N1529" s="5" t="s">
        <v>170</v>
      </c>
      <c r="O1529" s="6" t="s">
        <v>81</v>
      </c>
      <c r="P1529" s="6" t="s">
        <v>1500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3">
        <f t="shared" si="456"/>
        <v>159</v>
      </c>
      <c r="BK1529" s="133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5" t="str">
        <f>+VLOOKUP(G1529,Liste!$A$7:$H$69,8,FALSE)</f>
        <v>Feuillus</v>
      </c>
      <c r="BU1529" s="295">
        <f t="shared" si="459"/>
        <v>1</v>
      </c>
      <c r="BV1529" s="297">
        <f t="shared" si="460"/>
        <v>0</v>
      </c>
      <c r="BW1529" s="316">
        <v>0</v>
      </c>
      <c r="BX1529" s="295">
        <f t="shared" si="461"/>
        <v>0.25</v>
      </c>
      <c r="BY1529">
        <f t="shared" si="462"/>
        <v>0</v>
      </c>
      <c r="BZ1529" s="301">
        <f t="shared" si="463"/>
        <v>0</v>
      </c>
      <c r="CB1529" s="296">
        <v>0.6</v>
      </c>
      <c r="CC1529" s="296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3">
      <c r="A1530" s="4">
        <v>2021</v>
      </c>
      <c r="B1530" s="313">
        <v>44361</v>
      </c>
      <c r="C1530" s="4" t="s">
        <v>66</v>
      </c>
      <c r="D1530" s="4" t="s">
        <v>1520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1524</v>
      </c>
      <c r="M1530" s="5">
        <v>1666</v>
      </c>
      <c r="N1530" s="5" t="s">
        <v>170</v>
      </c>
      <c r="O1530" s="6" t="s">
        <v>81</v>
      </c>
      <c r="P1530" s="6" t="s">
        <v>1500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3">
        <f t="shared" si="456"/>
        <v>159</v>
      </c>
      <c r="BK1530" s="133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5" t="str">
        <f>+VLOOKUP(G1530,Liste!$A$7:$H$69,8,FALSE)</f>
        <v>Feuillus</v>
      </c>
      <c r="BU1530" s="295">
        <f t="shared" si="459"/>
        <v>1</v>
      </c>
      <c r="BV1530" s="297">
        <f t="shared" si="460"/>
        <v>0</v>
      </c>
      <c r="BW1530" s="316">
        <v>0</v>
      </c>
      <c r="BX1530" s="295">
        <f t="shared" si="461"/>
        <v>0.25</v>
      </c>
      <c r="BY1530">
        <f t="shared" si="462"/>
        <v>0</v>
      </c>
      <c r="BZ1530" s="301">
        <f t="shared" si="463"/>
        <v>0</v>
      </c>
      <c r="CB1530" s="296">
        <v>0.6</v>
      </c>
      <c r="CC1530" s="296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3">
      <c r="A1531" s="4">
        <v>2021</v>
      </c>
      <c r="B1531" s="313">
        <v>44361</v>
      </c>
      <c r="C1531" s="4" t="s">
        <v>66</v>
      </c>
      <c r="D1531" s="4" t="s">
        <v>1520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1500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3">
        <f t="shared" si="456"/>
        <v>30</v>
      </c>
      <c r="BK1531" s="133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5" t="str">
        <f>+VLOOKUP(G1531,Liste!$A$7:$H$69,8,FALSE)</f>
        <v>Feuillus</v>
      </c>
      <c r="BU1531" s="295">
        <f t="shared" si="459"/>
        <v>1</v>
      </c>
      <c r="BV1531" s="297">
        <f t="shared" si="460"/>
        <v>0</v>
      </c>
      <c r="BW1531" s="316">
        <v>0</v>
      </c>
      <c r="BX1531" s="295">
        <f t="shared" si="461"/>
        <v>0.25</v>
      </c>
      <c r="BY1531">
        <f t="shared" si="462"/>
        <v>0</v>
      </c>
      <c r="BZ1531" s="301">
        <f t="shared" si="463"/>
        <v>0</v>
      </c>
      <c r="CB1531" s="296">
        <v>0.6</v>
      </c>
      <c r="CC1531" s="296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3">
      <c r="A1532" s="4">
        <v>2021</v>
      </c>
      <c r="B1532" s="313">
        <v>44361</v>
      </c>
      <c r="C1532" s="4" t="s">
        <v>66</v>
      </c>
      <c r="D1532" s="4" t="s">
        <v>1520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1500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3">
        <f t="shared" si="456"/>
        <v>42</v>
      </c>
      <c r="BK1532" s="133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5" t="str">
        <f>+VLOOKUP(G1532,Liste!$A$7:$H$69,8,FALSE)</f>
        <v>Feuillus</v>
      </c>
      <c r="BU1532" s="295">
        <f t="shared" si="459"/>
        <v>1</v>
      </c>
      <c r="BV1532" s="297">
        <f t="shared" si="460"/>
        <v>0</v>
      </c>
      <c r="BW1532" s="316">
        <v>0</v>
      </c>
      <c r="BX1532" s="295">
        <f t="shared" si="461"/>
        <v>0.25</v>
      </c>
      <c r="BY1532">
        <f t="shared" si="462"/>
        <v>0</v>
      </c>
      <c r="BZ1532" s="301">
        <f t="shared" si="463"/>
        <v>0</v>
      </c>
      <c r="CB1532" s="296">
        <v>0.6</v>
      </c>
      <c r="CC1532" s="296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3">
      <c r="A1533" s="4">
        <v>2021</v>
      </c>
      <c r="B1533" s="313">
        <v>44361</v>
      </c>
      <c r="C1533" s="4" t="s">
        <v>66</v>
      </c>
      <c r="D1533" s="4" t="s">
        <v>1520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1500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3">
        <f t="shared" si="456"/>
        <v>42</v>
      </c>
      <c r="BK1533" s="133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5" t="str">
        <f>+VLOOKUP(G1533,Liste!$A$7:$H$69,8,FALSE)</f>
        <v>Feuillus</v>
      </c>
      <c r="BU1533" s="295">
        <f t="shared" si="459"/>
        <v>1</v>
      </c>
      <c r="BV1533" s="297">
        <f t="shared" si="460"/>
        <v>0</v>
      </c>
      <c r="BW1533" s="316">
        <v>0</v>
      </c>
      <c r="BX1533" s="295">
        <f t="shared" si="461"/>
        <v>0.25</v>
      </c>
      <c r="BY1533">
        <f t="shared" si="462"/>
        <v>0</v>
      </c>
      <c r="BZ1533" s="301">
        <f t="shared" si="463"/>
        <v>0</v>
      </c>
      <c r="CB1533" s="296">
        <v>0.6</v>
      </c>
      <c r="CC1533" s="296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3">
      <c r="A1534" s="4">
        <v>2021</v>
      </c>
      <c r="B1534" s="313">
        <v>44361</v>
      </c>
      <c r="C1534" s="4" t="s">
        <v>66</v>
      </c>
      <c r="D1534" s="4" t="s">
        <v>1520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1500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3">
        <f t="shared" si="456"/>
        <v>45</v>
      </c>
      <c r="BK1534" s="133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5" t="str">
        <f>+VLOOKUP(G1534,Liste!$A$7:$H$69,8,FALSE)</f>
        <v>Feuillus</v>
      </c>
      <c r="BU1534" s="295">
        <f t="shared" si="459"/>
        <v>1</v>
      </c>
      <c r="BV1534" s="297">
        <f t="shared" si="460"/>
        <v>0</v>
      </c>
      <c r="BW1534" s="316">
        <v>0</v>
      </c>
      <c r="BX1534" s="295">
        <f t="shared" si="461"/>
        <v>0.25</v>
      </c>
      <c r="BY1534">
        <f t="shared" si="462"/>
        <v>0</v>
      </c>
      <c r="BZ1534" s="301">
        <f t="shared" si="463"/>
        <v>0</v>
      </c>
      <c r="CB1534" s="296">
        <v>0.6</v>
      </c>
      <c r="CC1534" s="296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3">
      <c r="A1535" s="4">
        <v>2021</v>
      </c>
      <c r="B1535" s="313">
        <v>44361</v>
      </c>
      <c r="C1535" s="4" t="s">
        <v>66</v>
      </c>
      <c r="D1535" s="4" t="s">
        <v>1520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1500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3">
        <f t="shared" si="456"/>
        <v>48</v>
      </c>
      <c r="BK1535" s="133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5" t="str">
        <f>+VLOOKUP(G1535,Liste!$A$7:$H$69,8,FALSE)</f>
        <v>Feuillus</v>
      </c>
      <c r="BU1535" s="295">
        <f t="shared" si="459"/>
        <v>1</v>
      </c>
      <c r="BV1535" s="297">
        <f t="shared" si="460"/>
        <v>0</v>
      </c>
      <c r="BW1535" s="316">
        <v>0</v>
      </c>
      <c r="BX1535" s="295">
        <f t="shared" si="461"/>
        <v>0.25</v>
      </c>
      <c r="BY1535">
        <f t="shared" si="462"/>
        <v>0</v>
      </c>
      <c r="BZ1535" s="301">
        <f t="shared" si="463"/>
        <v>0</v>
      </c>
      <c r="CB1535" s="296">
        <v>0.6</v>
      </c>
      <c r="CC1535" s="296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3">
      <c r="A1536" s="4">
        <v>2021</v>
      </c>
      <c r="B1536" s="313">
        <v>44361</v>
      </c>
      <c r="C1536" s="4" t="s">
        <v>66</v>
      </c>
      <c r="D1536" s="4" t="s">
        <v>1520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1500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3">
        <f t="shared" si="456"/>
        <v>50</v>
      </c>
      <c r="BK1536" s="133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5" t="str">
        <f>+VLOOKUP(G1536,Liste!$A$7:$H$69,8,FALSE)</f>
        <v>Feuillus</v>
      </c>
      <c r="BU1536" s="295">
        <f t="shared" si="459"/>
        <v>1</v>
      </c>
      <c r="BV1536" s="297">
        <f t="shared" si="460"/>
        <v>0</v>
      </c>
      <c r="BW1536" s="316">
        <v>0</v>
      </c>
      <c r="BX1536" s="295">
        <f t="shared" si="461"/>
        <v>0.25</v>
      </c>
      <c r="BY1536">
        <f t="shared" si="462"/>
        <v>0</v>
      </c>
      <c r="BZ1536" s="301">
        <f t="shared" si="463"/>
        <v>0</v>
      </c>
      <c r="CB1536" s="296">
        <v>0.6</v>
      </c>
      <c r="CC1536" s="296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3">
      <c r="A1537" s="4">
        <v>2021</v>
      </c>
      <c r="B1537" s="313">
        <v>44361</v>
      </c>
      <c r="C1537" s="4" t="s">
        <v>66</v>
      </c>
      <c r="D1537" s="4" t="s">
        <v>1520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1500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3">
        <f t="shared" si="456"/>
        <v>50</v>
      </c>
      <c r="BK1537" s="133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5" t="str">
        <f>+VLOOKUP(G1537,Liste!$A$7:$H$69,8,FALSE)</f>
        <v>Feuillus</v>
      </c>
      <c r="BU1537" s="295">
        <f t="shared" si="459"/>
        <v>1</v>
      </c>
      <c r="BV1537" s="297">
        <f t="shared" si="460"/>
        <v>0</v>
      </c>
      <c r="BW1537" s="316">
        <v>0</v>
      </c>
      <c r="BX1537" s="295">
        <f t="shared" si="461"/>
        <v>0.25</v>
      </c>
      <c r="BY1537">
        <f t="shared" si="462"/>
        <v>0</v>
      </c>
      <c r="BZ1537" s="301">
        <f t="shared" si="463"/>
        <v>0</v>
      </c>
      <c r="CB1537" s="296">
        <v>0.6</v>
      </c>
      <c r="CC1537" s="296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3">
      <c r="A1538" s="4">
        <v>2021</v>
      </c>
      <c r="B1538" s="313">
        <v>44361</v>
      </c>
      <c r="C1538" s="4" t="s">
        <v>66</v>
      </c>
      <c r="D1538" s="4" t="s">
        <v>1520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1500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3">
        <f t="shared" si="456"/>
        <v>53</v>
      </c>
      <c r="BK1538" s="133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5" t="str">
        <f>+VLOOKUP(G1538,Liste!$A$7:$H$69,8,FALSE)</f>
        <v>Feuillus</v>
      </c>
      <c r="BU1538" s="295">
        <f t="shared" si="459"/>
        <v>1</v>
      </c>
      <c r="BV1538" s="297">
        <f t="shared" si="460"/>
        <v>0</v>
      </c>
      <c r="BW1538" s="316">
        <v>0</v>
      </c>
      <c r="BX1538" s="295">
        <f t="shared" si="461"/>
        <v>0.25</v>
      </c>
      <c r="BY1538">
        <f t="shared" si="462"/>
        <v>0</v>
      </c>
      <c r="BZ1538" s="301">
        <f t="shared" si="463"/>
        <v>0</v>
      </c>
      <c r="CB1538" s="296">
        <v>0.6</v>
      </c>
      <c r="CC1538" s="296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3">
      <c r="A1539" s="4">
        <v>2021</v>
      </c>
      <c r="B1539" s="313">
        <v>44361</v>
      </c>
      <c r="C1539" s="4" t="s">
        <v>66</v>
      </c>
      <c r="D1539" s="4" t="s">
        <v>1520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1500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3">
        <f t="shared" ref="BJ1539:BJ1602" si="475">+AC1539</f>
        <v>56</v>
      </c>
      <c r="BK1539" s="133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5" t="str">
        <f>+VLOOKUP(G1539,Liste!$A$7:$H$69,8,FALSE)</f>
        <v>Feuillus</v>
      </c>
      <c r="BU1539" s="295">
        <f t="shared" si="459"/>
        <v>1</v>
      </c>
      <c r="BV1539" s="297">
        <f t="shared" si="460"/>
        <v>0</v>
      </c>
      <c r="BW1539" s="316">
        <v>0</v>
      </c>
      <c r="BX1539" s="295">
        <f t="shared" si="461"/>
        <v>0.25</v>
      </c>
      <c r="BY1539">
        <f t="shared" si="462"/>
        <v>0</v>
      </c>
      <c r="BZ1539" s="301">
        <f t="shared" si="463"/>
        <v>0</v>
      </c>
      <c r="CB1539" s="296">
        <v>0.6</v>
      </c>
      <c r="CC1539" s="296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3">
      <c r="A1540" s="4">
        <v>2021</v>
      </c>
      <c r="B1540" s="313">
        <v>44361</v>
      </c>
      <c r="C1540" s="4" t="s">
        <v>66</v>
      </c>
      <c r="D1540" s="4" t="s">
        <v>1520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1500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3">
        <f t="shared" si="475"/>
        <v>58</v>
      </c>
      <c r="BK1540" s="133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5" t="str">
        <f>+VLOOKUP(G1540,Liste!$A$7:$H$69,8,FALSE)</f>
        <v>Feuillus</v>
      </c>
      <c r="BU1540" s="295">
        <f t="shared" ref="BU1540:BU1603" si="478">IF(BT1540="Résineux",0%,100%)</f>
        <v>1</v>
      </c>
      <c r="BV1540" s="297">
        <f t="shared" ref="BV1540:BV1603" si="479">+IF(BT1540="Résineux",100%,0%)</f>
        <v>0</v>
      </c>
      <c r="BW1540" s="316">
        <v>0</v>
      </c>
      <c r="BX1540" s="295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1">
        <f t="shared" ref="BZ1540:BZ1603" si="482">+IF(BJ1540&gt;=31,0,BY1540+BZ1539)</f>
        <v>0</v>
      </c>
      <c r="CB1540" s="296">
        <v>0.6</v>
      </c>
      <c r="CC1540" s="296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3">
      <c r="A1541" s="4">
        <v>2021</v>
      </c>
      <c r="B1541" s="313">
        <v>44361</v>
      </c>
      <c r="C1541" s="4" t="s">
        <v>66</v>
      </c>
      <c r="D1541" s="4" t="s">
        <v>1520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1500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3">
        <f t="shared" si="475"/>
        <v>58</v>
      </c>
      <c r="BK1541" s="133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5" t="str">
        <f>+VLOOKUP(G1541,Liste!$A$7:$H$69,8,FALSE)</f>
        <v>Feuillus</v>
      </c>
      <c r="BU1541" s="295">
        <f t="shared" si="478"/>
        <v>1</v>
      </c>
      <c r="BV1541" s="297">
        <f t="shared" si="479"/>
        <v>0</v>
      </c>
      <c r="BW1541" s="316">
        <v>0</v>
      </c>
      <c r="BX1541" s="295">
        <f t="shared" si="480"/>
        <v>0.25</v>
      </c>
      <c r="BY1541">
        <f t="shared" si="481"/>
        <v>0</v>
      </c>
      <c r="BZ1541" s="301">
        <f t="shared" si="482"/>
        <v>0</v>
      </c>
      <c r="CB1541" s="296">
        <v>0.6</v>
      </c>
      <c r="CC1541" s="296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3">
      <c r="A1542" s="4">
        <v>2021</v>
      </c>
      <c r="B1542" s="313">
        <v>44361</v>
      </c>
      <c r="C1542" s="4" t="s">
        <v>66</v>
      </c>
      <c r="D1542" s="4" t="s">
        <v>1520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1500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3">
        <f t="shared" si="475"/>
        <v>61</v>
      </c>
      <c r="BK1542" s="133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5" t="str">
        <f>+VLOOKUP(G1542,Liste!$A$7:$H$69,8,FALSE)</f>
        <v>Feuillus</v>
      </c>
      <c r="BU1542" s="295">
        <f t="shared" si="478"/>
        <v>1</v>
      </c>
      <c r="BV1542" s="297">
        <f t="shared" si="479"/>
        <v>0</v>
      </c>
      <c r="BW1542" s="316">
        <v>0</v>
      </c>
      <c r="BX1542" s="295">
        <f t="shared" si="480"/>
        <v>0.25</v>
      </c>
      <c r="BY1542">
        <f t="shared" si="481"/>
        <v>0</v>
      </c>
      <c r="BZ1542" s="301">
        <f t="shared" si="482"/>
        <v>0</v>
      </c>
      <c r="CB1542" s="296">
        <v>0.6</v>
      </c>
      <c r="CC1542" s="296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3">
      <c r="A1543" s="4">
        <v>2021</v>
      </c>
      <c r="B1543" s="313">
        <v>44361</v>
      </c>
      <c r="C1543" s="4" t="s">
        <v>66</v>
      </c>
      <c r="D1543" s="4" t="s">
        <v>1520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1500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3">
        <f t="shared" si="475"/>
        <v>64</v>
      </c>
      <c r="BK1543" s="133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5" t="str">
        <f>+VLOOKUP(G1543,Liste!$A$7:$H$69,8,FALSE)</f>
        <v>Feuillus</v>
      </c>
      <c r="BU1543" s="295">
        <f t="shared" si="478"/>
        <v>1</v>
      </c>
      <c r="BV1543" s="297">
        <f t="shared" si="479"/>
        <v>0</v>
      </c>
      <c r="BW1543" s="316">
        <v>0</v>
      </c>
      <c r="BX1543" s="295">
        <f t="shared" si="480"/>
        <v>0.25</v>
      </c>
      <c r="BY1543">
        <f t="shared" si="481"/>
        <v>0</v>
      </c>
      <c r="BZ1543" s="301">
        <f t="shared" si="482"/>
        <v>0</v>
      </c>
      <c r="CB1543" s="296">
        <v>0.6</v>
      </c>
      <c r="CC1543" s="296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3">
      <c r="A1544" s="4">
        <v>2021</v>
      </c>
      <c r="B1544" s="313">
        <v>44361</v>
      </c>
      <c r="C1544" s="4" t="s">
        <v>66</v>
      </c>
      <c r="D1544" s="4" t="s">
        <v>1520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1500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3">
        <f t="shared" si="475"/>
        <v>66</v>
      </c>
      <c r="BK1544" s="133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5" t="str">
        <f>+VLOOKUP(G1544,Liste!$A$7:$H$69,8,FALSE)</f>
        <v>Feuillus</v>
      </c>
      <c r="BU1544" s="295">
        <f t="shared" si="478"/>
        <v>1</v>
      </c>
      <c r="BV1544" s="297">
        <f t="shared" si="479"/>
        <v>0</v>
      </c>
      <c r="BW1544" s="316">
        <v>0</v>
      </c>
      <c r="BX1544" s="295">
        <f t="shared" si="480"/>
        <v>0.25</v>
      </c>
      <c r="BY1544">
        <f t="shared" si="481"/>
        <v>0</v>
      </c>
      <c r="BZ1544" s="301">
        <f t="shared" si="482"/>
        <v>0</v>
      </c>
      <c r="CB1544" s="296">
        <v>0.6</v>
      </c>
      <c r="CC1544" s="296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3">
      <c r="A1545" s="4">
        <v>2021</v>
      </c>
      <c r="B1545" s="313">
        <v>44361</v>
      </c>
      <c r="C1545" s="4" t="s">
        <v>66</v>
      </c>
      <c r="D1545" s="4" t="s">
        <v>1520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1500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3">
        <f t="shared" si="475"/>
        <v>66</v>
      </c>
      <c r="BK1545" s="133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5" t="str">
        <f>+VLOOKUP(G1545,Liste!$A$7:$H$69,8,FALSE)</f>
        <v>Feuillus</v>
      </c>
      <c r="BU1545" s="295">
        <f t="shared" si="478"/>
        <v>1</v>
      </c>
      <c r="BV1545" s="297">
        <f t="shared" si="479"/>
        <v>0</v>
      </c>
      <c r="BW1545" s="316">
        <v>0</v>
      </c>
      <c r="BX1545" s="295">
        <f t="shared" si="480"/>
        <v>0.25</v>
      </c>
      <c r="BY1545">
        <f t="shared" si="481"/>
        <v>0</v>
      </c>
      <c r="BZ1545" s="301">
        <f t="shared" si="482"/>
        <v>0</v>
      </c>
      <c r="CB1545" s="296">
        <v>0.6</v>
      </c>
      <c r="CC1545" s="296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3">
      <c r="A1546" s="4">
        <v>2021</v>
      </c>
      <c r="B1546" s="313">
        <v>44361</v>
      </c>
      <c r="C1546" s="4" t="s">
        <v>66</v>
      </c>
      <c r="D1546" s="4" t="s">
        <v>1520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1500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3">
        <f t="shared" si="475"/>
        <v>69</v>
      </c>
      <c r="BK1546" s="133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5" t="str">
        <f>+VLOOKUP(G1546,Liste!$A$7:$H$69,8,FALSE)</f>
        <v>Feuillus</v>
      </c>
      <c r="BU1546" s="295">
        <f t="shared" si="478"/>
        <v>1</v>
      </c>
      <c r="BV1546" s="297">
        <f t="shared" si="479"/>
        <v>0</v>
      </c>
      <c r="BW1546" s="316">
        <v>0</v>
      </c>
      <c r="BX1546" s="295">
        <f t="shared" si="480"/>
        <v>0.25</v>
      </c>
      <c r="BY1546">
        <f t="shared" si="481"/>
        <v>0</v>
      </c>
      <c r="BZ1546" s="301">
        <f t="shared" si="482"/>
        <v>0</v>
      </c>
      <c r="CB1546" s="296">
        <v>0.6</v>
      </c>
      <c r="CC1546" s="296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3">
      <c r="A1547" s="4">
        <v>2021</v>
      </c>
      <c r="B1547" s="313">
        <v>44361</v>
      </c>
      <c r="C1547" s="4" t="s">
        <v>66</v>
      </c>
      <c r="D1547" s="4" t="s">
        <v>1520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1500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3">
        <f t="shared" si="475"/>
        <v>72</v>
      </c>
      <c r="BK1547" s="133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5" t="str">
        <f>+VLOOKUP(G1547,Liste!$A$7:$H$69,8,FALSE)</f>
        <v>Feuillus</v>
      </c>
      <c r="BU1547" s="295">
        <f t="shared" si="478"/>
        <v>1</v>
      </c>
      <c r="BV1547" s="297">
        <f t="shared" si="479"/>
        <v>0</v>
      </c>
      <c r="BW1547" s="316">
        <v>0</v>
      </c>
      <c r="BX1547" s="295">
        <f t="shared" si="480"/>
        <v>0.25</v>
      </c>
      <c r="BY1547">
        <f t="shared" si="481"/>
        <v>0</v>
      </c>
      <c r="BZ1547" s="301">
        <f t="shared" si="482"/>
        <v>0</v>
      </c>
      <c r="CB1547" s="296">
        <v>0.6</v>
      </c>
      <c r="CC1547" s="296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3">
      <c r="A1548" s="4">
        <v>2021</v>
      </c>
      <c r="B1548" s="313">
        <v>44361</v>
      </c>
      <c r="C1548" s="4" t="s">
        <v>66</v>
      </c>
      <c r="D1548" s="4" t="s">
        <v>1520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1500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3">
        <f t="shared" si="475"/>
        <v>74</v>
      </c>
      <c r="BK1548" s="133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5" t="str">
        <f>+VLOOKUP(G1548,Liste!$A$7:$H$69,8,FALSE)</f>
        <v>Feuillus</v>
      </c>
      <c r="BU1548" s="295">
        <f t="shared" si="478"/>
        <v>1</v>
      </c>
      <c r="BV1548" s="297">
        <f t="shared" si="479"/>
        <v>0</v>
      </c>
      <c r="BW1548" s="316">
        <v>0</v>
      </c>
      <c r="BX1548" s="295">
        <f t="shared" si="480"/>
        <v>0.25</v>
      </c>
      <c r="BY1548">
        <f t="shared" si="481"/>
        <v>0</v>
      </c>
      <c r="BZ1548" s="301">
        <f t="shared" si="482"/>
        <v>0</v>
      </c>
      <c r="CB1548" s="296">
        <v>0.6</v>
      </c>
      <c r="CC1548" s="296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3">
      <c r="A1549" s="4">
        <v>2021</v>
      </c>
      <c r="B1549" s="313">
        <v>44361</v>
      </c>
      <c r="C1549" s="4" t="s">
        <v>66</v>
      </c>
      <c r="D1549" s="4" t="s">
        <v>1520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1500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3">
        <f t="shared" si="475"/>
        <v>74</v>
      </c>
      <c r="BK1549" s="133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5" t="str">
        <f>+VLOOKUP(G1549,Liste!$A$7:$H$69,8,FALSE)</f>
        <v>Feuillus</v>
      </c>
      <c r="BU1549" s="295">
        <f t="shared" si="478"/>
        <v>1</v>
      </c>
      <c r="BV1549" s="297">
        <f t="shared" si="479"/>
        <v>0</v>
      </c>
      <c r="BW1549" s="316">
        <v>0</v>
      </c>
      <c r="BX1549" s="295">
        <f t="shared" si="480"/>
        <v>0.25</v>
      </c>
      <c r="BY1549">
        <f t="shared" si="481"/>
        <v>0</v>
      </c>
      <c r="BZ1549" s="301">
        <f t="shared" si="482"/>
        <v>0</v>
      </c>
      <c r="CB1549" s="296">
        <v>0.6</v>
      </c>
      <c r="CC1549" s="296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3">
      <c r="A1550" s="4">
        <v>2021</v>
      </c>
      <c r="B1550" s="313">
        <v>44361</v>
      </c>
      <c r="C1550" s="4" t="s">
        <v>66</v>
      </c>
      <c r="D1550" s="4" t="s">
        <v>1520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1500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3">
        <f t="shared" si="475"/>
        <v>77</v>
      </c>
      <c r="BK1550" s="133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5" t="str">
        <f>+VLOOKUP(G1550,Liste!$A$7:$H$69,8,FALSE)</f>
        <v>Feuillus</v>
      </c>
      <c r="BU1550" s="295">
        <f t="shared" si="478"/>
        <v>1</v>
      </c>
      <c r="BV1550" s="297">
        <f t="shared" si="479"/>
        <v>0</v>
      </c>
      <c r="BW1550" s="316">
        <v>0</v>
      </c>
      <c r="BX1550" s="295">
        <f t="shared" si="480"/>
        <v>0.25</v>
      </c>
      <c r="BY1550">
        <f t="shared" si="481"/>
        <v>0</v>
      </c>
      <c r="BZ1550" s="301">
        <f t="shared" si="482"/>
        <v>0</v>
      </c>
      <c r="CB1550" s="296">
        <v>0.6</v>
      </c>
      <c r="CC1550" s="296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3">
      <c r="A1551" s="4">
        <v>2021</v>
      </c>
      <c r="B1551" s="313">
        <v>44361</v>
      </c>
      <c r="C1551" s="4" t="s">
        <v>66</v>
      </c>
      <c r="D1551" s="4" t="s">
        <v>1520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1500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3">
        <f t="shared" si="475"/>
        <v>80</v>
      </c>
      <c r="BK1551" s="133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5" t="str">
        <f>+VLOOKUP(G1551,Liste!$A$7:$H$69,8,FALSE)</f>
        <v>Feuillus</v>
      </c>
      <c r="BU1551" s="295">
        <f t="shared" si="478"/>
        <v>1</v>
      </c>
      <c r="BV1551" s="297">
        <f t="shared" si="479"/>
        <v>0</v>
      </c>
      <c r="BW1551" s="316">
        <v>0</v>
      </c>
      <c r="BX1551" s="295">
        <f t="shared" si="480"/>
        <v>0.25</v>
      </c>
      <c r="BY1551">
        <f t="shared" si="481"/>
        <v>0</v>
      </c>
      <c r="BZ1551" s="301">
        <f t="shared" si="482"/>
        <v>0</v>
      </c>
      <c r="CB1551" s="296">
        <v>0.6</v>
      </c>
      <c r="CC1551" s="296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3">
      <c r="A1552" s="4">
        <v>2021</v>
      </c>
      <c r="B1552" s="313">
        <v>44361</v>
      </c>
      <c r="C1552" s="4" t="s">
        <v>66</v>
      </c>
      <c r="D1552" s="4" t="s">
        <v>1520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1500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3">
        <f t="shared" si="475"/>
        <v>84</v>
      </c>
      <c r="BK1552" s="133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5" t="str">
        <f>+VLOOKUP(G1552,Liste!$A$7:$H$69,8,FALSE)</f>
        <v>Feuillus</v>
      </c>
      <c r="BU1552" s="295">
        <f t="shared" si="478"/>
        <v>1</v>
      </c>
      <c r="BV1552" s="297">
        <f t="shared" si="479"/>
        <v>0</v>
      </c>
      <c r="BW1552" s="316">
        <v>0</v>
      </c>
      <c r="BX1552" s="295">
        <f t="shared" si="480"/>
        <v>0.25</v>
      </c>
      <c r="BY1552">
        <f t="shared" si="481"/>
        <v>0</v>
      </c>
      <c r="BZ1552" s="301">
        <f t="shared" si="482"/>
        <v>0</v>
      </c>
      <c r="CB1552" s="296">
        <v>0.6</v>
      </c>
      <c r="CC1552" s="296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3">
      <c r="A1553" s="4">
        <v>2021</v>
      </c>
      <c r="B1553" s="313">
        <v>44361</v>
      </c>
      <c r="C1553" s="4" t="s">
        <v>66</v>
      </c>
      <c r="D1553" s="4" t="s">
        <v>1520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1500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3">
        <f t="shared" si="475"/>
        <v>84</v>
      </c>
      <c r="BK1553" s="133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5" t="str">
        <f>+VLOOKUP(G1553,Liste!$A$7:$H$69,8,FALSE)</f>
        <v>Feuillus</v>
      </c>
      <c r="BU1553" s="295">
        <f t="shared" si="478"/>
        <v>1</v>
      </c>
      <c r="BV1553" s="297">
        <f t="shared" si="479"/>
        <v>0</v>
      </c>
      <c r="BW1553" s="316">
        <v>0</v>
      </c>
      <c r="BX1553" s="295">
        <f t="shared" si="480"/>
        <v>0.25</v>
      </c>
      <c r="BY1553">
        <f t="shared" si="481"/>
        <v>0</v>
      </c>
      <c r="BZ1553" s="301">
        <f t="shared" si="482"/>
        <v>0</v>
      </c>
      <c r="CB1553" s="296">
        <v>0.6</v>
      </c>
      <c r="CC1553" s="296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3">
      <c r="A1554" s="4">
        <v>2021</v>
      </c>
      <c r="B1554" s="313">
        <v>44361</v>
      </c>
      <c r="C1554" s="4" t="s">
        <v>66</v>
      </c>
      <c r="D1554" s="4" t="s">
        <v>1520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1500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3">
        <f t="shared" si="475"/>
        <v>87</v>
      </c>
      <c r="BK1554" s="133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5" t="str">
        <f>+VLOOKUP(G1554,Liste!$A$7:$H$69,8,FALSE)</f>
        <v>Feuillus</v>
      </c>
      <c r="BU1554" s="295">
        <f t="shared" si="478"/>
        <v>1</v>
      </c>
      <c r="BV1554" s="297">
        <f t="shared" si="479"/>
        <v>0</v>
      </c>
      <c r="BW1554" s="316">
        <v>0</v>
      </c>
      <c r="BX1554" s="295">
        <f t="shared" si="480"/>
        <v>0.25</v>
      </c>
      <c r="BY1554">
        <f t="shared" si="481"/>
        <v>0</v>
      </c>
      <c r="BZ1554" s="301">
        <f t="shared" si="482"/>
        <v>0</v>
      </c>
      <c r="CB1554" s="296">
        <v>0.6</v>
      </c>
      <c r="CC1554" s="296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3">
      <c r="A1555" s="4">
        <v>2021</v>
      </c>
      <c r="B1555" s="313">
        <v>44361</v>
      </c>
      <c r="C1555" s="4" t="s">
        <v>66</v>
      </c>
      <c r="D1555" s="4" t="s">
        <v>1520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1500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3">
        <f t="shared" si="475"/>
        <v>90</v>
      </c>
      <c r="BK1555" s="133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5" t="str">
        <f>+VLOOKUP(G1555,Liste!$A$7:$H$69,8,FALSE)</f>
        <v>Feuillus</v>
      </c>
      <c r="BU1555" s="295">
        <f t="shared" si="478"/>
        <v>1</v>
      </c>
      <c r="BV1555" s="297">
        <f t="shared" si="479"/>
        <v>0</v>
      </c>
      <c r="BW1555" s="316">
        <v>0</v>
      </c>
      <c r="BX1555" s="295">
        <f t="shared" si="480"/>
        <v>0.25</v>
      </c>
      <c r="BY1555">
        <f t="shared" si="481"/>
        <v>0</v>
      </c>
      <c r="BZ1555" s="301">
        <f t="shared" si="482"/>
        <v>0</v>
      </c>
      <c r="CB1555" s="296">
        <v>0.6</v>
      </c>
      <c r="CC1555" s="296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3">
      <c r="A1556" s="4">
        <v>2021</v>
      </c>
      <c r="B1556" s="313">
        <v>44361</v>
      </c>
      <c r="C1556" s="4" t="s">
        <v>66</v>
      </c>
      <c r="D1556" s="4" t="s">
        <v>1520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1500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3">
        <f t="shared" si="475"/>
        <v>94</v>
      </c>
      <c r="BK1556" s="133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5" t="str">
        <f>+VLOOKUP(G1556,Liste!$A$7:$H$69,8,FALSE)</f>
        <v>Feuillus</v>
      </c>
      <c r="BU1556" s="295">
        <f t="shared" si="478"/>
        <v>1</v>
      </c>
      <c r="BV1556" s="297">
        <f t="shared" si="479"/>
        <v>0</v>
      </c>
      <c r="BW1556" s="316">
        <v>0</v>
      </c>
      <c r="BX1556" s="295">
        <f t="shared" si="480"/>
        <v>0.25</v>
      </c>
      <c r="BY1556">
        <f t="shared" si="481"/>
        <v>0</v>
      </c>
      <c r="BZ1556" s="301">
        <f t="shared" si="482"/>
        <v>0</v>
      </c>
      <c r="CB1556" s="296">
        <v>0.6</v>
      </c>
      <c r="CC1556" s="296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3">
      <c r="A1557" s="4">
        <v>2021</v>
      </c>
      <c r="B1557" s="313">
        <v>44361</v>
      </c>
      <c r="C1557" s="4" t="s">
        <v>66</v>
      </c>
      <c r="D1557" s="4" t="s">
        <v>1520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1500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3">
        <f t="shared" si="475"/>
        <v>94</v>
      </c>
      <c r="BK1557" s="133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5" t="str">
        <f>+VLOOKUP(G1557,Liste!$A$7:$H$69,8,FALSE)</f>
        <v>Feuillus</v>
      </c>
      <c r="BU1557" s="295">
        <f t="shared" si="478"/>
        <v>1</v>
      </c>
      <c r="BV1557" s="297">
        <f t="shared" si="479"/>
        <v>0</v>
      </c>
      <c r="BW1557" s="316">
        <v>0</v>
      </c>
      <c r="BX1557" s="295">
        <f t="shared" si="480"/>
        <v>0.25</v>
      </c>
      <c r="BY1557">
        <f t="shared" si="481"/>
        <v>0</v>
      </c>
      <c r="BZ1557" s="301">
        <f t="shared" si="482"/>
        <v>0</v>
      </c>
      <c r="CB1557" s="296">
        <v>0.6</v>
      </c>
      <c r="CC1557" s="296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3">
      <c r="A1558" s="4">
        <v>2021</v>
      </c>
      <c r="B1558" s="313">
        <v>44361</v>
      </c>
      <c r="C1558" s="4" t="s">
        <v>66</v>
      </c>
      <c r="D1558" s="4" t="s">
        <v>1520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1500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3">
        <f t="shared" si="475"/>
        <v>97</v>
      </c>
      <c r="BK1558" s="133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5" t="str">
        <f>+VLOOKUP(G1558,Liste!$A$7:$H$69,8,FALSE)</f>
        <v>Feuillus</v>
      </c>
      <c r="BU1558" s="295">
        <f t="shared" si="478"/>
        <v>1</v>
      </c>
      <c r="BV1558" s="297">
        <f t="shared" si="479"/>
        <v>0</v>
      </c>
      <c r="BW1558" s="316">
        <v>0</v>
      </c>
      <c r="BX1558" s="295">
        <f t="shared" si="480"/>
        <v>0.25</v>
      </c>
      <c r="BY1558">
        <f t="shared" si="481"/>
        <v>0</v>
      </c>
      <c r="BZ1558" s="301">
        <f t="shared" si="482"/>
        <v>0</v>
      </c>
      <c r="CB1558" s="296">
        <v>0.6</v>
      </c>
      <c r="CC1558" s="296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3">
      <c r="A1559" s="4">
        <v>2021</v>
      </c>
      <c r="B1559" s="313">
        <v>44361</v>
      </c>
      <c r="C1559" s="4" t="s">
        <v>66</v>
      </c>
      <c r="D1559" s="4" t="s">
        <v>1520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1500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3">
        <f t="shared" si="475"/>
        <v>100</v>
      </c>
      <c r="BK1559" s="133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5" t="str">
        <f>+VLOOKUP(G1559,Liste!$A$7:$H$69,8,FALSE)</f>
        <v>Feuillus</v>
      </c>
      <c r="BU1559" s="295">
        <f t="shared" si="478"/>
        <v>1</v>
      </c>
      <c r="BV1559" s="297">
        <f t="shared" si="479"/>
        <v>0</v>
      </c>
      <c r="BW1559" s="316">
        <v>0</v>
      </c>
      <c r="BX1559" s="295">
        <f t="shared" si="480"/>
        <v>0.25</v>
      </c>
      <c r="BY1559">
        <f t="shared" si="481"/>
        <v>0</v>
      </c>
      <c r="BZ1559" s="301">
        <f t="shared" si="482"/>
        <v>0</v>
      </c>
      <c r="CB1559" s="296">
        <v>0.6</v>
      </c>
      <c r="CC1559" s="296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3">
      <c r="A1560" s="4">
        <v>2021</v>
      </c>
      <c r="B1560" s="313">
        <v>44361</v>
      </c>
      <c r="C1560" s="4" t="s">
        <v>66</v>
      </c>
      <c r="D1560" s="4" t="s">
        <v>1520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1500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3">
        <f t="shared" si="475"/>
        <v>104</v>
      </c>
      <c r="BK1560" s="133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5" t="str">
        <f>+VLOOKUP(G1560,Liste!$A$7:$H$69,8,FALSE)</f>
        <v>Feuillus</v>
      </c>
      <c r="BU1560" s="295">
        <f t="shared" si="478"/>
        <v>1</v>
      </c>
      <c r="BV1560" s="297">
        <f t="shared" si="479"/>
        <v>0</v>
      </c>
      <c r="BW1560" s="316">
        <v>0</v>
      </c>
      <c r="BX1560" s="295">
        <f t="shared" si="480"/>
        <v>0.25</v>
      </c>
      <c r="BY1560">
        <f t="shared" si="481"/>
        <v>0</v>
      </c>
      <c r="BZ1560" s="301">
        <f t="shared" si="482"/>
        <v>0</v>
      </c>
      <c r="CB1560" s="296">
        <v>0.6</v>
      </c>
      <c r="CC1560" s="296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3">
      <c r="A1561" s="4">
        <v>2021</v>
      </c>
      <c r="B1561" s="313">
        <v>44361</v>
      </c>
      <c r="C1561" s="4" t="s">
        <v>66</v>
      </c>
      <c r="D1561" s="4" t="s">
        <v>1520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1500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3">
        <f t="shared" si="475"/>
        <v>104</v>
      </c>
      <c r="BK1561" s="133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5" t="str">
        <f>+VLOOKUP(G1561,Liste!$A$7:$H$69,8,FALSE)</f>
        <v>Feuillus</v>
      </c>
      <c r="BU1561" s="295">
        <f t="shared" si="478"/>
        <v>1</v>
      </c>
      <c r="BV1561" s="297">
        <f t="shared" si="479"/>
        <v>0</v>
      </c>
      <c r="BW1561" s="316">
        <v>0</v>
      </c>
      <c r="BX1561" s="295">
        <f t="shared" si="480"/>
        <v>0.25</v>
      </c>
      <c r="BY1561">
        <f t="shared" si="481"/>
        <v>0</v>
      </c>
      <c r="BZ1561" s="301">
        <f t="shared" si="482"/>
        <v>0</v>
      </c>
      <c r="CB1561" s="296">
        <v>0.6</v>
      </c>
      <c r="CC1561" s="296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3">
      <c r="A1562" s="4">
        <v>2021</v>
      </c>
      <c r="B1562" s="313">
        <v>44361</v>
      </c>
      <c r="C1562" s="4" t="s">
        <v>66</v>
      </c>
      <c r="D1562" s="4" t="s">
        <v>1520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1500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3">
        <f t="shared" si="475"/>
        <v>107</v>
      </c>
      <c r="BK1562" s="133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5" t="str">
        <f>+VLOOKUP(G1562,Liste!$A$7:$H$69,8,FALSE)</f>
        <v>Feuillus</v>
      </c>
      <c r="BU1562" s="295">
        <f t="shared" si="478"/>
        <v>1</v>
      </c>
      <c r="BV1562" s="297">
        <f t="shared" si="479"/>
        <v>0</v>
      </c>
      <c r="BW1562" s="316">
        <v>0</v>
      </c>
      <c r="BX1562" s="295">
        <f t="shared" si="480"/>
        <v>0.25</v>
      </c>
      <c r="BY1562">
        <f t="shared" si="481"/>
        <v>0</v>
      </c>
      <c r="BZ1562" s="301">
        <f t="shared" si="482"/>
        <v>0</v>
      </c>
      <c r="CB1562" s="296">
        <v>0.6</v>
      </c>
      <c r="CC1562" s="296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3">
      <c r="A1563" s="4">
        <v>2021</v>
      </c>
      <c r="B1563" s="313">
        <v>44361</v>
      </c>
      <c r="C1563" s="4" t="s">
        <v>66</v>
      </c>
      <c r="D1563" s="4" t="s">
        <v>1520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1500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3">
        <f t="shared" si="475"/>
        <v>110</v>
      </c>
      <c r="BK1563" s="133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5" t="str">
        <f>+VLOOKUP(G1563,Liste!$A$7:$H$69,8,FALSE)</f>
        <v>Feuillus</v>
      </c>
      <c r="BU1563" s="295">
        <f t="shared" si="478"/>
        <v>1</v>
      </c>
      <c r="BV1563" s="297">
        <f t="shared" si="479"/>
        <v>0</v>
      </c>
      <c r="BW1563" s="316">
        <v>0</v>
      </c>
      <c r="BX1563" s="295">
        <f t="shared" si="480"/>
        <v>0.25</v>
      </c>
      <c r="BY1563">
        <f t="shared" si="481"/>
        <v>0</v>
      </c>
      <c r="BZ1563" s="301">
        <f t="shared" si="482"/>
        <v>0</v>
      </c>
      <c r="CB1563" s="296">
        <v>0.6</v>
      </c>
      <c r="CC1563" s="296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3">
      <c r="A1564" s="4">
        <v>2021</v>
      </c>
      <c r="B1564" s="313">
        <v>44361</v>
      </c>
      <c r="C1564" s="4" t="s">
        <v>66</v>
      </c>
      <c r="D1564" s="4" t="s">
        <v>1520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1500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3">
        <f t="shared" si="475"/>
        <v>114</v>
      </c>
      <c r="BK1564" s="133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5" t="str">
        <f>+VLOOKUP(G1564,Liste!$A$7:$H$69,8,FALSE)</f>
        <v>Feuillus</v>
      </c>
      <c r="BU1564" s="295">
        <f t="shared" si="478"/>
        <v>1</v>
      </c>
      <c r="BV1564" s="297">
        <f t="shared" si="479"/>
        <v>0</v>
      </c>
      <c r="BW1564" s="316">
        <v>0</v>
      </c>
      <c r="BX1564" s="295">
        <f t="shared" si="480"/>
        <v>0.25</v>
      </c>
      <c r="BY1564">
        <f t="shared" si="481"/>
        <v>0</v>
      </c>
      <c r="BZ1564" s="301">
        <f t="shared" si="482"/>
        <v>0</v>
      </c>
      <c r="CB1564" s="296">
        <v>0.6</v>
      </c>
      <c r="CC1564" s="296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3">
      <c r="A1565" s="4">
        <v>2021</v>
      </c>
      <c r="B1565" s="313">
        <v>44361</v>
      </c>
      <c r="C1565" s="4" t="s">
        <v>66</v>
      </c>
      <c r="D1565" s="4" t="s">
        <v>1520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1500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3">
        <f t="shared" si="475"/>
        <v>114</v>
      </c>
      <c r="BK1565" s="133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5" t="str">
        <f>+VLOOKUP(G1565,Liste!$A$7:$H$69,8,FALSE)</f>
        <v>Feuillus</v>
      </c>
      <c r="BU1565" s="295">
        <f t="shared" si="478"/>
        <v>1</v>
      </c>
      <c r="BV1565" s="297">
        <f t="shared" si="479"/>
        <v>0</v>
      </c>
      <c r="BW1565" s="316">
        <v>0</v>
      </c>
      <c r="BX1565" s="295">
        <f t="shared" si="480"/>
        <v>0.25</v>
      </c>
      <c r="BY1565">
        <f t="shared" si="481"/>
        <v>0</v>
      </c>
      <c r="BZ1565" s="301">
        <f t="shared" si="482"/>
        <v>0</v>
      </c>
      <c r="CB1565" s="296">
        <v>0.6</v>
      </c>
      <c r="CC1565" s="296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3">
      <c r="A1566" s="4">
        <v>2021</v>
      </c>
      <c r="B1566" s="313">
        <v>44361</v>
      </c>
      <c r="C1566" s="4" t="s">
        <v>66</v>
      </c>
      <c r="D1566" s="4" t="s">
        <v>1520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1500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3">
        <f t="shared" si="475"/>
        <v>117</v>
      </c>
      <c r="BK1566" s="133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5" t="str">
        <f>+VLOOKUP(G1566,Liste!$A$7:$H$69,8,FALSE)</f>
        <v>Feuillus</v>
      </c>
      <c r="BU1566" s="295">
        <f t="shared" si="478"/>
        <v>1</v>
      </c>
      <c r="BV1566" s="297">
        <f t="shared" si="479"/>
        <v>0</v>
      </c>
      <c r="BW1566" s="316">
        <v>0</v>
      </c>
      <c r="BX1566" s="295">
        <f t="shared" si="480"/>
        <v>0.25</v>
      </c>
      <c r="BY1566">
        <f t="shared" si="481"/>
        <v>0</v>
      </c>
      <c r="BZ1566" s="301">
        <f t="shared" si="482"/>
        <v>0</v>
      </c>
      <c r="CB1566" s="296">
        <v>0.6</v>
      </c>
      <c r="CC1566" s="296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3">
      <c r="A1567" s="4">
        <v>2021</v>
      </c>
      <c r="B1567" s="313">
        <v>44361</v>
      </c>
      <c r="C1567" s="4" t="s">
        <v>66</v>
      </c>
      <c r="D1567" s="4" t="s">
        <v>1520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1500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3">
        <f t="shared" si="475"/>
        <v>120</v>
      </c>
      <c r="BK1567" s="133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5" t="str">
        <f>+VLOOKUP(G1567,Liste!$A$7:$H$69,8,FALSE)</f>
        <v>Feuillus</v>
      </c>
      <c r="BU1567" s="295">
        <f t="shared" si="478"/>
        <v>1</v>
      </c>
      <c r="BV1567" s="297">
        <f t="shared" si="479"/>
        <v>0</v>
      </c>
      <c r="BW1567" s="316">
        <v>0</v>
      </c>
      <c r="BX1567" s="295">
        <f t="shared" si="480"/>
        <v>0.25</v>
      </c>
      <c r="BY1567">
        <f t="shared" si="481"/>
        <v>0</v>
      </c>
      <c r="BZ1567" s="301">
        <f t="shared" si="482"/>
        <v>0</v>
      </c>
      <c r="CB1567" s="296">
        <v>0.6</v>
      </c>
      <c r="CC1567" s="296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3">
      <c r="A1568" s="4">
        <v>2021</v>
      </c>
      <c r="B1568" s="313">
        <v>44361</v>
      </c>
      <c r="C1568" s="4" t="s">
        <v>66</v>
      </c>
      <c r="D1568" s="4" t="s">
        <v>1520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1500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3">
        <f t="shared" si="475"/>
        <v>124</v>
      </c>
      <c r="BK1568" s="133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5" t="str">
        <f>+VLOOKUP(G1568,Liste!$A$7:$H$69,8,FALSE)</f>
        <v>Feuillus</v>
      </c>
      <c r="BU1568" s="295">
        <f t="shared" si="478"/>
        <v>1</v>
      </c>
      <c r="BV1568" s="297">
        <f t="shared" si="479"/>
        <v>0</v>
      </c>
      <c r="BW1568" s="316">
        <v>0</v>
      </c>
      <c r="BX1568" s="295">
        <f t="shared" si="480"/>
        <v>0.25</v>
      </c>
      <c r="BY1568">
        <f t="shared" si="481"/>
        <v>0</v>
      </c>
      <c r="BZ1568" s="301">
        <f t="shared" si="482"/>
        <v>0</v>
      </c>
      <c r="CB1568" s="296">
        <v>0.6</v>
      </c>
      <c r="CC1568" s="296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3">
      <c r="A1569" s="4">
        <v>2021</v>
      </c>
      <c r="B1569" s="313">
        <v>44361</v>
      </c>
      <c r="C1569" s="4" t="s">
        <v>66</v>
      </c>
      <c r="D1569" s="4" t="s">
        <v>1520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1500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3">
        <f t="shared" si="475"/>
        <v>124</v>
      </c>
      <c r="BK1569" s="133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5" t="str">
        <f>+VLOOKUP(G1569,Liste!$A$7:$H$69,8,FALSE)</f>
        <v>Feuillus</v>
      </c>
      <c r="BU1569" s="295">
        <f t="shared" si="478"/>
        <v>1</v>
      </c>
      <c r="BV1569" s="297">
        <f t="shared" si="479"/>
        <v>0</v>
      </c>
      <c r="BW1569" s="316">
        <v>0</v>
      </c>
      <c r="BX1569" s="295">
        <f t="shared" si="480"/>
        <v>0.25</v>
      </c>
      <c r="BY1569">
        <f t="shared" si="481"/>
        <v>0</v>
      </c>
      <c r="BZ1569" s="301">
        <f t="shared" si="482"/>
        <v>0</v>
      </c>
      <c r="CB1569" s="296">
        <v>0.6</v>
      </c>
      <c r="CC1569" s="296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3">
      <c r="A1570" s="4">
        <v>2021</v>
      </c>
      <c r="B1570" s="313">
        <v>44361</v>
      </c>
      <c r="C1570" s="4" t="s">
        <v>66</v>
      </c>
      <c r="D1570" s="4" t="s">
        <v>1520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1500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3">
        <f t="shared" si="475"/>
        <v>127</v>
      </c>
      <c r="BK1570" s="133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5" t="str">
        <f>+VLOOKUP(G1570,Liste!$A$7:$H$69,8,FALSE)</f>
        <v>Feuillus</v>
      </c>
      <c r="BU1570" s="295">
        <f t="shared" si="478"/>
        <v>1</v>
      </c>
      <c r="BV1570" s="297">
        <f t="shared" si="479"/>
        <v>0</v>
      </c>
      <c r="BW1570" s="316">
        <v>0</v>
      </c>
      <c r="BX1570" s="295">
        <f t="shared" si="480"/>
        <v>0.25</v>
      </c>
      <c r="BY1570">
        <f t="shared" si="481"/>
        <v>0</v>
      </c>
      <c r="BZ1570" s="301">
        <f t="shared" si="482"/>
        <v>0</v>
      </c>
      <c r="CB1570" s="296">
        <v>0.6</v>
      </c>
      <c r="CC1570" s="296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3">
      <c r="A1571" s="4">
        <v>2021</v>
      </c>
      <c r="B1571" s="313">
        <v>44361</v>
      </c>
      <c r="C1571" s="4" t="s">
        <v>66</v>
      </c>
      <c r="D1571" s="4" t="s">
        <v>1520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1500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3">
        <f t="shared" si="475"/>
        <v>130</v>
      </c>
      <c r="BK1571" s="133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5" t="str">
        <f>+VLOOKUP(G1571,Liste!$A$7:$H$69,8,FALSE)</f>
        <v>Feuillus</v>
      </c>
      <c r="BU1571" s="295">
        <f t="shared" si="478"/>
        <v>1</v>
      </c>
      <c r="BV1571" s="297">
        <f t="shared" si="479"/>
        <v>0</v>
      </c>
      <c r="BW1571" s="316">
        <v>0</v>
      </c>
      <c r="BX1571" s="295">
        <f t="shared" si="480"/>
        <v>0.25</v>
      </c>
      <c r="BY1571">
        <f t="shared" si="481"/>
        <v>0</v>
      </c>
      <c r="BZ1571" s="301">
        <f t="shared" si="482"/>
        <v>0</v>
      </c>
      <c r="CB1571" s="296">
        <v>0.6</v>
      </c>
      <c r="CC1571" s="296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3">
      <c r="A1572" s="4">
        <v>2021</v>
      </c>
      <c r="B1572" s="313">
        <v>44361</v>
      </c>
      <c r="C1572" s="4" t="s">
        <v>66</v>
      </c>
      <c r="D1572" s="4" t="s">
        <v>1520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1500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3">
        <f t="shared" si="475"/>
        <v>134</v>
      </c>
      <c r="BK1572" s="133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5" t="str">
        <f>+VLOOKUP(G1572,Liste!$A$7:$H$69,8,FALSE)</f>
        <v>Feuillus</v>
      </c>
      <c r="BU1572" s="295">
        <f t="shared" si="478"/>
        <v>1</v>
      </c>
      <c r="BV1572" s="297">
        <f t="shared" si="479"/>
        <v>0</v>
      </c>
      <c r="BW1572" s="316">
        <v>0</v>
      </c>
      <c r="BX1572" s="295">
        <f t="shared" si="480"/>
        <v>0.25</v>
      </c>
      <c r="BY1572">
        <f t="shared" si="481"/>
        <v>0</v>
      </c>
      <c r="BZ1572" s="301">
        <f t="shared" si="482"/>
        <v>0</v>
      </c>
      <c r="CB1572" s="296">
        <v>0.6</v>
      </c>
      <c r="CC1572" s="296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3">
      <c r="A1573" s="4">
        <v>2021</v>
      </c>
      <c r="B1573" s="313">
        <v>44361</v>
      </c>
      <c r="C1573" s="4" t="s">
        <v>66</v>
      </c>
      <c r="D1573" s="4" t="s">
        <v>1520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1500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3">
        <f t="shared" si="475"/>
        <v>134</v>
      </c>
      <c r="BK1573" s="133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5" t="str">
        <f>+VLOOKUP(G1573,Liste!$A$7:$H$69,8,FALSE)</f>
        <v>Feuillus</v>
      </c>
      <c r="BU1573" s="295">
        <f t="shared" si="478"/>
        <v>1</v>
      </c>
      <c r="BV1573" s="297">
        <f t="shared" si="479"/>
        <v>0</v>
      </c>
      <c r="BW1573" s="316">
        <v>0</v>
      </c>
      <c r="BX1573" s="295">
        <f t="shared" si="480"/>
        <v>0.25</v>
      </c>
      <c r="BY1573">
        <f t="shared" si="481"/>
        <v>0</v>
      </c>
      <c r="BZ1573" s="301">
        <f t="shared" si="482"/>
        <v>0</v>
      </c>
      <c r="CB1573" s="296">
        <v>0.6</v>
      </c>
      <c r="CC1573" s="296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3">
      <c r="A1574" s="4">
        <v>2021</v>
      </c>
      <c r="B1574" s="313">
        <v>44361</v>
      </c>
      <c r="C1574" s="4" t="s">
        <v>66</v>
      </c>
      <c r="D1574" s="4" t="s">
        <v>1520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1500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3">
        <f t="shared" si="475"/>
        <v>137</v>
      </c>
      <c r="BK1574" s="133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5" t="str">
        <f>+VLOOKUP(G1574,Liste!$A$7:$H$69,8,FALSE)</f>
        <v>Feuillus</v>
      </c>
      <c r="BU1574" s="295">
        <f t="shared" si="478"/>
        <v>1</v>
      </c>
      <c r="BV1574" s="297">
        <f t="shared" si="479"/>
        <v>0</v>
      </c>
      <c r="BW1574" s="316">
        <v>0</v>
      </c>
      <c r="BX1574" s="295">
        <f t="shared" si="480"/>
        <v>0.25</v>
      </c>
      <c r="BY1574">
        <f t="shared" si="481"/>
        <v>0</v>
      </c>
      <c r="BZ1574" s="301">
        <f t="shared" si="482"/>
        <v>0</v>
      </c>
      <c r="CB1574" s="296">
        <v>0.6</v>
      </c>
      <c r="CC1574" s="296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3">
      <c r="A1575" s="4">
        <v>2021</v>
      </c>
      <c r="B1575" s="313">
        <v>44361</v>
      </c>
      <c r="C1575" s="4" t="s">
        <v>66</v>
      </c>
      <c r="D1575" s="4" t="s">
        <v>1520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1500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3">
        <f t="shared" si="475"/>
        <v>140</v>
      </c>
      <c r="BK1575" s="133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5" t="str">
        <f>+VLOOKUP(G1575,Liste!$A$7:$H$69,8,FALSE)</f>
        <v>Feuillus</v>
      </c>
      <c r="BU1575" s="295">
        <f t="shared" si="478"/>
        <v>1</v>
      </c>
      <c r="BV1575" s="297">
        <f t="shared" si="479"/>
        <v>0</v>
      </c>
      <c r="BW1575" s="316">
        <v>0</v>
      </c>
      <c r="BX1575" s="295">
        <f t="shared" si="480"/>
        <v>0.25</v>
      </c>
      <c r="BY1575">
        <f t="shared" si="481"/>
        <v>0</v>
      </c>
      <c r="BZ1575" s="301">
        <f t="shared" si="482"/>
        <v>0</v>
      </c>
      <c r="CB1575" s="296">
        <v>0.6</v>
      </c>
      <c r="CC1575" s="296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3">
      <c r="A1576" s="4">
        <v>2021</v>
      </c>
      <c r="B1576" s="313">
        <v>44361</v>
      </c>
      <c r="C1576" s="4" t="s">
        <v>66</v>
      </c>
      <c r="D1576" s="4" t="s">
        <v>1520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1500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3">
        <f t="shared" si="475"/>
        <v>144</v>
      </c>
      <c r="BK1576" s="133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5" t="str">
        <f>+VLOOKUP(G1576,Liste!$A$7:$H$69,8,FALSE)</f>
        <v>Feuillus</v>
      </c>
      <c r="BU1576" s="295">
        <f t="shared" si="478"/>
        <v>1</v>
      </c>
      <c r="BV1576" s="297">
        <f t="shared" si="479"/>
        <v>0</v>
      </c>
      <c r="BW1576" s="316">
        <v>0</v>
      </c>
      <c r="BX1576" s="295">
        <f t="shared" si="480"/>
        <v>0.25</v>
      </c>
      <c r="BY1576">
        <f t="shared" si="481"/>
        <v>0</v>
      </c>
      <c r="BZ1576" s="301">
        <f t="shared" si="482"/>
        <v>0</v>
      </c>
      <c r="CB1576" s="296">
        <v>0.6</v>
      </c>
      <c r="CC1576" s="296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3">
      <c r="A1577" s="4">
        <v>2021</v>
      </c>
      <c r="B1577" s="313">
        <v>44361</v>
      </c>
      <c r="C1577" s="4" t="s">
        <v>66</v>
      </c>
      <c r="D1577" s="4" t="s">
        <v>1520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1500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3">
        <f t="shared" si="475"/>
        <v>144</v>
      </c>
      <c r="BK1577" s="133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5" t="str">
        <f>+VLOOKUP(G1577,Liste!$A$7:$H$69,8,FALSE)</f>
        <v>Feuillus</v>
      </c>
      <c r="BU1577" s="295">
        <f t="shared" si="478"/>
        <v>1</v>
      </c>
      <c r="BV1577" s="297">
        <f t="shared" si="479"/>
        <v>0</v>
      </c>
      <c r="BW1577" s="316">
        <v>0</v>
      </c>
      <c r="BX1577" s="295">
        <f t="shared" si="480"/>
        <v>0.25</v>
      </c>
      <c r="BY1577">
        <f t="shared" si="481"/>
        <v>0</v>
      </c>
      <c r="BZ1577" s="301">
        <f t="shared" si="482"/>
        <v>0</v>
      </c>
      <c r="CB1577" s="296">
        <v>0.6</v>
      </c>
      <c r="CC1577" s="296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3">
      <c r="A1578" s="4">
        <v>2021</v>
      </c>
      <c r="B1578" s="313">
        <v>44361</v>
      </c>
      <c r="C1578" s="4" t="s">
        <v>66</v>
      </c>
      <c r="D1578" s="4" t="s">
        <v>1520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1500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3">
        <f t="shared" si="475"/>
        <v>147</v>
      </c>
      <c r="BK1578" s="133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5" t="str">
        <f>+VLOOKUP(G1578,Liste!$A$7:$H$69,8,FALSE)</f>
        <v>Feuillus</v>
      </c>
      <c r="BU1578" s="295">
        <f t="shared" si="478"/>
        <v>1</v>
      </c>
      <c r="BV1578" s="297">
        <f t="shared" si="479"/>
        <v>0</v>
      </c>
      <c r="BW1578" s="316">
        <v>0</v>
      </c>
      <c r="BX1578" s="295">
        <f t="shared" si="480"/>
        <v>0.25</v>
      </c>
      <c r="BY1578">
        <f t="shared" si="481"/>
        <v>0</v>
      </c>
      <c r="BZ1578" s="301">
        <f t="shared" si="482"/>
        <v>0</v>
      </c>
      <c r="CB1578" s="296">
        <v>0.6</v>
      </c>
      <c r="CC1578" s="296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3">
      <c r="A1579" s="4">
        <v>2021</v>
      </c>
      <c r="B1579" s="313">
        <v>44361</v>
      </c>
      <c r="C1579" s="4" t="s">
        <v>66</v>
      </c>
      <c r="D1579" s="4" t="s">
        <v>1520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1500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3">
        <f t="shared" si="475"/>
        <v>150</v>
      </c>
      <c r="BK1579" s="133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5" t="str">
        <f>+VLOOKUP(G1579,Liste!$A$7:$H$69,8,FALSE)</f>
        <v>Feuillus</v>
      </c>
      <c r="BU1579" s="295">
        <f t="shared" si="478"/>
        <v>1</v>
      </c>
      <c r="BV1579" s="297">
        <f t="shared" si="479"/>
        <v>0</v>
      </c>
      <c r="BW1579" s="316">
        <v>0</v>
      </c>
      <c r="BX1579" s="295">
        <f t="shared" si="480"/>
        <v>0.25</v>
      </c>
      <c r="BY1579">
        <f t="shared" si="481"/>
        <v>0</v>
      </c>
      <c r="BZ1579" s="301">
        <f t="shared" si="482"/>
        <v>0</v>
      </c>
      <c r="CB1579" s="296">
        <v>0.6</v>
      </c>
      <c r="CC1579" s="296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3">
      <c r="A1580" s="4">
        <v>2021</v>
      </c>
      <c r="B1580" s="313">
        <v>44361</v>
      </c>
      <c r="C1580" s="4" t="s">
        <v>66</v>
      </c>
      <c r="D1580" s="4" t="s">
        <v>1520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1500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3">
        <f t="shared" si="475"/>
        <v>154</v>
      </c>
      <c r="BK1580" s="133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5" t="str">
        <f>+VLOOKUP(G1580,Liste!$A$7:$H$69,8,FALSE)</f>
        <v>Feuillus</v>
      </c>
      <c r="BU1580" s="295">
        <f t="shared" si="478"/>
        <v>1</v>
      </c>
      <c r="BV1580" s="297">
        <f t="shared" si="479"/>
        <v>0</v>
      </c>
      <c r="BW1580" s="316">
        <v>0</v>
      </c>
      <c r="BX1580" s="295">
        <f t="shared" si="480"/>
        <v>0.25</v>
      </c>
      <c r="BY1580">
        <f t="shared" si="481"/>
        <v>0</v>
      </c>
      <c r="BZ1580" s="301">
        <f t="shared" si="482"/>
        <v>0</v>
      </c>
      <c r="CB1580" s="296">
        <v>0.6</v>
      </c>
      <c r="CC1580" s="296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3">
      <c r="A1581" s="4">
        <v>2021</v>
      </c>
      <c r="B1581" s="313">
        <v>44361</v>
      </c>
      <c r="C1581" s="4" t="s">
        <v>66</v>
      </c>
      <c r="D1581" s="4" t="s">
        <v>1520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1500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3">
        <f t="shared" si="475"/>
        <v>154</v>
      </c>
      <c r="BK1581" s="133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5" t="str">
        <f>+VLOOKUP(G1581,Liste!$A$7:$H$69,8,FALSE)</f>
        <v>Feuillus</v>
      </c>
      <c r="BU1581" s="295">
        <f t="shared" si="478"/>
        <v>1</v>
      </c>
      <c r="BV1581" s="297">
        <f t="shared" si="479"/>
        <v>0</v>
      </c>
      <c r="BW1581" s="316">
        <v>0</v>
      </c>
      <c r="BX1581" s="295">
        <f t="shared" si="480"/>
        <v>0.25</v>
      </c>
      <c r="BY1581">
        <f t="shared" si="481"/>
        <v>0</v>
      </c>
      <c r="BZ1581" s="301">
        <f t="shared" si="482"/>
        <v>0</v>
      </c>
      <c r="CB1581" s="296">
        <v>0.6</v>
      </c>
      <c r="CC1581" s="296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3">
      <c r="A1582" s="4">
        <v>2021</v>
      </c>
      <c r="B1582" s="313">
        <v>44361</v>
      </c>
      <c r="C1582" s="4" t="s">
        <v>66</v>
      </c>
      <c r="D1582" s="4" t="s">
        <v>1520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1500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3">
        <f t="shared" si="475"/>
        <v>157</v>
      </c>
      <c r="BK1582" s="133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5" t="str">
        <f>+VLOOKUP(G1582,Liste!$A$7:$H$69,8,FALSE)</f>
        <v>Feuillus</v>
      </c>
      <c r="BU1582" s="295">
        <f t="shared" si="478"/>
        <v>1</v>
      </c>
      <c r="BV1582" s="297">
        <f t="shared" si="479"/>
        <v>0</v>
      </c>
      <c r="BW1582" s="316">
        <v>0</v>
      </c>
      <c r="BX1582" s="295">
        <f t="shared" si="480"/>
        <v>0.25</v>
      </c>
      <c r="BY1582">
        <f t="shared" si="481"/>
        <v>0</v>
      </c>
      <c r="BZ1582" s="301">
        <f t="shared" si="482"/>
        <v>0</v>
      </c>
      <c r="CB1582" s="296">
        <v>0.6</v>
      </c>
      <c r="CC1582" s="296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3">
      <c r="A1583" s="4">
        <v>2021</v>
      </c>
      <c r="B1583" s="313">
        <v>44361</v>
      </c>
      <c r="C1583" s="4" t="s">
        <v>66</v>
      </c>
      <c r="D1583" s="4" t="s">
        <v>1520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1500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3">
        <f t="shared" si="475"/>
        <v>160</v>
      </c>
      <c r="BK1583" s="133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5" t="str">
        <f>+VLOOKUP(G1583,Liste!$A$7:$H$69,8,FALSE)</f>
        <v>Feuillus</v>
      </c>
      <c r="BU1583" s="295">
        <f t="shared" si="478"/>
        <v>1</v>
      </c>
      <c r="BV1583" s="297">
        <f t="shared" si="479"/>
        <v>0</v>
      </c>
      <c r="BW1583" s="316">
        <v>0</v>
      </c>
      <c r="BX1583" s="295">
        <f t="shared" si="480"/>
        <v>0.25</v>
      </c>
      <c r="BY1583">
        <f t="shared" si="481"/>
        <v>0</v>
      </c>
      <c r="BZ1583" s="301">
        <f t="shared" si="482"/>
        <v>0</v>
      </c>
      <c r="CB1583" s="296">
        <v>0.6</v>
      </c>
      <c r="CC1583" s="296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3">
      <c r="A1584" s="4">
        <v>2021</v>
      </c>
      <c r="B1584" s="313">
        <v>44361</v>
      </c>
      <c r="C1584" s="4" t="s">
        <v>66</v>
      </c>
      <c r="D1584" s="4" t="s">
        <v>1520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1500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3">
        <f t="shared" si="475"/>
        <v>164</v>
      </c>
      <c r="BK1584" s="133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5" t="str">
        <f>+VLOOKUP(G1584,Liste!$A$7:$H$69,8,FALSE)</f>
        <v>Feuillus</v>
      </c>
      <c r="BU1584" s="295">
        <f t="shared" si="478"/>
        <v>1</v>
      </c>
      <c r="BV1584" s="297">
        <f t="shared" si="479"/>
        <v>0</v>
      </c>
      <c r="BW1584" s="316">
        <v>0</v>
      </c>
      <c r="BX1584" s="295">
        <f t="shared" si="480"/>
        <v>0.25</v>
      </c>
      <c r="BY1584">
        <f t="shared" si="481"/>
        <v>0</v>
      </c>
      <c r="BZ1584" s="301">
        <f t="shared" si="482"/>
        <v>0</v>
      </c>
      <c r="CB1584" s="296">
        <v>0.6</v>
      </c>
      <c r="CC1584" s="296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3">
      <c r="A1585" s="4">
        <v>2021</v>
      </c>
      <c r="B1585" s="313">
        <v>44361</v>
      </c>
      <c r="C1585" s="4" t="s">
        <v>66</v>
      </c>
      <c r="D1585" s="4" t="s">
        <v>1520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1500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3">
        <f t="shared" si="475"/>
        <v>164</v>
      </c>
      <c r="BK1585" s="133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5" t="str">
        <f>+VLOOKUP(G1585,Liste!$A$7:$H$69,8,FALSE)</f>
        <v>Feuillus</v>
      </c>
      <c r="BU1585" s="295">
        <f t="shared" si="478"/>
        <v>1</v>
      </c>
      <c r="BV1585" s="297">
        <f t="shared" si="479"/>
        <v>0</v>
      </c>
      <c r="BW1585" s="316">
        <v>0</v>
      </c>
      <c r="BX1585" s="295">
        <f t="shared" si="480"/>
        <v>0.25</v>
      </c>
      <c r="BY1585">
        <f t="shared" si="481"/>
        <v>0</v>
      </c>
      <c r="BZ1585" s="301">
        <f t="shared" si="482"/>
        <v>0</v>
      </c>
      <c r="CB1585" s="296">
        <v>0.6</v>
      </c>
      <c r="CC1585" s="296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3">
      <c r="A1586" s="4">
        <v>2021</v>
      </c>
      <c r="B1586" s="313">
        <v>44361</v>
      </c>
      <c r="C1586" s="4" t="s">
        <v>66</v>
      </c>
      <c r="D1586" s="4" t="s">
        <v>1520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1500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3">
        <f t="shared" si="475"/>
        <v>167</v>
      </c>
      <c r="BK1586" s="133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5" t="str">
        <f>+VLOOKUP(G1586,Liste!$A$7:$H$69,8,FALSE)</f>
        <v>Feuillus</v>
      </c>
      <c r="BU1586" s="295">
        <f t="shared" si="478"/>
        <v>1</v>
      </c>
      <c r="BV1586" s="297">
        <f t="shared" si="479"/>
        <v>0</v>
      </c>
      <c r="BW1586" s="316">
        <v>0</v>
      </c>
      <c r="BX1586" s="295">
        <f t="shared" si="480"/>
        <v>0.25</v>
      </c>
      <c r="BY1586">
        <f t="shared" si="481"/>
        <v>0</v>
      </c>
      <c r="BZ1586" s="301">
        <f t="shared" si="482"/>
        <v>0</v>
      </c>
      <c r="CB1586" s="296">
        <v>0.6</v>
      </c>
      <c r="CC1586" s="296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3">
      <c r="A1587" s="4">
        <v>2021</v>
      </c>
      <c r="B1587" s="313">
        <v>44361</v>
      </c>
      <c r="C1587" s="4" t="s">
        <v>66</v>
      </c>
      <c r="D1587" s="4" t="s">
        <v>1520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1500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3">
        <f t="shared" si="475"/>
        <v>170</v>
      </c>
      <c r="BK1587" s="133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5" t="str">
        <f>+VLOOKUP(G1587,Liste!$A$7:$H$69,8,FALSE)</f>
        <v>Feuillus</v>
      </c>
      <c r="BU1587" s="295">
        <f t="shared" si="478"/>
        <v>1</v>
      </c>
      <c r="BV1587" s="297">
        <f t="shared" si="479"/>
        <v>0</v>
      </c>
      <c r="BW1587" s="316">
        <v>0</v>
      </c>
      <c r="BX1587" s="295">
        <f t="shared" si="480"/>
        <v>0.25</v>
      </c>
      <c r="BY1587">
        <f t="shared" si="481"/>
        <v>0</v>
      </c>
      <c r="BZ1587" s="301">
        <f t="shared" si="482"/>
        <v>0</v>
      </c>
      <c r="CB1587" s="296">
        <v>0.6</v>
      </c>
      <c r="CC1587" s="296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3">
      <c r="A1588" s="4">
        <v>2021</v>
      </c>
      <c r="B1588" s="313">
        <v>44361</v>
      </c>
      <c r="C1588" s="4" t="s">
        <v>66</v>
      </c>
      <c r="D1588" s="4" t="s">
        <v>1520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1500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3">
        <f t="shared" si="475"/>
        <v>174</v>
      </c>
      <c r="BK1588" s="133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5" t="str">
        <f>+VLOOKUP(G1588,Liste!$A$7:$H$69,8,FALSE)</f>
        <v>Feuillus</v>
      </c>
      <c r="BU1588" s="295">
        <f t="shared" si="478"/>
        <v>1</v>
      </c>
      <c r="BV1588" s="297">
        <f t="shared" si="479"/>
        <v>0</v>
      </c>
      <c r="BW1588" s="316">
        <v>0</v>
      </c>
      <c r="BX1588" s="295">
        <f t="shared" si="480"/>
        <v>0.25</v>
      </c>
      <c r="BY1588">
        <f t="shared" si="481"/>
        <v>0</v>
      </c>
      <c r="BZ1588" s="301">
        <f t="shared" si="482"/>
        <v>0</v>
      </c>
      <c r="CB1588" s="296">
        <v>0.6</v>
      </c>
      <c r="CC1588" s="296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3">
      <c r="A1589" s="4">
        <v>2021</v>
      </c>
      <c r="B1589" s="313">
        <v>44361</v>
      </c>
      <c r="C1589" s="4" t="s">
        <v>66</v>
      </c>
      <c r="D1589" s="4" t="s">
        <v>1520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1500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3">
        <f t="shared" si="475"/>
        <v>174</v>
      </c>
      <c r="BK1589" s="133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5" t="str">
        <f>+VLOOKUP(G1589,Liste!$A$7:$H$69,8,FALSE)</f>
        <v>Feuillus</v>
      </c>
      <c r="BU1589" s="295">
        <f t="shared" si="478"/>
        <v>1</v>
      </c>
      <c r="BV1589" s="297">
        <f t="shared" si="479"/>
        <v>0</v>
      </c>
      <c r="BW1589" s="316">
        <v>0</v>
      </c>
      <c r="BX1589" s="295">
        <f t="shared" si="480"/>
        <v>0.25</v>
      </c>
      <c r="BY1589">
        <f t="shared" si="481"/>
        <v>0</v>
      </c>
      <c r="BZ1589" s="301">
        <f t="shared" si="482"/>
        <v>0</v>
      </c>
      <c r="CB1589" s="296">
        <v>0.6</v>
      </c>
      <c r="CC1589" s="296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3">
      <c r="A1590" s="4">
        <v>2021</v>
      </c>
      <c r="B1590" s="313">
        <v>44361</v>
      </c>
      <c r="C1590" s="4" t="s">
        <v>66</v>
      </c>
      <c r="D1590" s="4" t="s">
        <v>1520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1500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3">
        <f t="shared" si="475"/>
        <v>177</v>
      </c>
      <c r="BK1590" s="133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5" t="str">
        <f>+VLOOKUP(G1590,Liste!$A$7:$H$69,8,FALSE)</f>
        <v>Feuillus</v>
      </c>
      <c r="BU1590" s="295">
        <f t="shared" si="478"/>
        <v>1</v>
      </c>
      <c r="BV1590" s="297">
        <f t="shared" si="479"/>
        <v>0</v>
      </c>
      <c r="BW1590" s="316">
        <v>0</v>
      </c>
      <c r="BX1590" s="295">
        <f t="shared" si="480"/>
        <v>0.25</v>
      </c>
      <c r="BY1590">
        <f t="shared" si="481"/>
        <v>0</v>
      </c>
      <c r="BZ1590" s="301">
        <f t="shared" si="482"/>
        <v>0</v>
      </c>
      <c r="CB1590" s="296">
        <v>0.6</v>
      </c>
      <c r="CC1590" s="296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3">
      <c r="A1591" s="4">
        <v>2021</v>
      </c>
      <c r="B1591" s="313">
        <v>44361</v>
      </c>
      <c r="C1591" s="4" t="s">
        <v>66</v>
      </c>
      <c r="D1591" s="4" t="s">
        <v>1520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1500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3">
        <f t="shared" si="475"/>
        <v>177</v>
      </c>
      <c r="BK1591" s="133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5" t="str">
        <f>+VLOOKUP(G1591,Liste!$A$7:$H$69,8,FALSE)</f>
        <v>Feuillus</v>
      </c>
      <c r="BU1591" s="295">
        <f t="shared" si="478"/>
        <v>1</v>
      </c>
      <c r="BV1591" s="297">
        <f t="shared" si="479"/>
        <v>0</v>
      </c>
      <c r="BW1591" s="316">
        <v>0</v>
      </c>
      <c r="BX1591" s="295">
        <f t="shared" si="480"/>
        <v>0.25</v>
      </c>
      <c r="BY1591">
        <f t="shared" si="481"/>
        <v>0</v>
      </c>
      <c r="BZ1591" s="301">
        <f t="shared" si="482"/>
        <v>0</v>
      </c>
      <c r="CB1591" s="296">
        <v>0.6</v>
      </c>
      <c r="CC1591" s="296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3">
      <c r="A1592" s="4">
        <v>2021</v>
      </c>
      <c r="B1592" s="313">
        <v>44361</v>
      </c>
      <c r="C1592" s="4" t="s">
        <v>66</v>
      </c>
      <c r="D1592" s="4" t="s">
        <v>1520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1500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3">
        <f t="shared" si="475"/>
        <v>180</v>
      </c>
      <c r="BK1592" s="133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5" t="str">
        <f>+VLOOKUP(G1592,Liste!$A$7:$H$69,8,FALSE)</f>
        <v>Feuillus</v>
      </c>
      <c r="BU1592" s="295">
        <f t="shared" si="478"/>
        <v>1</v>
      </c>
      <c r="BV1592" s="297">
        <f t="shared" si="479"/>
        <v>0</v>
      </c>
      <c r="BW1592" s="316">
        <v>0</v>
      </c>
      <c r="BX1592" s="295">
        <f t="shared" si="480"/>
        <v>0.25</v>
      </c>
      <c r="BY1592">
        <f t="shared" si="481"/>
        <v>0</v>
      </c>
      <c r="BZ1592" s="301">
        <f t="shared" si="482"/>
        <v>0</v>
      </c>
      <c r="CB1592" s="296">
        <v>0.6</v>
      </c>
      <c r="CC1592" s="296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3">
      <c r="A1593" s="4">
        <v>2021</v>
      </c>
      <c r="B1593" s="313">
        <v>44361</v>
      </c>
      <c r="C1593" s="4" t="s">
        <v>66</v>
      </c>
      <c r="D1593" s="4" t="s">
        <v>1520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1500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3">
        <f t="shared" si="475"/>
        <v>180</v>
      </c>
      <c r="BK1593" s="133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5" t="str">
        <f>+VLOOKUP(G1593,Liste!$A$7:$H$69,8,FALSE)</f>
        <v>Feuillus</v>
      </c>
      <c r="BU1593" s="295">
        <f t="shared" si="478"/>
        <v>1</v>
      </c>
      <c r="BV1593" s="297">
        <f t="shared" si="479"/>
        <v>0</v>
      </c>
      <c r="BW1593" s="316">
        <v>0</v>
      </c>
      <c r="BX1593" s="295">
        <f t="shared" si="480"/>
        <v>0.25</v>
      </c>
      <c r="BY1593">
        <f t="shared" si="481"/>
        <v>0</v>
      </c>
      <c r="BZ1593" s="301">
        <f t="shared" si="482"/>
        <v>0</v>
      </c>
      <c r="CB1593" s="296">
        <v>0.6</v>
      </c>
      <c r="CC1593" s="296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3">
      <c r="A1594" s="4">
        <v>2021</v>
      </c>
      <c r="B1594" s="313">
        <v>44361</v>
      </c>
      <c r="C1594" s="4" t="s">
        <v>66</v>
      </c>
      <c r="D1594" s="4" t="s">
        <v>1520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1500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3">
        <f t="shared" si="475"/>
        <v>183</v>
      </c>
      <c r="BK1594" s="133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5" t="str">
        <f>+VLOOKUP(G1594,Liste!$A$7:$H$69,8,FALSE)</f>
        <v>Feuillus</v>
      </c>
      <c r="BU1594" s="295">
        <f t="shared" si="478"/>
        <v>1</v>
      </c>
      <c r="BV1594" s="297">
        <f t="shared" si="479"/>
        <v>0</v>
      </c>
      <c r="BW1594" s="316">
        <v>0</v>
      </c>
      <c r="BX1594" s="295">
        <f t="shared" si="480"/>
        <v>0.25</v>
      </c>
      <c r="BY1594">
        <f t="shared" si="481"/>
        <v>0</v>
      </c>
      <c r="BZ1594" s="301">
        <f t="shared" si="482"/>
        <v>0</v>
      </c>
      <c r="CB1594" s="296">
        <v>0.6</v>
      </c>
      <c r="CC1594" s="296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3">
      <c r="A1595" s="4">
        <v>2021</v>
      </c>
      <c r="B1595" s="313">
        <v>44361</v>
      </c>
      <c r="C1595" s="4" t="s">
        <v>66</v>
      </c>
      <c r="D1595" s="4" t="s">
        <v>1520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1500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3">
        <f t="shared" si="475"/>
        <v>183</v>
      </c>
      <c r="BK1595" s="133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5" t="str">
        <f>+VLOOKUP(G1595,Liste!$A$7:$H$69,8,FALSE)</f>
        <v>Feuillus</v>
      </c>
      <c r="BU1595" s="295">
        <f t="shared" si="478"/>
        <v>1</v>
      </c>
      <c r="BV1595" s="297">
        <f t="shared" si="479"/>
        <v>0</v>
      </c>
      <c r="BW1595" s="316">
        <v>0</v>
      </c>
      <c r="BX1595" s="295">
        <f t="shared" si="480"/>
        <v>0.25</v>
      </c>
      <c r="BY1595">
        <f t="shared" si="481"/>
        <v>0</v>
      </c>
      <c r="BZ1595" s="301">
        <f t="shared" si="482"/>
        <v>0</v>
      </c>
      <c r="CB1595" s="296">
        <v>0.6</v>
      </c>
      <c r="CC1595" s="296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3">
      <c r="A1596" s="4">
        <v>2021</v>
      </c>
      <c r="B1596" s="313">
        <v>44372</v>
      </c>
      <c r="C1596" s="4" t="s">
        <v>1519</v>
      </c>
      <c r="D1596" s="4" t="s">
        <v>1520</v>
      </c>
      <c r="F1596" s="4" t="s">
        <v>90</v>
      </c>
      <c r="G1596" s="5" t="s">
        <v>1509</v>
      </c>
      <c r="H1596" s="5" t="s">
        <v>1522</v>
      </c>
      <c r="I1596" s="5" t="s">
        <v>18</v>
      </c>
      <c r="J1596" s="5" t="s">
        <v>10</v>
      </c>
      <c r="K1596" s="5">
        <v>12</v>
      </c>
      <c r="L1596" s="5" t="s">
        <v>1523</v>
      </c>
      <c r="M1596" s="5">
        <v>1100</v>
      </c>
      <c r="N1596" s="5" t="s">
        <v>170</v>
      </c>
      <c r="O1596" s="6" t="s">
        <v>81</v>
      </c>
      <c r="P1596" s="6" t="s">
        <v>1525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3">
        <f t="shared" si="475"/>
        <v>18</v>
      </c>
      <c r="BK1596" s="133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5" t="str">
        <f>+VLOOKUP(G1596,Liste!$A$7:$H$69,8,FALSE)</f>
        <v>Résineux</v>
      </c>
      <c r="BU1596" s="295">
        <f t="shared" si="478"/>
        <v>0</v>
      </c>
      <c r="BV1596" s="297">
        <f t="shared" si="479"/>
        <v>1</v>
      </c>
      <c r="BW1596" s="316">
        <v>0</v>
      </c>
      <c r="BX1596" s="295">
        <f t="shared" si="480"/>
        <v>0.43</v>
      </c>
      <c r="BY1596">
        <f t="shared" si="481"/>
        <v>0</v>
      </c>
      <c r="BZ1596" s="301">
        <f t="shared" si="482"/>
        <v>0</v>
      </c>
      <c r="CB1596" s="296">
        <v>0.6</v>
      </c>
      <c r="CC1596" s="296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3">
      <c r="B1597" s="313">
        <v>44372</v>
      </c>
      <c r="C1597" s="4" t="s">
        <v>1519</v>
      </c>
      <c r="D1597" s="4" t="s">
        <v>1520</v>
      </c>
      <c r="F1597" s="4" t="s">
        <v>90</v>
      </c>
      <c r="G1597" s="5" t="s">
        <v>1509</v>
      </c>
      <c r="H1597" s="5" t="s">
        <v>1522</v>
      </c>
      <c r="I1597" s="5" t="s">
        <v>18</v>
      </c>
      <c r="J1597" s="5" t="s">
        <v>10</v>
      </c>
      <c r="K1597" s="5">
        <v>12</v>
      </c>
      <c r="L1597" s="5" t="s">
        <v>1523</v>
      </c>
      <c r="M1597" s="5">
        <v>1100</v>
      </c>
      <c r="N1597" s="5" t="s">
        <v>170</v>
      </c>
      <c r="O1597" s="6" t="s">
        <v>81</v>
      </c>
      <c r="P1597" s="6" t="s">
        <v>1525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3">
        <f t="shared" si="475"/>
        <v>19</v>
      </c>
      <c r="BK1597" s="133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5" t="str">
        <f>+VLOOKUP(G1597,Liste!$A$7:$H$69,8,FALSE)</f>
        <v>Résineux</v>
      </c>
      <c r="BU1597" s="295">
        <f t="shared" si="478"/>
        <v>0</v>
      </c>
      <c r="BV1597" s="297">
        <f t="shared" si="479"/>
        <v>1</v>
      </c>
      <c r="BW1597" s="316">
        <v>0</v>
      </c>
      <c r="BX1597" s="295">
        <f t="shared" si="480"/>
        <v>0.43</v>
      </c>
      <c r="BY1597">
        <f>+IF(BJ1597&lt;=30,AV1597*BX1597,0)</f>
        <v>0</v>
      </c>
      <c r="BZ1597" s="301">
        <f t="shared" si="482"/>
        <v>0</v>
      </c>
      <c r="CB1597" s="296">
        <v>0.6</v>
      </c>
      <c r="CC1597" s="296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3">
      <c r="B1598" s="313">
        <v>44372</v>
      </c>
      <c r="C1598" s="4" t="s">
        <v>1519</v>
      </c>
      <c r="D1598" s="4" t="s">
        <v>1520</v>
      </c>
      <c r="F1598" s="4" t="s">
        <v>90</v>
      </c>
      <c r="G1598" s="5" t="s">
        <v>1509</v>
      </c>
      <c r="H1598" s="5" t="s">
        <v>1522</v>
      </c>
      <c r="I1598" s="5" t="s">
        <v>18</v>
      </c>
      <c r="J1598" s="5" t="s">
        <v>10</v>
      </c>
      <c r="K1598" s="5">
        <v>12</v>
      </c>
      <c r="L1598" s="5" t="s">
        <v>1523</v>
      </c>
      <c r="M1598" s="5">
        <v>1100</v>
      </c>
      <c r="N1598" s="5" t="s">
        <v>170</v>
      </c>
      <c r="O1598" s="6" t="s">
        <v>81</v>
      </c>
      <c r="P1598" s="6" t="s">
        <v>1525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3">
        <f t="shared" si="475"/>
        <v>20</v>
      </c>
      <c r="BK1598" s="133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5" t="str">
        <f>+VLOOKUP(G1598,Liste!$A$7:$H$69,8,FALSE)</f>
        <v>Résineux</v>
      </c>
      <c r="BU1598" s="295">
        <f t="shared" si="478"/>
        <v>0</v>
      </c>
      <c r="BV1598" s="297">
        <f t="shared" si="479"/>
        <v>1</v>
      </c>
      <c r="BW1598" s="316">
        <v>0</v>
      </c>
      <c r="BX1598" s="295">
        <f t="shared" si="480"/>
        <v>0.43</v>
      </c>
      <c r="BY1598">
        <f t="shared" si="481"/>
        <v>0</v>
      </c>
      <c r="BZ1598" s="301">
        <f t="shared" si="482"/>
        <v>0</v>
      </c>
      <c r="CB1598" s="296">
        <v>0.6</v>
      </c>
      <c r="CC1598" s="296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3">
      <c r="B1599" s="313">
        <v>44372</v>
      </c>
      <c r="C1599" s="4" t="s">
        <v>1519</v>
      </c>
      <c r="D1599" s="4" t="s">
        <v>1520</v>
      </c>
      <c r="F1599" s="4" t="s">
        <v>90</v>
      </c>
      <c r="G1599" s="5" t="s">
        <v>1509</v>
      </c>
      <c r="H1599" s="5" t="s">
        <v>1522</v>
      </c>
      <c r="I1599" s="5" t="s">
        <v>18</v>
      </c>
      <c r="J1599" s="5" t="s">
        <v>10</v>
      </c>
      <c r="K1599" s="5">
        <v>12</v>
      </c>
      <c r="L1599" s="5" t="s">
        <v>1523</v>
      </c>
      <c r="M1599" s="5">
        <v>1100</v>
      </c>
      <c r="N1599" s="5" t="s">
        <v>170</v>
      </c>
      <c r="O1599" s="6" t="s">
        <v>81</v>
      </c>
      <c r="P1599" s="6" t="s">
        <v>1525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3">
        <f t="shared" si="475"/>
        <v>21</v>
      </c>
      <c r="BK1599" s="133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5" t="str">
        <f>+VLOOKUP(G1599,Liste!$A$7:$H$69,8,FALSE)</f>
        <v>Résineux</v>
      </c>
      <c r="BU1599" s="295">
        <f t="shared" si="478"/>
        <v>0</v>
      </c>
      <c r="BV1599" s="297">
        <f t="shared" si="479"/>
        <v>1</v>
      </c>
      <c r="BW1599" s="316">
        <v>0</v>
      </c>
      <c r="BX1599" s="295">
        <f t="shared" si="480"/>
        <v>0.43</v>
      </c>
      <c r="BY1599">
        <f t="shared" si="481"/>
        <v>0</v>
      </c>
      <c r="BZ1599" s="301">
        <f t="shared" si="482"/>
        <v>0</v>
      </c>
      <c r="CB1599" s="296">
        <v>0.6</v>
      </c>
      <c r="CC1599" s="296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3">
      <c r="B1600" s="313">
        <v>44372</v>
      </c>
      <c r="C1600" s="4" t="s">
        <v>1519</v>
      </c>
      <c r="D1600" s="4" t="s">
        <v>1520</v>
      </c>
      <c r="F1600" s="4" t="s">
        <v>90</v>
      </c>
      <c r="G1600" s="5" t="s">
        <v>1509</v>
      </c>
      <c r="H1600" s="5" t="s">
        <v>1522</v>
      </c>
      <c r="I1600" s="5" t="s">
        <v>18</v>
      </c>
      <c r="J1600" s="5" t="s">
        <v>10</v>
      </c>
      <c r="K1600" s="5">
        <v>12</v>
      </c>
      <c r="L1600" s="5" t="s">
        <v>1523</v>
      </c>
      <c r="M1600" s="5">
        <v>1100</v>
      </c>
      <c r="N1600" s="5" t="s">
        <v>170</v>
      </c>
      <c r="O1600" s="6" t="s">
        <v>81</v>
      </c>
      <c r="P1600" s="6" t="s">
        <v>1525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3">
        <f t="shared" si="475"/>
        <v>22</v>
      </c>
      <c r="BK1600" s="133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5" t="str">
        <f>+VLOOKUP(G1600,Liste!$A$7:$H$69,8,FALSE)</f>
        <v>Résineux</v>
      </c>
      <c r="BU1600" s="295">
        <f t="shared" si="478"/>
        <v>0</v>
      </c>
      <c r="BV1600" s="297">
        <f t="shared" si="479"/>
        <v>1</v>
      </c>
      <c r="BW1600" s="316">
        <v>0</v>
      </c>
      <c r="BX1600" s="295">
        <f t="shared" si="480"/>
        <v>0.43</v>
      </c>
      <c r="BY1600">
        <f t="shared" si="481"/>
        <v>0</v>
      </c>
      <c r="BZ1600" s="301">
        <f t="shared" si="482"/>
        <v>0</v>
      </c>
      <c r="CB1600" s="296">
        <v>0.6</v>
      </c>
      <c r="CC1600" s="296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3">
      <c r="B1601" s="313">
        <v>44372</v>
      </c>
      <c r="C1601" s="4" t="s">
        <v>1519</v>
      </c>
      <c r="D1601" s="4" t="s">
        <v>1520</v>
      </c>
      <c r="F1601" s="4" t="s">
        <v>90</v>
      </c>
      <c r="G1601" s="5" t="s">
        <v>1509</v>
      </c>
      <c r="H1601" s="5" t="s">
        <v>1522</v>
      </c>
      <c r="I1601" s="5" t="s">
        <v>18</v>
      </c>
      <c r="J1601" s="5" t="s">
        <v>10</v>
      </c>
      <c r="K1601" s="5">
        <v>12</v>
      </c>
      <c r="L1601" s="5" t="s">
        <v>1523</v>
      </c>
      <c r="M1601" s="5">
        <v>1100</v>
      </c>
      <c r="N1601" s="5" t="s">
        <v>170</v>
      </c>
      <c r="O1601" s="6" t="s">
        <v>81</v>
      </c>
      <c r="P1601" s="6" t="s">
        <v>1525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3">
        <f t="shared" si="475"/>
        <v>23</v>
      </c>
      <c r="BK1601" s="133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5" t="str">
        <f>+VLOOKUP(G1601,Liste!$A$7:$H$69,8,FALSE)</f>
        <v>Résineux</v>
      </c>
      <c r="BU1601" s="295">
        <f t="shared" si="478"/>
        <v>0</v>
      </c>
      <c r="BV1601" s="297">
        <f t="shared" si="479"/>
        <v>1</v>
      </c>
      <c r="BW1601" s="316">
        <v>0</v>
      </c>
      <c r="BX1601" s="295">
        <f t="shared" si="480"/>
        <v>0.43</v>
      </c>
      <c r="BY1601">
        <f t="shared" si="481"/>
        <v>0</v>
      </c>
      <c r="BZ1601" s="301">
        <f t="shared" si="482"/>
        <v>0</v>
      </c>
      <c r="CB1601" s="296">
        <v>0.6</v>
      </c>
      <c r="CC1601" s="296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3">
      <c r="B1602" s="313">
        <v>44372</v>
      </c>
      <c r="C1602" s="4" t="s">
        <v>1519</v>
      </c>
      <c r="D1602" s="4" t="s">
        <v>1520</v>
      </c>
      <c r="F1602" s="4" t="s">
        <v>90</v>
      </c>
      <c r="G1602" s="5" t="s">
        <v>1509</v>
      </c>
      <c r="H1602" s="5" t="s">
        <v>1522</v>
      </c>
      <c r="I1602" s="5" t="s">
        <v>18</v>
      </c>
      <c r="J1602" s="5" t="s">
        <v>10</v>
      </c>
      <c r="K1602" s="5">
        <v>12</v>
      </c>
      <c r="L1602" s="5" t="s">
        <v>1523</v>
      </c>
      <c r="M1602" s="5">
        <v>1100</v>
      </c>
      <c r="N1602" s="5" t="s">
        <v>170</v>
      </c>
      <c r="O1602" s="6" t="s">
        <v>81</v>
      </c>
      <c r="P1602" s="6" t="s">
        <v>1525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3">
        <f t="shared" si="475"/>
        <v>24</v>
      </c>
      <c r="BK1602" s="133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5" t="str">
        <f>+VLOOKUP(G1602,Liste!$A$7:$H$69,8,FALSE)</f>
        <v>Résineux</v>
      </c>
      <c r="BU1602" s="295">
        <f t="shared" si="478"/>
        <v>0</v>
      </c>
      <c r="BV1602" s="297">
        <f t="shared" si="479"/>
        <v>1</v>
      </c>
      <c r="BW1602" s="316">
        <v>0</v>
      </c>
      <c r="BX1602" s="295">
        <f t="shared" si="480"/>
        <v>0.43</v>
      </c>
      <c r="BY1602">
        <f t="shared" si="481"/>
        <v>0</v>
      </c>
      <c r="BZ1602" s="301">
        <f t="shared" si="482"/>
        <v>0</v>
      </c>
      <c r="CB1602" s="296">
        <v>0.6</v>
      </c>
      <c r="CC1602" s="296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3">
      <c r="B1603" s="313">
        <v>44372</v>
      </c>
      <c r="C1603" s="4" t="s">
        <v>1519</v>
      </c>
      <c r="D1603" s="4" t="s">
        <v>1520</v>
      </c>
      <c r="F1603" s="4" t="s">
        <v>90</v>
      </c>
      <c r="G1603" s="5" t="s">
        <v>1509</v>
      </c>
      <c r="H1603" s="5" t="s">
        <v>1522</v>
      </c>
      <c r="I1603" s="5" t="s">
        <v>18</v>
      </c>
      <c r="J1603" s="5" t="s">
        <v>10</v>
      </c>
      <c r="K1603" s="5">
        <v>12</v>
      </c>
      <c r="L1603" s="5" t="s">
        <v>1523</v>
      </c>
      <c r="M1603" s="5">
        <v>1100</v>
      </c>
      <c r="N1603" s="5" t="s">
        <v>170</v>
      </c>
      <c r="O1603" s="6" t="s">
        <v>81</v>
      </c>
      <c r="P1603" s="6" t="s">
        <v>1525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3">
        <f t="shared" ref="BJ1603:BJ1666" si="494">+AC1603</f>
        <v>25</v>
      </c>
      <c r="BK1603" s="133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5" t="str">
        <f>+VLOOKUP(G1603,Liste!$A$7:$H$69,8,FALSE)</f>
        <v>Résineux</v>
      </c>
      <c r="BU1603" s="295">
        <f t="shared" si="478"/>
        <v>0</v>
      </c>
      <c r="BV1603" s="297">
        <f t="shared" si="479"/>
        <v>1</v>
      </c>
      <c r="BW1603" s="316">
        <v>0</v>
      </c>
      <c r="BX1603" s="295">
        <f t="shared" si="480"/>
        <v>0.43</v>
      </c>
      <c r="BY1603">
        <f t="shared" si="481"/>
        <v>0</v>
      </c>
      <c r="BZ1603" s="301">
        <f t="shared" si="482"/>
        <v>0</v>
      </c>
      <c r="CB1603" s="296">
        <v>0.6</v>
      </c>
      <c r="CC1603" s="296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3">
      <c r="B1604" s="313">
        <v>44372</v>
      </c>
      <c r="C1604" s="4" t="s">
        <v>1519</v>
      </c>
      <c r="D1604" s="4" t="s">
        <v>1520</v>
      </c>
      <c r="F1604" s="4" t="s">
        <v>90</v>
      </c>
      <c r="G1604" s="5" t="s">
        <v>1509</v>
      </c>
      <c r="H1604" s="5" t="s">
        <v>1522</v>
      </c>
      <c r="I1604" s="5" t="s">
        <v>18</v>
      </c>
      <c r="J1604" s="5" t="s">
        <v>10</v>
      </c>
      <c r="K1604" s="5">
        <v>12</v>
      </c>
      <c r="L1604" s="5" t="s">
        <v>1523</v>
      </c>
      <c r="M1604" s="5">
        <v>1100</v>
      </c>
      <c r="N1604" s="5" t="s">
        <v>170</v>
      </c>
      <c r="O1604" s="6" t="s">
        <v>81</v>
      </c>
      <c r="P1604" s="6" t="s">
        <v>1525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3">
        <f t="shared" si="494"/>
        <v>26</v>
      </c>
      <c r="BK1604" s="133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5" t="str">
        <f>+VLOOKUP(G1604,Liste!$A$7:$H$69,8,FALSE)</f>
        <v>Résineux</v>
      </c>
      <c r="BU1604" s="295">
        <f t="shared" ref="BU1604:BU1667" si="497">IF(BT1604="Résineux",0%,100%)</f>
        <v>0</v>
      </c>
      <c r="BV1604" s="297">
        <f t="shared" ref="BV1604:BV1667" si="498">+IF(BT1604="Résineux",100%,0%)</f>
        <v>1</v>
      </c>
      <c r="BW1604" s="316">
        <v>0</v>
      </c>
      <c r="BX1604" s="295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1">
        <f t="shared" ref="BZ1604:BZ1667" si="501">+IF(BJ1604&gt;=31,0,BY1604+BZ1603)</f>
        <v>0</v>
      </c>
      <c r="CB1604" s="296">
        <v>0.6</v>
      </c>
      <c r="CC1604" s="296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3">
      <c r="B1605" s="313">
        <v>44372</v>
      </c>
      <c r="C1605" s="4" t="s">
        <v>1519</v>
      </c>
      <c r="D1605" s="4" t="s">
        <v>1520</v>
      </c>
      <c r="F1605" s="4" t="s">
        <v>90</v>
      </c>
      <c r="G1605" s="5" t="s">
        <v>1509</v>
      </c>
      <c r="H1605" s="5" t="s">
        <v>1522</v>
      </c>
      <c r="I1605" s="5" t="s">
        <v>18</v>
      </c>
      <c r="J1605" s="5" t="s">
        <v>10</v>
      </c>
      <c r="K1605" s="5">
        <v>12</v>
      </c>
      <c r="L1605" s="5" t="s">
        <v>1523</v>
      </c>
      <c r="M1605" s="5">
        <v>1100</v>
      </c>
      <c r="N1605" s="5" t="s">
        <v>170</v>
      </c>
      <c r="O1605" s="6" t="s">
        <v>81</v>
      </c>
      <c r="P1605" s="6" t="s">
        <v>1525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3">
        <f t="shared" si="494"/>
        <v>27</v>
      </c>
      <c r="BK1605" s="133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5" t="str">
        <f>+VLOOKUP(G1605,Liste!$A$7:$H$69,8,FALSE)</f>
        <v>Résineux</v>
      </c>
      <c r="BU1605" s="295">
        <f t="shared" si="497"/>
        <v>0</v>
      </c>
      <c r="BV1605" s="297">
        <f t="shared" si="498"/>
        <v>1</v>
      </c>
      <c r="BW1605" s="316">
        <v>0</v>
      </c>
      <c r="BX1605" s="295">
        <f t="shared" si="499"/>
        <v>0.43</v>
      </c>
      <c r="BY1605">
        <f t="shared" si="500"/>
        <v>0</v>
      </c>
      <c r="BZ1605" s="301">
        <f t="shared" si="501"/>
        <v>0</v>
      </c>
      <c r="CB1605" s="296">
        <v>0.6</v>
      </c>
      <c r="CC1605" s="296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3">
      <c r="B1606" s="313">
        <v>44372</v>
      </c>
      <c r="C1606" s="4" t="s">
        <v>1519</v>
      </c>
      <c r="D1606" s="4" t="s">
        <v>1520</v>
      </c>
      <c r="F1606" s="4" t="s">
        <v>90</v>
      </c>
      <c r="G1606" s="5" t="s">
        <v>1509</v>
      </c>
      <c r="H1606" s="5" t="s">
        <v>1522</v>
      </c>
      <c r="I1606" s="5" t="s">
        <v>18</v>
      </c>
      <c r="J1606" s="5" t="s">
        <v>10</v>
      </c>
      <c r="K1606" s="5">
        <v>12</v>
      </c>
      <c r="L1606" s="5" t="s">
        <v>1523</v>
      </c>
      <c r="M1606" s="5">
        <v>1100</v>
      </c>
      <c r="N1606" s="5" t="s">
        <v>170</v>
      </c>
      <c r="O1606" s="6" t="s">
        <v>81</v>
      </c>
      <c r="P1606" s="6" t="s">
        <v>1525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3">
        <f t="shared" si="494"/>
        <v>28</v>
      </c>
      <c r="BK1606" s="133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5" t="str">
        <f>+VLOOKUP(G1606,Liste!$A$7:$H$69,8,FALSE)</f>
        <v>Résineux</v>
      </c>
      <c r="BU1606" s="295">
        <f t="shared" si="497"/>
        <v>0</v>
      </c>
      <c r="BV1606" s="297">
        <f t="shared" si="498"/>
        <v>1</v>
      </c>
      <c r="BW1606" s="316">
        <v>0</v>
      </c>
      <c r="BX1606" s="295">
        <f t="shared" si="499"/>
        <v>0.43</v>
      </c>
      <c r="BY1606">
        <f t="shared" si="500"/>
        <v>0</v>
      </c>
      <c r="BZ1606" s="301">
        <f t="shared" si="501"/>
        <v>0</v>
      </c>
      <c r="CB1606" s="296">
        <v>0.6</v>
      </c>
      <c r="CC1606" s="296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3">
      <c r="B1607" s="313">
        <v>44372</v>
      </c>
      <c r="C1607" s="4" t="s">
        <v>1519</v>
      </c>
      <c r="D1607" s="4" t="s">
        <v>1520</v>
      </c>
      <c r="F1607" s="4" t="s">
        <v>90</v>
      </c>
      <c r="G1607" s="5" t="s">
        <v>1509</v>
      </c>
      <c r="H1607" s="5" t="s">
        <v>1522</v>
      </c>
      <c r="I1607" s="5" t="s">
        <v>18</v>
      </c>
      <c r="J1607" s="5" t="s">
        <v>10</v>
      </c>
      <c r="K1607" s="5">
        <v>12</v>
      </c>
      <c r="L1607" s="5" t="s">
        <v>1523</v>
      </c>
      <c r="M1607" s="5">
        <v>1100</v>
      </c>
      <c r="N1607" s="5" t="s">
        <v>170</v>
      </c>
      <c r="O1607" s="6" t="s">
        <v>81</v>
      </c>
      <c r="P1607" s="6" t="s">
        <v>1525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3">
        <f t="shared" si="494"/>
        <v>29</v>
      </c>
      <c r="BK1607" s="133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5" t="str">
        <f>+VLOOKUP(G1607,Liste!$A$7:$H$69,8,FALSE)</f>
        <v>Résineux</v>
      </c>
      <c r="BU1607" s="295">
        <f t="shared" si="497"/>
        <v>0</v>
      </c>
      <c r="BV1607" s="297">
        <f t="shared" si="498"/>
        <v>1</v>
      </c>
      <c r="BW1607" s="316">
        <v>0</v>
      </c>
      <c r="BX1607" s="295">
        <f t="shared" si="499"/>
        <v>0.43</v>
      </c>
      <c r="BY1607">
        <f t="shared" si="500"/>
        <v>0</v>
      </c>
      <c r="BZ1607" s="301">
        <f t="shared" si="501"/>
        <v>0</v>
      </c>
      <c r="CB1607" s="296">
        <v>0.6</v>
      </c>
      <c r="CC1607" s="296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3">
      <c r="B1608" s="313">
        <v>44372</v>
      </c>
      <c r="C1608" s="4" t="s">
        <v>1519</v>
      </c>
      <c r="D1608" s="4" t="s">
        <v>1520</v>
      </c>
      <c r="F1608" s="4" t="s">
        <v>90</v>
      </c>
      <c r="G1608" s="5" t="s">
        <v>1509</v>
      </c>
      <c r="H1608" s="5" t="s">
        <v>1522</v>
      </c>
      <c r="I1608" s="5" t="s">
        <v>18</v>
      </c>
      <c r="J1608" s="5" t="s">
        <v>10</v>
      </c>
      <c r="K1608" s="5">
        <v>12</v>
      </c>
      <c r="L1608" s="5" t="s">
        <v>1523</v>
      </c>
      <c r="M1608" s="5">
        <v>1100</v>
      </c>
      <c r="N1608" s="5" t="s">
        <v>170</v>
      </c>
      <c r="O1608" s="6" t="s">
        <v>81</v>
      </c>
      <c r="P1608" s="6" t="s">
        <v>1525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3">
        <f t="shared" si="494"/>
        <v>30</v>
      </c>
      <c r="BK1608" s="133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5" t="str">
        <f>+VLOOKUP(G1608,Liste!$A$7:$H$69,8,FALSE)</f>
        <v>Résineux</v>
      </c>
      <c r="BU1608" s="295">
        <f t="shared" si="497"/>
        <v>0</v>
      </c>
      <c r="BV1608" s="297">
        <f t="shared" si="498"/>
        <v>1</v>
      </c>
      <c r="BW1608" s="316">
        <v>0</v>
      </c>
      <c r="BX1608" s="295">
        <f t="shared" si="499"/>
        <v>0.43</v>
      </c>
      <c r="BY1608">
        <f t="shared" si="500"/>
        <v>0</v>
      </c>
      <c r="BZ1608" s="301">
        <f t="shared" si="501"/>
        <v>0</v>
      </c>
      <c r="CB1608" s="296">
        <v>0.6</v>
      </c>
      <c r="CC1608" s="296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3">
      <c r="B1609" s="313">
        <v>44372</v>
      </c>
      <c r="C1609" s="4" t="s">
        <v>1519</v>
      </c>
      <c r="D1609" s="4" t="s">
        <v>1520</v>
      </c>
      <c r="F1609" s="4" t="s">
        <v>90</v>
      </c>
      <c r="G1609" s="5" t="s">
        <v>1509</v>
      </c>
      <c r="H1609" s="5" t="s">
        <v>1522</v>
      </c>
      <c r="I1609" s="5" t="s">
        <v>18</v>
      </c>
      <c r="J1609" s="5" t="s">
        <v>10</v>
      </c>
      <c r="K1609" s="5">
        <v>12</v>
      </c>
      <c r="L1609" s="5" t="s">
        <v>1523</v>
      </c>
      <c r="M1609" s="5">
        <v>1100</v>
      </c>
      <c r="N1609" s="5" t="s">
        <v>170</v>
      </c>
      <c r="O1609" s="6" t="s">
        <v>81</v>
      </c>
      <c r="P1609" s="6" t="s">
        <v>1525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3">
        <f t="shared" si="494"/>
        <v>31</v>
      </c>
      <c r="BK1609" s="133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5" t="str">
        <f>+VLOOKUP(G1609,Liste!$A$7:$H$69,8,FALSE)</f>
        <v>Résineux</v>
      </c>
      <c r="BU1609" s="295">
        <f t="shared" si="497"/>
        <v>0</v>
      </c>
      <c r="BV1609" s="297">
        <f t="shared" si="498"/>
        <v>1</v>
      </c>
      <c r="BW1609" s="316">
        <v>0</v>
      </c>
      <c r="BX1609" s="295">
        <f t="shared" si="499"/>
        <v>0.43</v>
      </c>
      <c r="BY1609">
        <f t="shared" si="500"/>
        <v>0</v>
      </c>
      <c r="BZ1609" s="301">
        <f t="shared" si="501"/>
        <v>0</v>
      </c>
      <c r="CB1609" s="296">
        <v>0.6</v>
      </c>
      <c r="CC1609" s="296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3">
      <c r="B1610" s="313">
        <v>44372</v>
      </c>
      <c r="C1610" s="4" t="s">
        <v>1519</v>
      </c>
      <c r="D1610" s="4" t="s">
        <v>1520</v>
      </c>
      <c r="F1610" s="4" t="s">
        <v>90</v>
      </c>
      <c r="G1610" s="5" t="s">
        <v>1509</v>
      </c>
      <c r="H1610" s="5" t="s">
        <v>1522</v>
      </c>
      <c r="I1610" s="5" t="s">
        <v>18</v>
      </c>
      <c r="J1610" s="5" t="s">
        <v>10</v>
      </c>
      <c r="K1610" s="5">
        <v>12</v>
      </c>
      <c r="L1610" s="5" t="s">
        <v>1523</v>
      </c>
      <c r="M1610" s="5">
        <v>1100</v>
      </c>
      <c r="N1610" s="5" t="s">
        <v>170</v>
      </c>
      <c r="O1610" s="6" t="s">
        <v>81</v>
      </c>
      <c r="P1610" s="6" t="s">
        <v>1525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3">
        <f t="shared" si="494"/>
        <v>32</v>
      </c>
      <c r="BK1610" s="133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5" t="str">
        <f>+VLOOKUP(G1610,Liste!$A$7:$H$69,8,FALSE)</f>
        <v>Résineux</v>
      </c>
      <c r="BU1610" s="295">
        <f t="shared" si="497"/>
        <v>0</v>
      </c>
      <c r="BV1610" s="297">
        <f t="shared" si="498"/>
        <v>1</v>
      </c>
      <c r="BW1610" s="316">
        <v>0</v>
      </c>
      <c r="BX1610" s="295">
        <f t="shared" si="499"/>
        <v>0.43</v>
      </c>
      <c r="BY1610">
        <f t="shared" si="500"/>
        <v>0</v>
      </c>
      <c r="BZ1610" s="301">
        <f t="shared" si="501"/>
        <v>0</v>
      </c>
      <c r="CB1610" s="296">
        <v>0.6</v>
      </c>
      <c r="CC1610" s="296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3">
      <c r="B1611" s="313">
        <v>44372</v>
      </c>
      <c r="C1611" s="4" t="s">
        <v>1519</v>
      </c>
      <c r="D1611" s="4" t="s">
        <v>1520</v>
      </c>
      <c r="F1611" s="4" t="s">
        <v>90</v>
      </c>
      <c r="G1611" s="5" t="s">
        <v>1509</v>
      </c>
      <c r="H1611" s="5" t="s">
        <v>1522</v>
      </c>
      <c r="I1611" s="5" t="s">
        <v>18</v>
      </c>
      <c r="J1611" s="5" t="s">
        <v>10</v>
      </c>
      <c r="K1611" s="5">
        <v>12</v>
      </c>
      <c r="L1611" s="5" t="s">
        <v>1523</v>
      </c>
      <c r="M1611" s="5">
        <v>1100</v>
      </c>
      <c r="N1611" s="5" t="s">
        <v>170</v>
      </c>
      <c r="O1611" s="6" t="s">
        <v>81</v>
      </c>
      <c r="P1611" s="6" t="s">
        <v>1525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3">
        <f t="shared" si="494"/>
        <v>33</v>
      </c>
      <c r="BK1611" s="133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5" t="str">
        <f>+VLOOKUP(G1611,Liste!$A$7:$H$69,8,FALSE)</f>
        <v>Résineux</v>
      </c>
      <c r="BU1611" s="295">
        <f t="shared" si="497"/>
        <v>0</v>
      </c>
      <c r="BV1611" s="297">
        <f t="shared" si="498"/>
        <v>1</v>
      </c>
      <c r="BW1611" s="316">
        <v>0</v>
      </c>
      <c r="BX1611" s="295">
        <f t="shared" si="499"/>
        <v>0.43</v>
      </c>
      <c r="BY1611">
        <f t="shared" si="500"/>
        <v>0</v>
      </c>
      <c r="BZ1611" s="301">
        <f t="shared" si="501"/>
        <v>0</v>
      </c>
      <c r="CB1611" s="296">
        <v>0.6</v>
      </c>
      <c r="CC1611" s="296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3">
      <c r="B1612" s="313">
        <v>44372</v>
      </c>
      <c r="C1612" s="4" t="s">
        <v>1519</v>
      </c>
      <c r="D1612" s="4" t="s">
        <v>1520</v>
      </c>
      <c r="F1612" s="4" t="s">
        <v>90</v>
      </c>
      <c r="G1612" s="5" t="s">
        <v>1509</v>
      </c>
      <c r="H1612" s="5" t="s">
        <v>1522</v>
      </c>
      <c r="I1612" s="5" t="s">
        <v>18</v>
      </c>
      <c r="J1612" s="5" t="s">
        <v>10</v>
      </c>
      <c r="K1612" s="5">
        <v>12</v>
      </c>
      <c r="L1612" s="5" t="s">
        <v>1523</v>
      </c>
      <c r="M1612" s="5">
        <v>1100</v>
      </c>
      <c r="N1612" s="5" t="s">
        <v>170</v>
      </c>
      <c r="O1612" s="6" t="s">
        <v>81</v>
      </c>
      <c r="P1612" s="6" t="s">
        <v>1525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3">
        <f t="shared" si="494"/>
        <v>34</v>
      </c>
      <c r="BK1612" s="133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5" t="str">
        <f>+VLOOKUP(G1612,Liste!$A$7:$H$69,8,FALSE)</f>
        <v>Résineux</v>
      </c>
      <c r="BU1612" s="295">
        <f t="shared" si="497"/>
        <v>0</v>
      </c>
      <c r="BV1612" s="297">
        <f t="shared" si="498"/>
        <v>1</v>
      </c>
      <c r="BW1612" s="316">
        <v>0</v>
      </c>
      <c r="BX1612" s="295">
        <f t="shared" si="499"/>
        <v>0.43</v>
      </c>
      <c r="BY1612">
        <f t="shared" si="500"/>
        <v>0</v>
      </c>
      <c r="BZ1612" s="301">
        <f t="shared" si="501"/>
        <v>0</v>
      </c>
      <c r="CB1612" s="296">
        <v>0.6</v>
      </c>
      <c r="CC1612" s="296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3">
      <c r="B1613" s="313">
        <v>44372</v>
      </c>
      <c r="C1613" s="4" t="s">
        <v>1519</v>
      </c>
      <c r="D1613" s="4" t="s">
        <v>1520</v>
      </c>
      <c r="F1613" s="4" t="s">
        <v>90</v>
      </c>
      <c r="G1613" s="5" t="s">
        <v>1509</v>
      </c>
      <c r="H1613" s="5" t="s">
        <v>1522</v>
      </c>
      <c r="I1613" s="5" t="s">
        <v>18</v>
      </c>
      <c r="J1613" s="5" t="s">
        <v>10</v>
      </c>
      <c r="K1613" s="5">
        <v>12</v>
      </c>
      <c r="L1613" s="5" t="s">
        <v>1523</v>
      </c>
      <c r="M1613" s="5">
        <v>1100</v>
      </c>
      <c r="N1613" s="5" t="s">
        <v>170</v>
      </c>
      <c r="O1613" s="6" t="s">
        <v>81</v>
      </c>
      <c r="P1613" s="6" t="s">
        <v>1525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3">
        <f t="shared" si="494"/>
        <v>35</v>
      </c>
      <c r="BK1613" s="133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5" t="str">
        <f>+VLOOKUP(G1613,Liste!$A$7:$H$69,8,FALSE)</f>
        <v>Résineux</v>
      </c>
      <c r="BU1613" s="295">
        <f t="shared" si="497"/>
        <v>0</v>
      </c>
      <c r="BV1613" s="297">
        <f t="shared" si="498"/>
        <v>1</v>
      </c>
      <c r="BW1613" s="316">
        <v>0</v>
      </c>
      <c r="BX1613" s="295">
        <f t="shared" si="499"/>
        <v>0.43</v>
      </c>
      <c r="BY1613">
        <f t="shared" si="500"/>
        <v>0</v>
      </c>
      <c r="BZ1613" s="301">
        <f t="shared" si="501"/>
        <v>0</v>
      </c>
      <c r="CB1613" s="296">
        <v>0.6</v>
      </c>
      <c r="CC1613" s="296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3">
      <c r="B1614" s="313">
        <v>44372</v>
      </c>
      <c r="C1614" s="4" t="s">
        <v>1519</v>
      </c>
      <c r="D1614" s="4" t="s">
        <v>1520</v>
      </c>
      <c r="F1614" s="4" t="s">
        <v>90</v>
      </c>
      <c r="G1614" s="5" t="s">
        <v>1509</v>
      </c>
      <c r="H1614" s="5" t="s">
        <v>1522</v>
      </c>
      <c r="I1614" s="5" t="s">
        <v>18</v>
      </c>
      <c r="J1614" s="5" t="s">
        <v>10</v>
      </c>
      <c r="K1614" s="5">
        <v>12</v>
      </c>
      <c r="L1614" s="5" t="s">
        <v>1523</v>
      </c>
      <c r="M1614" s="5">
        <v>1100</v>
      </c>
      <c r="N1614" s="5" t="s">
        <v>170</v>
      </c>
      <c r="O1614" s="6" t="s">
        <v>81</v>
      </c>
      <c r="P1614" s="6" t="s">
        <v>1525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3">
        <f t="shared" si="494"/>
        <v>36</v>
      </c>
      <c r="BK1614" s="133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5" t="str">
        <f>+VLOOKUP(G1614,Liste!$A$7:$H$69,8,FALSE)</f>
        <v>Résineux</v>
      </c>
      <c r="BU1614" s="295">
        <f t="shared" si="497"/>
        <v>0</v>
      </c>
      <c r="BV1614" s="297">
        <f t="shared" si="498"/>
        <v>1</v>
      </c>
      <c r="BW1614" s="316">
        <v>0</v>
      </c>
      <c r="BX1614" s="295">
        <f t="shared" si="499"/>
        <v>0.43</v>
      </c>
      <c r="BY1614">
        <f t="shared" si="500"/>
        <v>0</v>
      </c>
      <c r="BZ1614" s="301">
        <f t="shared" si="501"/>
        <v>0</v>
      </c>
      <c r="CB1614" s="296">
        <v>0.6</v>
      </c>
      <c r="CC1614" s="296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3">
      <c r="B1615" s="313">
        <v>44372</v>
      </c>
      <c r="C1615" s="4" t="s">
        <v>1519</v>
      </c>
      <c r="D1615" s="4" t="s">
        <v>1520</v>
      </c>
      <c r="F1615" s="4" t="s">
        <v>90</v>
      </c>
      <c r="G1615" s="5" t="s">
        <v>1509</v>
      </c>
      <c r="H1615" s="5" t="s">
        <v>1522</v>
      </c>
      <c r="I1615" s="5" t="s">
        <v>18</v>
      </c>
      <c r="J1615" s="5" t="s">
        <v>10</v>
      </c>
      <c r="K1615" s="5">
        <v>12</v>
      </c>
      <c r="L1615" s="5" t="s">
        <v>1523</v>
      </c>
      <c r="M1615" s="5">
        <v>1100</v>
      </c>
      <c r="N1615" s="5" t="s">
        <v>170</v>
      </c>
      <c r="O1615" s="6" t="s">
        <v>81</v>
      </c>
      <c r="P1615" s="6" t="s">
        <v>1525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3">
        <f t="shared" si="494"/>
        <v>37</v>
      </c>
      <c r="BK1615" s="133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5" t="str">
        <f>+VLOOKUP(G1615,Liste!$A$7:$H$69,8,FALSE)</f>
        <v>Résineux</v>
      </c>
      <c r="BU1615" s="295">
        <f t="shared" si="497"/>
        <v>0</v>
      </c>
      <c r="BV1615" s="297">
        <f t="shared" si="498"/>
        <v>1</v>
      </c>
      <c r="BW1615" s="316">
        <v>0</v>
      </c>
      <c r="BX1615" s="295">
        <f t="shared" si="499"/>
        <v>0.43</v>
      </c>
      <c r="BY1615">
        <f t="shared" si="500"/>
        <v>0</v>
      </c>
      <c r="BZ1615" s="301">
        <f t="shared" si="501"/>
        <v>0</v>
      </c>
      <c r="CB1615" s="296">
        <v>0.6</v>
      </c>
      <c r="CC1615" s="296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3">
      <c r="B1616" s="313">
        <v>44372</v>
      </c>
      <c r="C1616" s="4" t="s">
        <v>1519</v>
      </c>
      <c r="D1616" s="4" t="s">
        <v>1520</v>
      </c>
      <c r="F1616" s="4" t="s">
        <v>90</v>
      </c>
      <c r="G1616" s="5" t="s">
        <v>1509</v>
      </c>
      <c r="H1616" s="5" t="s">
        <v>1522</v>
      </c>
      <c r="I1616" s="5" t="s">
        <v>18</v>
      </c>
      <c r="J1616" s="5" t="s">
        <v>10</v>
      </c>
      <c r="K1616" s="5">
        <v>12</v>
      </c>
      <c r="L1616" s="5" t="s">
        <v>1523</v>
      </c>
      <c r="M1616" s="5">
        <v>1100</v>
      </c>
      <c r="N1616" s="5" t="s">
        <v>170</v>
      </c>
      <c r="O1616" s="6" t="s">
        <v>81</v>
      </c>
      <c r="P1616" s="6" t="s">
        <v>1525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3">
        <f t="shared" si="494"/>
        <v>38</v>
      </c>
      <c r="BK1616" s="133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5" t="str">
        <f>+VLOOKUP(G1616,Liste!$A$7:$H$69,8,FALSE)</f>
        <v>Résineux</v>
      </c>
      <c r="BU1616" s="295">
        <f t="shared" si="497"/>
        <v>0</v>
      </c>
      <c r="BV1616" s="297">
        <f t="shared" si="498"/>
        <v>1</v>
      </c>
      <c r="BW1616" s="316">
        <v>0</v>
      </c>
      <c r="BX1616" s="295">
        <f t="shared" si="499"/>
        <v>0.43</v>
      </c>
      <c r="BY1616">
        <f t="shared" si="500"/>
        <v>0</v>
      </c>
      <c r="BZ1616" s="301">
        <f t="shared" si="501"/>
        <v>0</v>
      </c>
      <c r="CB1616" s="296">
        <v>0.6</v>
      </c>
      <c r="CC1616" s="296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3">
      <c r="B1617" s="313">
        <v>44372</v>
      </c>
      <c r="C1617" s="4" t="s">
        <v>1519</v>
      </c>
      <c r="D1617" s="4" t="s">
        <v>1520</v>
      </c>
      <c r="F1617" s="4" t="s">
        <v>90</v>
      </c>
      <c r="G1617" s="5" t="s">
        <v>1509</v>
      </c>
      <c r="H1617" s="5" t="s">
        <v>1522</v>
      </c>
      <c r="I1617" s="5" t="s">
        <v>18</v>
      </c>
      <c r="J1617" s="5" t="s">
        <v>10</v>
      </c>
      <c r="K1617" s="5">
        <v>12</v>
      </c>
      <c r="L1617" s="5" t="s">
        <v>1523</v>
      </c>
      <c r="M1617" s="5">
        <v>1100</v>
      </c>
      <c r="N1617" s="5" t="s">
        <v>170</v>
      </c>
      <c r="O1617" s="6" t="s">
        <v>81</v>
      </c>
      <c r="P1617" s="6" t="s">
        <v>1525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3">
        <f t="shared" si="494"/>
        <v>39</v>
      </c>
      <c r="BK1617" s="133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5" t="str">
        <f>+VLOOKUP(G1617,Liste!$A$7:$H$69,8,FALSE)</f>
        <v>Résineux</v>
      </c>
      <c r="BU1617" s="295">
        <f t="shared" si="497"/>
        <v>0</v>
      </c>
      <c r="BV1617" s="297">
        <f t="shared" si="498"/>
        <v>1</v>
      </c>
      <c r="BW1617" s="316">
        <v>0</v>
      </c>
      <c r="BX1617" s="295">
        <f t="shared" si="499"/>
        <v>0.43</v>
      </c>
      <c r="BY1617">
        <f t="shared" si="500"/>
        <v>0</v>
      </c>
      <c r="BZ1617" s="301">
        <f t="shared" si="501"/>
        <v>0</v>
      </c>
      <c r="CB1617" s="296">
        <v>0.6</v>
      </c>
      <c r="CC1617" s="296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3">
      <c r="B1618" s="313">
        <v>44372</v>
      </c>
      <c r="C1618" s="4" t="s">
        <v>1519</v>
      </c>
      <c r="D1618" s="4" t="s">
        <v>1520</v>
      </c>
      <c r="F1618" s="4" t="s">
        <v>90</v>
      </c>
      <c r="G1618" s="5" t="s">
        <v>1509</v>
      </c>
      <c r="H1618" s="5" t="s">
        <v>1522</v>
      </c>
      <c r="I1618" s="5" t="s">
        <v>18</v>
      </c>
      <c r="J1618" s="5" t="s">
        <v>10</v>
      </c>
      <c r="K1618" s="5">
        <v>12</v>
      </c>
      <c r="L1618" s="5" t="s">
        <v>1523</v>
      </c>
      <c r="M1618" s="5">
        <v>1100</v>
      </c>
      <c r="N1618" s="5" t="s">
        <v>170</v>
      </c>
      <c r="O1618" s="6" t="s">
        <v>81</v>
      </c>
      <c r="P1618" s="6" t="s">
        <v>1525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3">
        <f t="shared" si="494"/>
        <v>40</v>
      </c>
      <c r="BK1618" s="133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5" t="str">
        <f>+VLOOKUP(G1618,Liste!$A$7:$H$69,8,FALSE)</f>
        <v>Résineux</v>
      </c>
      <c r="BU1618" s="295">
        <f t="shared" si="497"/>
        <v>0</v>
      </c>
      <c r="BV1618" s="297">
        <f t="shared" si="498"/>
        <v>1</v>
      </c>
      <c r="BW1618" s="316">
        <v>0</v>
      </c>
      <c r="BX1618" s="295">
        <f t="shared" si="499"/>
        <v>0.43</v>
      </c>
      <c r="BY1618">
        <f t="shared" si="500"/>
        <v>0</v>
      </c>
      <c r="BZ1618" s="301">
        <f t="shared" si="501"/>
        <v>0</v>
      </c>
      <c r="CB1618" s="296">
        <v>0.6</v>
      </c>
      <c r="CC1618" s="296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3">
      <c r="B1619" s="313">
        <v>44372</v>
      </c>
      <c r="C1619" s="4" t="s">
        <v>1519</v>
      </c>
      <c r="D1619" s="4" t="s">
        <v>1520</v>
      </c>
      <c r="F1619" s="4" t="s">
        <v>90</v>
      </c>
      <c r="G1619" s="5" t="s">
        <v>1509</v>
      </c>
      <c r="H1619" s="5" t="s">
        <v>1522</v>
      </c>
      <c r="I1619" s="5" t="s">
        <v>18</v>
      </c>
      <c r="J1619" s="5" t="s">
        <v>10</v>
      </c>
      <c r="K1619" s="5">
        <v>12</v>
      </c>
      <c r="L1619" s="5" t="s">
        <v>1523</v>
      </c>
      <c r="M1619" s="5">
        <v>1100</v>
      </c>
      <c r="N1619" s="5" t="s">
        <v>170</v>
      </c>
      <c r="O1619" s="6" t="s">
        <v>81</v>
      </c>
      <c r="P1619" s="6" t="s">
        <v>1525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3">
        <f t="shared" si="494"/>
        <v>41</v>
      </c>
      <c r="BK1619" s="133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5" t="str">
        <f>+VLOOKUP(G1619,Liste!$A$7:$H$69,8,FALSE)</f>
        <v>Résineux</v>
      </c>
      <c r="BU1619" s="295">
        <f t="shared" si="497"/>
        <v>0</v>
      </c>
      <c r="BV1619" s="297">
        <f t="shared" si="498"/>
        <v>1</v>
      </c>
      <c r="BW1619" s="316">
        <v>0</v>
      </c>
      <c r="BX1619" s="295">
        <f t="shared" si="499"/>
        <v>0.43</v>
      </c>
      <c r="BY1619">
        <f t="shared" si="500"/>
        <v>0</v>
      </c>
      <c r="BZ1619" s="301">
        <f t="shared" si="501"/>
        <v>0</v>
      </c>
      <c r="CB1619" s="296">
        <v>0.6</v>
      </c>
      <c r="CC1619" s="296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3">
      <c r="B1620" s="313">
        <v>44372</v>
      </c>
      <c r="C1620" s="4" t="s">
        <v>1519</v>
      </c>
      <c r="D1620" s="4" t="s">
        <v>1520</v>
      </c>
      <c r="F1620" s="4" t="s">
        <v>90</v>
      </c>
      <c r="G1620" s="5" t="s">
        <v>1509</v>
      </c>
      <c r="H1620" s="5" t="s">
        <v>1522</v>
      </c>
      <c r="I1620" s="5" t="s">
        <v>18</v>
      </c>
      <c r="J1620" s="5" t="s">
        <v>10</v>
      </c>
      <c r="K1620" s="5">
        <v>12</v>
      </c>
      <c r="L1620" s="5" t="s">
        <v>1523</v>
      </c>
      <c r="M1620" s="5">
        <v>1100</v>
      </c>
      <c r="N1620" s="5" t="s">
        <v>170</v>
      </c>
      <c r="O1620" s="6" t="s">
        <v>81</v>
      </c>
      <c r="P1620" s="6" t="s">
        <v>1525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3">
        <f t="shared" si="494"/>
        <v>42</v>
      </c>
      <c r="BK1620" s="133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5" t="str">
        <f>+VLOOKUP(G1620,Liste!$A$7:$H$69,8,FALSE)</f>
        <v>Résineux</v>
      </c>
      <c r="BU1620" s="295">
        <f t="shared" si="497"/>
        <v>0</v>
      </c>
      <c r="BV1620" s="297">
        <f t="shared" si="498"/>
        <v>1</v>
      </c>
      <c r="BW1620" s="316">
        <v>0</v>
      </c>
      <c r="BX1620" s="295">
        <f t="shared" si="499"/>
        <v>0.43</v>
      </c>
      <c r="BY1620">
        <f t="shared" si="500"/>
        <v>0</v>
      </c>
      <c r="BZ1620" s="301">
        <f t="shared" si="501"/>
        <v>0</v>
      </c>
      <c r="CB1620" s="296">
        <v>0.6</v>
      </c>
      <c r="CC1620" s="296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3">
      <c r="B1621" s="313">
        <v>44372</v>
      </c>
      <c r="C1621" s="4" t="s">
        <v>1519</v>
      </c>
      <c r="D1621" s="4" t="s">
        <v>1520</v>
      </c>
      <c r="F1621" s="4" t="s">
        <v>90</v>
      </c>
      <c r="G1621" s="5" t="s">
        <v>1509</v>
      </c>
      <c r="H1621" s="5" t="s">
        <v>1522</v>
      </c>
      <c r="I1621" s="5" t="s">
        <v>18</v>
      </c>
      <c r="J1621" s="5" t="s">
        <v>10</v>
      </c>
      <c r="K1621" s="5">
        <v>12</v>
      </c>
      <c r="L1621" s="5" t="s">
        <v>1523</v>
      </c>
      <c r="M1621" s="5">
        <v>1100</v>
      </c>
      <c r="N1621" s="5" t="s">
        <v>170</v>
      </c>
      <c r="O1621" s="6" t="s">
        <v>81</v>
      </c>
      <c r="P1621" s="6" t="s">
        <v>1525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3">
        <f t="shared" si="494"/>
        <v>43</v>
      </c>
      <c r="BK1621" s="133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5" t="str">
        <f>+VLOOKUP(G1621,Liste!$A$7:$H$69,8,FALSE)</f>
        <v>Résineux</v>
      </c>
      <c r="BU1621" s="295">
        <f t="shared" si="497"/>
        <v>0</v>
      </c>
      <c r="BV1621" s="297">
        <f t="shared" si="498"/>
        <v>1</v>
      </c>
      <c r="BW1621" s="316">
        <v>0</v>
      </c>
      <c r="BX1621" s="295">
        <f t="shared" si="499"/>
        <v>0.43</v>
      </c>
      <c r="BY1621">
        <f t="shared" si="500"/>
        <v>0</v>
      </c>
      <c r="BZ1621" s="301">
        <f t="shared" si="501"/>
        <v>0</v>
      </c>
      <c r="CB1621" s="296">
        <v>0.6</v>
      </c>
      <c r="CC1621" s="296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3">
      <c r="B1622" s="313">
        <v>44372</v>
      </c>
      <c r="C1622" s="4" t="s">
        <v>1519</v>
      </c>
      <c r="D1622" s="4" t="s">
        <v>1520</v>
      </c>
      <c r="F1622" s="4" t="s">
        <v>90</v>
      </c>
      <c r="G1622" s="5" t="s">
        <v>1509</v>
      </c>
      <c r="H1622" s="5" t="s">
        <v>1522</v>
      </c>
      <c r="I1622" s="5" t="s">
        <v>18</v>
      </c>
      <c r="J1622" s="5" t="s">
        <v>10</v>
      </c>
      <c r="K1622" s="5">
        <v>12</v>
      </c>
      <c r="L1622" s="5" t="s">
        <v>1523</v>
      </c>
      <c r="M1622" s="5">
        <v>1100</v>
      </c>
      <c r="N1622" s="5" t="s">
        <v>170</v>
      </c>
      <c r="O1622" s="6" t="s">
        <v>81</v>
      </c>
      <c r="P1622" s="6" t="s">
        <v>1525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3">
        <f t="shared" si="494"/>
        <v>44</v>
      </c>
      <c r="BK1622" s="133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5" t="str">
        <f>+VLOOKUP(G1622,Liste!$A$7:$H$69,8,FALSE)</f>
        <v>Résineux</v>
      </c>
      <c r="BU1622" s="295">
        <f t="shared" si="497"/>
        <v>0</v>
      </c>
      <c r="BV1622" s="297">
        <f t="shared" si="498"/>
        <v>1</v>
      </c>
      <c r="BW1622" s="316">
        <v>0</v>
      </c>
      <c r="BX1622" s="295">
        <f t="shared" si="499"/>
        <v>0.43</v>
      </c>
      <c r="BY1622">
        <f t="shared" si="500"/>
        <v>0</v>
      </c>
      <c r="BZ1622" s="301">
        <f t="shared" si="501"/>
        <v>0</v>
      </c>
      <c r="CB1622" s="296">
        <v>0.6</v>
      </c>
      <c r="CC1622" s="296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3">
      <c r="B1623" s="313">
        <v>44372</v>
      </c>
      <c r="C1623" s="4" t="s">
        <v>1519</v>
      </c>
      <c r="D1623" s="4" t="s">
        <v>1520</v>
      </c>
      <c r="F1623" s="4" t="s">
        <v>90</v>
      </c>
      <c r="G1623" s="5" t="s">
        <v>1509</v>
      </c>
      <c r="H1623" s="5" t="s">
        <v>1522</v>
      </c>
      <c r="I1623" s="5" t="s">
        <v>18</v>
      </c>
      <c r="J1623" s="5" t="s">
        <v>10</v>
      </c>
      <c r="K1623" s="5">
        <v>12</v>
      </c>
      <c r="L1623" s="5" t="s">
        <v>1523</v>
      </c>
      <c r="M1623" s="5">
        <v>1100</v>
      </c>
      <c r="N1623" s="5" t="s">
        <v>170</v>
      </c>
      <c r="O1623" s="6" t="s">
        <v>81</v>
      </c>
      <c r="P1623" s="6" t="s">
        <v>1525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3">
        <f t="shared" si="494"/>
        <v>45</v>
      </c>
      <c r="BK1623" s="133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5" t="str">
        <f>+VLOOKUP(G1623,Liste!$A$7:$H$69,8,FALSE)</f>
        <v>Résineux</v>
      </c>
      <c r="BU1623" s="295">
        <f t="shared" si="497"/>
        <v>0</v>
      </c>
      <c r="BV1623" s="297">
        <f t="shared" si="498"/>
        <v>1</v>
      </c>
      <c r="BW1623" s="316">
        <v>0</v>
      </c>
      <c r="BX1623" s="295">
        <f t="shared" si="499"/>
        <v>0.43</v>
      </c>
      <c r="BY1623">
        <f t="shared" si="500"/>
        <v>0</v>
      </c>
      <c r="BZ1623" s="301">
        <f t="shared" si="501"/>
        <v>0</v>
      </c>
      <c r="CB1623" s="296">
        <v>0.6</v>
      </c>
      <c r="CC1623" s="296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3">
      <c r="B1624" s="313">
        <v>44372</v>
      </c>
      <c r="C1624" s="4" t="s">
        <v>1519</v>
      </c>
      <c r="D1624" s="4" t="s">
        <v>1520</v>
      </c>
      <c r="F1624" s="4" t="s">
        <v>90</v>
      </c>
      <c r="G1624" s="5" t="s">
        <v>1509</v>
      </c>
      <c r="H1624" s="5" t="s">
        <v>1522</v>
      </c>
      <c r="I1624" s="5" t="s">
        <v>18</v>
      </c>
      <c r="J1624" s="5" t="s">
        <v>10</v>
      </c>
      <c r="K1624" s="5">
        <v>12</v>
      </c>
      <c r="L1624" s="5" t="s">
        <v>1523</v>
      </c>
      <c r="M1624" s="5">
        <v>1100</v>
      </c>
      <c r="N1624" s="5" t="s">
        <v>170</v>
      </c>
      <c r="O1624" s="6" t="s">
        <v>81</v>
      </c>
      <c r="P1624" s="6" t="s">
        <v>1525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3">
        <f t="shared" si="494"/>
        <v>46</v>
      </c>
      <c r="BK1624" s="133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5" t="str">
        <f>+VLOOKUP(G1624,Liste!$A$7:$H$69,8,FALSE)</f>
        <v>Résineux</v>
      </c>
      <c r="BU1624" s="295">
        <f t="shared" si="497"/>
        <v>0</v>
      </c>
      <c r="BV1624" s="297">
        <f t="shared" si="498"/>
        <v>1</v>
      </c>
      <c r="BW1624" s="316">
        <v>0</v>
      </c>
      <c r="BX1624" s="295">
        <f t="shared" si="499"/>
        <v>0.43</v>
      </c>
      <c r="BY1624">
        <f t="shared" si="500"/>
        <v>0</v>
      </c>
      <c r="BZ1624" s="301">
        <f t="shared" si="501"/>
        <v>0</v>
      </c>
      <c r="CB1624" s="296">
        <v>0.6</v>
      </c>
      <c r="CC1624" s="296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3">
      <c r="B1625" s="313">
        <v>44372</v>
      </c>
      <c r="C1625" s="4" t="s">
        <v>1519</v>
      </c>
      <c r="D1625" s="4" t="s">
        <v>1520</v>
      </c>
      <c r="F1625" s="4" t="s">
        <v>90</v>
      </c>
      <c r="G1625" s="5" t="s">
        <v>1509</v>
      </c>
      <c r="H1625" s="5" t="s">
        <v>1522</v>
      </c>
      <c r="I1625" s="5" t="s">
        <v>18</v>
      </c>
      <c r="J1625" s="5" t="s">
        <v>10</v>
      </c>
      <c r="K1625" s="5">
        <v>12</v>
      </c>
      <c r="L1625" s="5" t="s">
        <v>1523</v>
      </c>
      <c r="M1625" s="5">
        <v>1100</v>
      </c>
      <c r="N1625" s="5" t="s">
        <v>170</v>
      </c>
      <c r="O1625" s="6" t="s">
        <v>81</v>
      </c>
      <c r="P1625" s="6" t="s">
        <v>1525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3">
        <f t="shared" si="494"/>
        <v>47</v>
      </c>
      <c r="BK1625" s="133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5" t="str">
        <f>+VLOOKUP(G1625,Liste!$A$7:$H$69,8,FALSE)</f>
        <v>Résineux</v>
      </c>
      <c r="BU1625" s="295">
        <f t="shared" si="497"/>
        <v>0</v>
      </c>
      <c r="BV1625" s="297">
        <f t="shared" si="498"/>
        <v>1</v>
      </c>
      <c r="BW1625" s="316">
        <v>0</v>
      </c>
      <c r="BX1625" s="295">
        <f t="shared" si="499"/>
        <v>0.43</v>
      </c>
      <c r="BY1625">
        <f t="shared" si="500"/>
        <v>0</v>
      </c>
      <c r="BZ1625" s="301">
        <f t="shared" si="501"/>
        <v>0</v>
      </c>
      <c r="CB1625" s="296">
        <v>0.6</v>
      </c>
      <c r="CC1625" s="296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3">
      <c r="B1626" s="313">
        <v>44372</v>
      </c>
      <c r="C1626" s="4" t="s">
        <v>1519</v>
      </c>
      <c r="D1626" s="4" t="s">
        <v>1520</v>
      </c>
      <c r="F1626" s="4" t="s">
        <v>90</v>
      </c>
      <c r="G1626" s="5" t="s">
        <v>1509</v>
      </c>
      <c r="H1626" s="5" t="s">
        <v>1522</v>
      </c>
      <c r="I1626" s="5" t="s">
        <v>18</v>
      </c>
      <c r="J1626" s="5" t="s">
        <v>10</v>
      </c>
      <c r="K1626" s="5">
        <v>12</v>
      </c>
      <c r="L1626" s="5" t="s">
        <v>1523</v>
      </c>
      <c r="M1626" s="5">
        <v>1100</v>
      </c>
      <c r="N1626" s="5" t="s">
        <v>170</v>
      </c>
      <c r="O1626" s="6" t="s">
        <v>81</v>
      </c>
      <c r="P1626" s="6" t="s">
        <v>1525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3">
        <f t="shared" si="494"/>
        <v>48</v>
      </c>
      <c r="BK1626" s="133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5" t="str">
        <f>+VLOOKUP(G1626,Liste!$A$7:$H$69,8,FALSE)</f>
        <v>Résineux</v>
      </c>
      <c r="BU1626" s="295">
        <f t="shared" si="497"/>
        <v>0</v>
      </c>
      <c r="BV1626" s="297">
        <f t="shared" si="498"/>
        <v>1</v>
      </c>
      <c r="BW1626" s="316">
        <v>0</v>
      </c>
      <c r="BX1626" s="295">
        <f t="shared" si="499"/>
        <v>0.43</v>
      </c>
      <c r="BY1626">
        <f t="shared" si="500"/>
        <v>0</v>
      </c>
      <c r="BZ1626" s="301">
        <f t="shared" si="501"/>
        <v>0</v>
      </c>
      <c r="CB1626" s="296">
        <v>0.6</v>
      </c>
      <c r="CC1626" s="296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3">
      <c r="B1627" s="313">
        <v>44372</v>
      </c>
      <c r="C1627" s="4" t="s">
        <v>1519</v>
      </c>
      <c r="D1627" s="4" t="s">
        <v>1520</v>
      </c>
      <c r="F1627" s="4" t="s">
        <v>90</v>
      </c>
      <c r="G1627" s="5" t="s">
        <v>1509</v>
      </c>
      <c r="H1627" s="5" t="s">
        <v>1522</v>
      </c>
      <c r="I1627" s="5" t="s">
        <v>18</v>
      </c>
      <c r="J1627" s="5" t="s">
        <v>10</v>
      </c>
      <c r="K1627" s="5">
        <v>12</v>
      </c>
      <c r="L1627" s="5" t="s">
        <v>1523</v>
      </c>
      <c r="M1627" s="5">
        <v>1100</v>
      </c>
      <c r="N1627" s="5" t="s">
        <v>170</v>
      </c>
      <c r="O1627" s="6" t="s">
        <v>81</v>
      </c>
      <c r="P1627" s="6" t="s">
        <v>1525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3">
        <f t="shared" si="494"/>
        <v>49</v>
      </c>
      <c r="BK1627" s="133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5" t="str">
        <f>+VLOOKUP(G1627,Liste!$A$7:$H$69,8,FALSE)</f>
        <v>Résineux</v>
      </c>
      <c r="BU1627" s="295">
        <f t="shared" si="497"/>
        <v>0</v>
      </c>
      <c r="BV1627" s="297">
        <f t="shared" si="498"/>
        <v>1</v>
      </c>
      <c r="BW1627" s="316">
        <v>0</v>
      </c>
      <c r="BX1627" s="295">
        <f t="shared" si="499"/>
        <v>0.43</v>
      </c>
      <c r="BY1627">
        <f t="shared" si="500"/>
        <v>0</v>
      </c>
      <c r="BZ1627" s="301">
        <f t="shared" si="501"/>
        <v>0</v>
      </c>
      <c r="CB1627" s="296">
        <v>0.6</v>
      </c>
      <c r="CC1627" s="296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3">
      <c r="B1628" s="313">
        <v>44372</v>
      </c>
      <c r="C1628" s="4" t="s">
        <v>1519</v>
      </c>
      <c r="D1628" s="4" t="s">
        <v>1520</v>
      </c>
      <c r="F1628" s="4" t="s">
        <v>90</v>
      </c>
      <c r="G1628" s="5" t="s">
        <v>1509</v>
      </c>
      <c r="H1628" s="5" t="s">
        <v>1522</v>
      </c>
      <c r="I1628" s="5" t="s">
        <v>18</v>
      </c>
      <c r="J1628" s="5" t="s">
        <v>10</v>
      </c>
      <c r="K1628" s="5">
        <v>12</v>
      </c>
      <c r="L1628" s="5" t="s">
        <v>1523</v>
      </c>
      <c r="M1628" s="5">
        <v>1100</v>
      </c>
      <c r="N1628" s="5" t="s">
        <v>170</v>
      </c>
      <c r="O1628" s="6" t="s">
        <v>81</v>
      </c>
      <c r="P1628" s="6" t="s">
        <v>1525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3">
        <f t="shared" si="494"/>
        <v>50</v>
      </c>
      <c r="BK1628" s="133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5" t="str">
        <f>+VLOOKUP(G1628,Liste!$A$7:$H$69,8,FALSE)</f>
        <v>Résineux</v>
      </c>
      <c r="BU1628" s="295">
        <f t="shared" si="497"/>
        <v>0</v>
      </c>
      <c r="BV1628" s="297">
        <f t="shared" si="498"/>
        <v>1</v>
      </c>
      <c r="BW1628" s="316">
        <v>0</v>
      </c>
      <c r="BX1628" s="295">
        <f t="shared" si="499"/>
        <v>0.43</v>
      </c>
      <c r="BY1628">
        <f t="shared" si="500"/>
        <v>0</v>
      </c>
      <c r="BZ1628" s="301">
        <f t="shared" si="501"/>
        <v>0</v>
      </c>
      <c r="CB1628" s="296">
        <v>0.6</v>
      </c>
      <c r="CC1628" s="296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3">
      <c r="B1629" s="313">
        <v>44372</v>
      </c>
      <c r="C1629" s="4" t="s">
        <v>1519</v>
      </c>
      <c r="D1629" s="4" t="s">
        <v>1520</v>
      </c>
      <c r="F1629" s="4" t="s">
        <v>90</v>
      </c>
      <c r="G1629" s="5" t="s">
        <v>1509</v>
      </c>
      <c r="H1629" s="5" t="s">
        <v>1522</v>
      </c>
      <c r="I1629" s="5" t="s">
        <v>18</v>
      </c>
      <c r="J1629" s="5" t="s">
        <v>10</v>
      </c>
      <c r="K1629" s="5">
        <v>12</v>
      </c>
      <c r="L1629" s="5" t="s">
        <v>1523</v>
      </c>
      <c r="M1629" s="5">
        <v>1100</v>
      </c>
      <c r="N1629" s="5" t="s">
        <v>170</v>
      </c>
      <c r="O1629" s="6" t="s">
        <v>81</v>
      </c>
      <c r="P1629" s="6" t="s">
        <v>1525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3">
        <f t="shared" si="494"/>
        <v>50</v>
      </c>
      <c r="BK1629" s="133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5" t="str">
        <f>+VLOOKUP(G1629,Liste!$A$7:$H$69,8,FALSE)</f>
        <v>Résineux</v>
      </c>
      <c r="BU1629" s="295">
        <f t="shared" si="497"/>
        <v>0</v>
      </c>
      <c r="BV1629" s="297">
        <f t="shared" si="498"/>
        <v>1</v>
      </c>
      <c r="BW1629" s="316">
        <v>0</v>
      </c>
      <c r="BX1629" s="295">
        <f t="shared" si="499"/>
        <v>0.43</v>
      </c>
      <c r="BY1629">
        <f t="shared" si="500"/>
        <v>0</v>
      </c>
      <c r="BZ1629" s="301">
        <f t="shared" si="501"/>
        <v>0</v>
      </c>
      <c r="CB1629" s="296">
        <v>0.6</v>
      </c>
      <c r="CC1629" s="296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3">
      <c r="B1630" s="313">
        <v>44372</v>
      </c>
      <c r="C1630" s="4" t="s">
        <v>1519</v>
      </c>
      <c r="D1630" s="4" t="s">
        <v>1520</v>
      </c>
      <c r="F1630" s="4" t="s">
        <v>90</v>
      </c>
      <c r="G1630" s="5" t="s">
        <v>1509</v>
      </c>
      <c r="H1630" s="5" t="s">
        <v>1522</v>
      </c>
      <c r="I1630" s="5" t="s">
        <v>18</v>
      </c>
      <c r="J1630" s="5" t="s">
        <v>10</v>
      </c>
      <c r="K1630" s="5">
        <v>12</v>
      </c>
      <c r="L1630" s="5" t="s">
        <v>1523</v>
      </c>
      <c r="M1630" s="5">
        <v>1100</v>
      </c>
      <c r="N1630" s="5" t="s">
        <v>170</v>
      </c>
      <c r="O1630" s="6" t="s">
        <v>81</v>
      </c>
      <c r="P1630" s="6" t="s">
        <v>1525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3">
        <f t="shared" si="494"/>
        <v>51</v>
      </c>
      <c r="BK1630" s="133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5" t="str">
        <f>+VLOOKUP(G1630,Liste!$A$7:$H$69,8,FALSE)</f>
        <v>Résineux</v>
      </c>
      <c r="BU1630" s="295">
        <f t="shared" si="497"/>
        <v>0</v>
      </c>
      <c r="BV1630" s="297">
        <f t="shared" si="498"/>
        <v>1</v>
      </c>
      <c r="BW1630" s="316">
        <v>0</v>
      </c>
      <c r="BX1630" s="295">
        <f t="shared" si="499"/>
        <v>0.43</v>
      </c>
      <c r="BY1630">
        <f t="shared" si="500"/>
        <v>0</v>
      </c>
      <c r="BZ1630" s="301">
        <f t="shared" si="501"/>
        <v>0</v>
      </c>
      <c r="CB1630" s="296">
        <v>0.6</v>
      </c>
      <c r="CC1630" s="296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3">
      <c r="B1631" s="313">
        <v>44372</v>
      </c>
      <c r="C1631" s="4" t="s">
        <v>1519</v>
      </c>
      <c r="D1631" s="4" t="s">
        <v>1520</v>
      </c>
      <c r="F1631" s="4" t="s">
        <v>90</v>
      </c>
      <c r="G1631" s="5" t="s">
        <v>1509</v>
      </c>
      <c r="H1631" s="5" t="s">
        <v>1522</v>
      </c>
      <c r="I1631" s="5" t="s">
        <v>18</v>
      </c>
      <c r="J1631" s="5" t="s">
        <v>10</v>
      </c>
      <c r="K1631" s="5">
        <v>12</v>
      </c>
      <c r="L1631" s="5" t="s">
        <v>1523</v>
      </c>
      <c r="M1631" s="5">
        <v>1100</v>
      </c>
      <c r="N1631" s="5" t="s">
        <v>170</v>
      </c>
      <c r="O1631" s="6" t="s">
        <v>81</v>
      </c>
      <c r="P1631" s="6" t="s">
        <v>1525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3">
        <f t="shared" si="494"/>
        <v>52</v>
      </c>
      <c r="BK1631" s="133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5" t="str">
        <f>+VLOOKUP(G1631,Liste!$A$7:$H$69,8,FALSE)</f>
        <v>Résineux</v>
      </c>
      <c r="BU1631" s="295">
        <f t="shared" si="497"/>
        <v>0</v>
      </c>
      <c r="BV1631" s="297">
        <f t="shared" si="498"/>
        <v>1</v>
      </c>
      <c r="BW1631" s="316">
        <v>0</v>
      </c>
      <c r="BX1631" s="295">
        <f t="shared" si="499"/>
        <v>0.43</v>
      </c>
      <c r="BY1631">
        <f t="shared" si="500"/>
        <v>0</v>
      </c>
      <c r="BZ1631" s="301">
        <f t="shared" si="501"/>
        <v>0</v>
      </c>
      <c r="CB1631" s="296">
        <v>0.6</v>
      </c>
      <c r="CC1631" s="296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3">
      <c r="B1632" s="313">
        <v>44372</v>
      </c>
      <c r="C1632" s="4" t="s">
        <v>1519</v>
      </c>
      <c r="D1632" s="4" t="s">
        <v>1520</v>
      </c>
      <c r="F1632" s="4" t="s">
        <v>90</v>
      </c>
      <c r="G1632" s="5" t="s">
        <v>1509</v>
      </c>
      <c r="H1632" s="5" t="s">
        <v>1522</v>
      </c>
      <c r="I1632" s="5" t="s">
        <v>18</v>
      </c>
      <c r="J1632" s="5" t="s">
        <v>10</v>
      </c>
      <c r="K1632" s="5">
        <v>12</v>
      </c>
      <c r="L1632" s="5" t="s">
        <v>1523</v>
      </c>
      <c r="M1632" s="5">
        <v>1100</v>
      </c>
      <c r="N1632" s="5" t="s">
        <v>170</v>
      </c>
      <c r="O1632" s="6" t="s">
        <v>81</v>
      </c>
      <c r="P1632" s="6" t="s">
        <v>1525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3">
        <f t="shared" si="494"/>
        <v>53</v>
      </c>
      <c r="BK1632" s="133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5" t="str">
        <f>+VLOOKUP(G1632,Liste!$A$7:$H$69,8,FALSE)</f>
        <v>Résineux</v>
      </c>
      <c r="BU1632" s="295">
        <f t="shared" si="497"/>
        <v>0</v>
      </c>
      <c r="BV1632" s="297">
        <f t="shared" si="498"/>
        <v>1</v>
      </c>
      <c r="BW1632" s="316">
        <v>0</v>
      </c>
      <c r="BX1632" s="295">
        <f t="shared" si="499"/>
        <v>0.43</v>
      </c>
      <c r="BY1632">
        <f t="shared" si="500"/>
        <v>0</v>
      </c>
      <c r="BZ1632" s="301">
        <f t="shared" si="501"/>
        <v>0</v>
      </c>
      <c r="CB1632" s="296">
        <v>0.6</v>
      </c>
      <c r="CC1632" s="296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3">
      <c r="B1633" s="313">
        <v>44372</v>
      </c>
      <c r="C1633" s="4" t="s">
        <v>1519</v>
      </c>
      <c r="D1633" s="4" t="s">
        <v>1520</v>
      </c>
      <c r="F1633" s="4" t="s">
        <v>90</v>
      </c>
      <c r="G1633" s="5" t="s">
        <v>1509</v>
      </c>
      <c r="H1633" s="5" t="s">
        <v>1522</v>
      </c>
      <c r="I1633" s="5" t="s">
        <v>18</v>
      </c>
      <c r="J1633" s="5" t="s">
        <v>10</v>
      </c>
      <c r="K1633" s="5">
        <v>12</v>
      </c>
      <c r="L1633" s="5" t="s">
        <v>1523</v>
      </c>
      <c r="M1633" s="5">
        <v>1100</v>
      </c>
      <c r="N1633" s="5" t="s">
        <v>170</v>
      </c>
      <c r="O1633" s="6" t="s">
        <v>81</v>
      </c>
      <c r="P1633" s="6" t="s">
        <v>1525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3">
        <f t="shared" si="494"/>
        <v>54</v>
      </c>
      <c r="BK1633" s="133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5" t="str">
        <f>+VLOOKUP(G1633,Liste!$A$7:$H$69,8,FALSE)</f>
        <v>Résineux</v>
      </c>
      <c r="BU1633" s="295">
        <f t="shared" si="497"/>
        <v>0</v>
      </c>
      <c r="BV1633" s="297">
        <f t="shared" si="498"/>
        <v>1</v>
      </c>
      <c r="BW1633" s="316">
        <v>0</v>
      </c>
      <c r="BX1633" s="295">
        <f t="shared" si="499"/>
        <v>0.43</v>
      </c>
      <c r="BY1633">
        <f t="shared" si="500"/>
        <v>0</v>
      </c>
      <c r="BZ1633" s="301">
        <f t="shared" si="501"/>
        <v>0</v>
      </c>
      <c r="CB1633" s="296">
        <v>0.6</v>
      </c>
      <c r="CC1633" s="296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3">
      <c r="B1634" s="313">
        <v>44372</v>
      </c>
      <c r="C1634" s="4" t="s">
        <v>1519</v>
      </c>
      <c r="D1634" s="4" t="s">
        <v>1520</v>
      </c>
      <c r="F1634" s="4" t="s">
        <v>90</v>
      </c>
      <c r="G1634" s="5" t="s">
        <v>1509</v>
      </c>
      <c r="H1634" s="5" t="s">
        <v>1522</v>
      </c>
      <c r="I1634" s="5" t="s">
        <v>18</v>
      </c>
      <c r="J1634" s="5" t="s">
        <v>10</v>
      </c>
      <c r="K1634" s="5">
        <v>12</v>
      </c>
      <c r="L1634" s="5" t="s">
        <v>1523</v>
      </c>
      <c r="M1634" s="5">
        <v>1100</v>
      </c>
      <c r="N1634" s="5" t="s">
        <v>170</v>
      </c>
      <c r="O1634" s="6" t="s">
        <v>81</v>
      </c>
      <c r="P1634" s="6" t="s">
        <v>1525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3">
        <f t="shared" si="494"/>
        <v>55</v>
      </c>
      <c r="BK1634" s="133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5" t="str">
        <f>+VLOOKUP(G1634,Liste!$A$7:$H$69,8,FALSE)</f>
        <v>Résineux</v>
      </c>
      <c r="BU1634" s="295">
        <f t="shared" si="497"/>
        <v>0</v>
      </c>
      <c r="BV1634" s="297">
        <f t="shared" si="498"/>
        <v>1</v>
      </c>
      <c r="BW1634" s="316">
        <v>0</v>
      </c>
      <c r="BX1634" s="295">
        <f t="shared" si="499"/>
        <v>0.43</v>
      </c>
      <c r="BY1634">
        <f t="shared" si="500"/>
        <v>0</v>
      </c>
      <c r="BZ1634" s="301">
        <f t="shared" si="501"/>
        <v>0</v>
      </c>
      <c r="CB1634" s="296">
        <v>0.6</v>
      </c>
      <c r="CC1634" s="296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3">
      <c r="B1635" s="313">
        <v>44372</v>
      </c>
      <c r="C1635" s="4" t="s">
        <v>1519</v>
      </c>
      <c r="D1635" s="4" t="s">
        <v>1520</v>
      </c>
      <c r="F1635" s="4" t="s">
        <v>90</v>
      </c>
      <c r="G1635" s="5" t="s">
        <v>1509</v>
      </c>
      <c r="H1635" s="5" t="s">
        <v>1522</v>
      </c>
      <c r="I1635" s="5" t="s">
        <v>18</v>
      </c>
      <c r="J1635" s="5" t="s">
        <v>10</v>
      </c>
      <c r="K1635" s="5">
        <v>12</v>
      </c>
      <c r="L1635" s="5" t="s">
        <v>1523</v>
      </c>
      <c r="M1635" s="5">
        <v>1100</v>
      </c>
      <c r="N1635" s="5" t="s">
        <v>170</v>
      </c>
      <c r="O1635" s="6" t="s">
        <v>81</v>
      </c>
      <c r="P1635" s="6" t="s">
        <v>1525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3">
        <f t="shared" si="494"/>
        <v>56</v>
      </c>
      <c r="BK1635" s="133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5" t="str">
        <f>+VLOOKUP(G1635,Liste!$A$7:$H$69,8,FALSE)</f>
        <v>Résineux</v>
      </c>
      <c r="BU1635" s="295">
        <f t="shared" si="497"/>
        <v>0</v>
      </c>
      <c r="BV1635" s="297">
        <f t="shared" si="498"/>
        <v>1</v>
      </c>
      <c r="BW1635" s="316">
        <v>0</v>
      </c>
      <c r="BX1635" s="295">
        <f t="shared" si="499"/>
        <v>0.43</v>
      </c>
      <c r="BY1635">
        <f t="shared" si="500"/>
        <v>0</v>
      </c>
      <c r="BZ1635" s="301">
        <f t="shared" si="501"/>
        <v>0</v>
      </c>
      <c r="CB1635" s="296">
        <v>0.6</v>
      </c>
      <c r="CC1635" s="296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3">
      <c r="B1636" s="313">
        <v>44372</v>
      </c>
      <c r="C1636" s="4" t="s">
        <v>1519</v>
      </c>
      <c r="D1636" s="4" t="s">
        <v>1520</v>
      </c>
      <c r="F1636" s="4" t="s">
        <v>90</v>
      </c>
      <c r="G1636" s="5" t="s">
        <v>1509</v>
      </c>
      <c r="H1636" s="5" t="s">
        <v>1522</v>
      </c>
      <c r="I1636" s="5" t="s">
        <v>18</v>
      </c>
      <c r="J1636" s="5" t="s">
        <v>10</v>
      </c>
      <c r="K1636" s="5">
        <v>12</v>
      </c>
      <c r="L1636" s="5" t="s">
        <v>1523</v>
      </c>
      <c r="M1636" s="5">
        <v>1100</v>
      </c>
      <c r="N1636" s="5" t="s">
        <v>170</v>
      </c>
      <c r="O1636" s="6" t="s">
        <v>81</v>
      </c>
      <c r="P1636" s="6" t="s">
        <v>1525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3">
        <f t="shared" si="494"/>
        <v>57</v>
      </c>
      <c r="BK1636" s="133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5" t="str">
        <f>+VLOOKUP(G1636,Liste!$A$7:$H$69,8,FALSE)</f>
        <v>Résineux</v>
      </c>
      <c r="BU1636" s="295">
        <f t="shared" si="497"/>
        <v>0</v>
      </c>
      <c r="BV1636" s="297">
        <f t="shared" si="498"/>
        <v>1</v>
      </c>
      <c r="BW1636" s="316">
        <v>0</v>
      </c>
      <c r="BX1636" s="295">
        <f t="shared" si="499"/>
        <v>0.43</v>
      </c>
      <c r="BY1636">
        <f t="shared" si="500"/>
        <v>0</v>
      </c>
      <c r="BZ1636" s="301">
        <f t="shared" si="501"/>
        <v>0</v>
      </c>
      <c r="CB1636" s="296">
        <v>0.6</v>
      </c>
      <c r="CC1636" s="296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3">
      <c r="B1637" s="313">
        <v>44372</v>
      </c>
      <c r="C1637" s="4" t="s">
        <v>1519</v>
      </c>
      <c r="D1637" s="4" t="s">
        <v>1520</v>
      </c>
      <c r="F1637" s="4" t="s">
        <v>90</v>
      </c>
      <c r="G1637" s="5" t="s">
        <v>1509</v>
      </c>
      <c r="H1637" s="5" t="s">
        <v>1522</v>
      </c>
      <c r="I1637" s="5" t="s">
        <v>18</v>
      </c>
      <c r="J1637" s="5" t="s">
        <v>10</v>
      </c>
      <c r="K1637" s="5">
        <v>12</v>
      </c>
      <c r="L1637" s="5" t="s">
        <v>1523</v>
      </c>
      <c r="M1637" s="5">
        <v>1100</v>
      </c>
      <c r="N1637" s="5" t="s">
        <v>170</v>
      </c>
      <c r="O1637" s="6" t="s">
        <v>81</v>
      </c>
      <c r="P1637" s="6" t="s">
        <v>1525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3">
        <f t="shared" si="494"/>
        <v>58</v>
      </c>
      <c r="BK1637" s="133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5" t="str">
        <f>+VLOOKUP(G1637,Liste!$A$7:$H$69,8,FALSE)</f>
        <v>Résineux</v>
      </c>
      <c r="BU1637" s="295">
        <f t="shared" si="497"/>
        <v>0</v>
      </c>
      <c r="BV1637" s="297">
        <f t="shared" si="498"/>
        <v>1</v>
      </c>
      <c r="BW1637" s="316">
        <v>0</v>
      </c>
      <c r="BX1637" s="295">
        <f t="shared" si="499"/>
        <v>0.43</v>
      </c>
      <c r="BY1637">
        <f t="shared" si="500"/>
        <v>0</v>
      </c>
      <c r="BZ1637" s="301">
        <f t="shared" si="501"/>
        <v>0</v>
      </c>
      <c r="CB1637" s="296">
        <v>0.6</v>
      </c>
      <c r="CC1637" s="296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3">
      <c r="B1638" s="313">
        <v>44372</v>
      </c>
      <c r="C1638" s="4" t="s">
        <v>1519</v>
      </c>
      <c r="D1638" s="4" t="s">
        <v>1520</v>
      </c>
      <c r="F1638" s="4" t="s">
        <v>90</v>
      </c>
      <c r="G1638" s="5" t="s">
        <v>1509</v>
      </c>
      <c r="H1638" s="5" t="s">
        <v>1522</v>
      </c>
      <c r="I1638" s="5" t="s">
        <v>18</v>
      </c>
      <c r="J1638" s="5" t="s">
        <v>10</v>
      </c>
      <c r="K1638" s="5">
        <v>12</v>
      </c>
      <c r="L1638" s="5" t="s">
        <v>1523</v>
      </c>
      <c r="M1638" s="5">
        <v>1100</v>
      </c>
      <c r="N1638" s="5" t="s">
        <v>170</v>
      </c>
      <c r="O1638" s="6" t="s">
        <v>81</v>
      </c>
      <c r="P1638" s="6" t="s">
        <v>1525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3">
        <f t="shared" si="494"/>
        <v>59</v>
      </c>
      <c r="BK1638" s="133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5" t="str">
        <f>+VLOOKUP(G1638,Liste!$A$7:$H$69,8,FALSE)</f>
        <v>Résineux</v>
      </c>
      <c r="BU1638" s="295">
        <f t="shared" si="497"/>
        <v>0</v>
      </c>
      <c r="BV1638" s="297">
        <f t="shared" si="498"/>
        <v>1</v>
      </c>
      <c r="BW1638" s="316">
        <v>0</v>
      </c>
      <c r="BX1638" s="295">
        <f t="shared" si="499"/>
        <v>0.43</v>
      </c>
      <c r="BY1638">
        <f t="shared" si="500"/>
        <v>0</v>
      </c>
      <c r="BZ1638" s="301">
        <f t="shared" si="501"/>
        <v>0</v>
      </c>
      <c r="CB1638" s="296">
        <v>0.6</v>
      </c>
      <c r="CC1638" s="296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3">
      <c r="B1639" s="313">
        <v>44372</v>
      </c>
      <c r="C1639" s="4" t="s">
        <v>1519</v>
      </c>
      <c r="D1639" s="4" t="s">
        <v>1520</v>
      </c>
      <c r="F1639" s="4" t="s">
        <v>90</v>
      </c>
      <c r="G1639" s="5" t="s">
        <v>1509</v>
      </c>
      <c r="H1639" s="5" t="s">
        <v>1522</v>
      </c>
      <c r="I1639" s="5" t="s">
        <v>18</v>
      </c>
      <c r="J1639" s="5" t="s">
        <v>10</v>
      </c>
      <c r="K1639" s="5">
        <v>12</v>
      </c>
      <c r="L1639" s="5" t="s">
        <v>1523</v>
      </c>
      <c r="M1639" s="5">
        <v>1100</v>
      </c>
      <c r="N1639" s="5" t="s">
        <v>170</v>
      </c>
      <c r="O1639" s="6" t="s">
        <v>81</v>
      </c>
      <c r="P1639" s="6" t="s">
        <v>1525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3">
        <f t="shared" si="494"/>
        <v>60</v>
      </c>
      <c r="BK1639" s="133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5" t="str">
        <f>+VLOOKUP(G1639,Liste!$A$7:$H$69,8,FALSE)</f>
        <v>Résineux</v>
      </c>
      <c r="BU1639" s="295">
        <f t="shared" si="497"/>
        <v>0</v>
      </c>
      <c r="BV1639" s="297">
        <f t="shared" si="498"/>
        <v>1</v>
      </c>
      <c r="BW1639" s="316">
        <v>0</v>
      </c>
      <c r="BX1639" s="295">
        <f t="shared" si="499"/>
        <v>0.43</v>
      </c>
      <c r="BY1639">
        <f t="shared" si="500"/>
        <v>0</v>
      </c>
      <c r="BZ1639" s="301">
        <f t="shared" si="501"/>
        <v>0</v>
      </c>
      <c r="CB1639" s="296">
        <v>0.6</v>
      </c>
      <c r="CC1639" s="296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3">
      <c r="B1640" s="313">
        <v>44372</v>
      </c>
      <c r="C1640" s="4" t="s">
        <v>1519</v>
      </c>
      <c r="D1640" s="4" t="s">
        <v>1520</v>
      </c>
      <c r="F1640" s="4" t="s">
        <v>90</v>
      </c>
      <c r="G1640" s="5" t="s">
        <v>1509</v>
      </c>
      <c r="H1640" s="5" t="s">
        <v>1522</v>
      </c>
      <c r="I1640" s="5" t="s">
        <v>18</v>
      </c>
      <c r="J1640" s="5" t="s">
        <v>10</v>
      </c>
      <c r="K1640" s="5">
        <v>12</v>
      </c>
      <c r="L1640" s="5" t="s">
        <v>1523</v>
      </c>
      <c r="M1640" s="5">
        <v>1100</v>
      </c>
      <c r="N1640" s="5" t="s">
        <v>170</v>
      </c>
      <c r="O1640" s="6" t="s">
        <v>81</v>
      </c>
      <c r="P1640" s="6" t="s">
        <v>1525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3">
        <f t="shared" si="494"/>
        <v>61</v>
      </c>
      <c r="BK1640" s="133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5" t="str">
        <f>+VLOOKUP(G1640,Liste!$A$7:$H$69,8,FALSE)</f>
        <v>Résineux</v>
      </c>
      <c r="BU1640" s="295">
        <f t="shared" si="497"/>
        <v>0</v>
      </c>
      <c r="BV1640" s="297">
        <f t="shared" si="498"/>
        <v>1</v>
      </c>
      <c r="BW1640" s="316">
        <v>0</v>
      </c>
      <c r="BX1640" s="295">
        <f t="shared" si="499"/>
        <v>0.43</v>
      </c>
      <c r="BY1640">
        <f t="shared" si="500"/>
        <v>0</v>
      </c>
      <c r="BZ1640" s="301">
        <f t="shared" si="501"/>
        <v>0</v>
      </c>
      <c r="CB1640" s="296">
        <v>0.6</v>
      </c>
      <c r="CC1640" s="296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3">
      <c r="B1641" s="313">
        <v>44372</v>
      </c>
      <c r="C1641" s="4" t="s">
        <v>1519</v>
      </c>
      <c r="D1641" s="4" t="s">
        <v>1520</v>
      </c>
      <c r="F1641" s="4" t="s">
        <v>90</v>
      </c>
      <c r="G1641" s="5" t="s">
        <v>1509</v>
      </c>
      <c r="H1641" s="5" t="s">
        <v>1522</v>
      </c>
      <c r="I1641" s="5" t="s">
        <v>18</v>
      </c>
      <c r="J1641" s="5" t="s">
        <v>10</v>
      </c>
      <c r="K1641" s="5">
        <v>12</v>
      </c>
      <c r="L1641" s="5" t="s">
        <v>1523</v>
      </c>
      <c r="M1641" s="5">
        <v>1100</v>
      </c>
      <c r="N1641" s="5" t="s">
        <v>170</v>
      </c>
      <c r="O1641" s="6" t="s">
        <v>81</v>
      </c>
      <c r="P1641" s="6" t="s">
        <v>1525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3">
        <f t="shared" si="494"/>
        <v>62</v>
      </c>
      <c r="BK1641" s="133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5" t="str">
        <f>+VLOOKUP(G1641,Liste!$A$7:$H$69,8,FALSE)</f>
        <v>Résineux</v>
      </c>
      <c r="BU1641" s="295">
        <f t="shared" si="497"/>
        <v>0</v>
      </c>
      <c r="BV1641" s="297">
        <f t="shared" si="498"/>
        <v>1</v>
      </c>
      <c r="BW1641" s="316">
        <v>0</v>
      </c>
      <c r="BX1641" s="295">
        <f t="shared" si="499"/>
        <v>0.43</v>
      </c>
      <c r="BY1641">
        <f t="shared" si="500"/>
        <v>0</v>
      </c>
      <c r="BZ1641" s="301">
        <f t="shared" si="501"/>
        <v>0</v>
      </c>
      <c r="CB1641" s="296">
        <v>0.6</v>
      </c>
      <c r="CC1641" s="296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3">
      <c r="B1642" s="313">
        <v>44372</v>
      </c>
      <c r="C1642" s="4" t="s">
        <v>1519</v>
      </c>
      <c r="D1642" s="4" t="s">
        <v>1520</v>
      </c>
      <c r="F1642" s="4" t="s">
        <v>90</v>
      </c>
      <c r="G1642" s="5" t="s">
        <v>1509</v>
      </c>
      <c r="H1642" s="5" t="s">
        <v>1522</v>
      </c>
      <c r="I1642" s="5" t="s">
        <v>18</v>
      </c>
      <c r="J1642" s="5" t="s">
        <v>10</v>
      </c>
      <c r="K1642" s="5">
        <v>12</v>
      </c>
      <c r="L1642" s="5" t="s">
        <v>1523</v>
      </c>
      <c r="M1642" s="5">
        <v>1100</v>
      </c>
      <c r="N1642" s="5" t="s">
        <v>170</v>
      </c>
      <c r="O1642" s="6" t="s">
        <v>81</v>
      </c>
      <c r="P1642" s="6" t="s">
        <v>1525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3">
        <f t="shared" si="494"/>
        <v>63</v>
      </c>
      <c r="BK1642" s="133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5" t="str">
        <f>+VLOOKUP(G1642,Liste!$A$7:$H$69,8,FALSE)</f>
        <v>Résineux</v>
      </c>
      <c r="BU1642" s="295">
        <f t="shared" si="497"/>
        <v>0</v>
      </c>
      <c r="BV1642" s="297">
        <f t="shared" si="498"/>
        <v>1</v>
      </c>
      <c r="BW1642" s="316">
        <v>0</v>
      </c>
      <c r="BX1642" s="295">
        <f t="shared" si="499"/>
        <v>0.43</v>
      </c>
      <c r="BY1642">
        <f t="shared" si="500"/>
        <v>0</v>
      </c>
      <c r="BZ1642" s="301">
        <f t="shared" si="501"/>
        <v>0</v>
      </c>
      <c r="CB1642" s="296">
        <v>0.6</v>
      </c>
      <c r="CC1642" s="296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3">
      <c r="B1643" s="313">
        <v>44372</v>
      </c>
      <c r="C1643" s="4" t="s">
        <v>1519</v>
      </c>
      <c r="D1643" s="4" t="s">
        <v>1520</v>
      </c>
      <c r="F1643" s="4" t="s">
        <v>90</v>
      </c>
      <c r="G1643" s="5" t="s">
        <v>1509</v>
      </c>
      <c r="H1643" s="5" t="s">
        <v>1522</v>
      </c>
      <c r="I1643" s="5" t="s">
        <v>18</v>
      </c>
      <c r="J1643" s="5" t="s">
        <v>10</v>
      </c>
      <c r="K1643" s="5">
        <v>12</v>
      </c>
      <c r="L1643" s="5" t="s">
        <v>1523</v>
      </c>
      <c r="M1643" s="5">
        <v>1100</v>
      </c>
      <c r="N1643" s="5" t="s">
        <v>170</v>
      </c>
      <c r="O1643" s="6" t="s">
        <v>81</v>
      </c>
      <c r="P1643" s="6" t="s">
        <v>1525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3">
        <f t="shared" si="494"/>
        <v>63</v>
      </c>
      <c r="BK1643" s="133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5" t="str">
        <f>+VLOOKUP(G1643,Liste!$A$7:$H$69,8,FALSE)</f>
        <v>Résineux</v>
      </c>
      <c r="BU1643" s="295">
        <f t="shared" si="497"/>
        <v>0</v>
      </c>
      <c r="BV1643" s="297">
        <f t="shared" si="498"/>
        <v>1</v>
      </c>
      <c r="BW1643" s="316">
        <v>0</v>
      </c>
      <c r="BX1643" s="295">
        <f t="shared" si="499"/>
        <v>0.43</v>
      </c>
      <c r="BY1643">
        <f t="shared" si="500"/>
        <v>0</v>
      </c>
      <c r="BZ1643" s="301">
        <f t="shared" si="501"/>
        <v>0</v>
      </c>
      <c r="CB1643" s="296">
        <v>0.6</v>
      </c>
      <c r="CC1643" s="296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3">
      <c r="B1644" s="313">
        <v>44372</v>
      </c>
      <c r="C1644" s="4" t="s">
        <v>1519</v>
      </c>
      <c r="D1644" s="4" t="s">
        <v>1520</v>
      </c>
      <c r="F1644" s="4" t="s">
        <v>90</v>
      </c>
      <c r="G1644" s="5" t="s">
        <v>1509</v>
      </c>
      <c r="H1644" s="5" t="s">
        <v>1522</v>
      </c>
      <c r="I1644" s="5" t="s">
        <v>18</v>
      </c>
      <c r="J1644" s="5" t="s">
        <v>10</v>
      </c>
      <c r="K1644" s="5">
        <v>12</v>
      </c>
      <c r="L1644" s="5" t="s">
        <v>1523</v>
      </c>
      <c r="M1644" s="5">
        <v>1100</v>
      </c>
      <c r="N1644" s="5" t="s">
        <v>170</v>
      </c>
      <c r="O1644" s="6" t="s">
        <v>81</v>
      </c>
      <c r="P1644" s="6" t="s">
        <v>1525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3">
        <f t="shared" si="494"/>
        <v>64</v>
      </c>
      <c r="BK1644" s="133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5" t="str">
        <f>+VLOOKUP(G1644,Liste!$A$7:$H$69,8,FALSE)</f>
        <v>Résineux</v>
      </c>
      <c r="BU1644" s="295">
        <f t="shared" si="497"/>
        <v>0</v>
      </c>
      <c r="BV1644" s="297">
        <f t="shared" si="498"/>
        <v>1</v>
      </c>
      <c r="BW1644" s="316">
        <v>0</v>
      </c>
      <c r="BX1644" s="295">
        <f t="shared" si="499"/>
        <v>0.43</v>
      </c>
      <c r="BY1644">
        <f t="shared" si="500"/>
        <v>0</v>
      </c>
      <c r="BZ1644" s="301">
        <f t="shared" si="501"/>
        <v>0</v>
      </c>
      <c r="CB1644" s="296">
        <v>0.6</v>
      </c>
      <c r="CC1644" s="296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3">
      <c r="B1645" s="313">
        <v>44372</v>
      </c>
      <c r="C1645" s="4" t="s">
        <v>1519</v>
      </c>
      <c r="D1645" s="4" t="s">
        <v>1520</v>
      </c>
      <c r="F1645" s="4" t="s">
        <v>90</v>
      </c>
      <c r="G1645" s="5" t="s">
        <v>1509</v>
      </c>
      <c r="H1645" s="5" t="s">
        <v>1522</v>
      </c>
      <c r="I1645" s="5" t="s">
        <v>18</v>
      </c>
      <c r="J1645" s="5" t="s">
        <v>10</v>
      </c>
      <c r="K1645" s="5">
        <v>12</v>
      </c>
      <c r="L1645" s="5" t="s">
        <v>1523</v>
      </c>
      <c r="M1645" s="5">
        <v>1100</v>
      </c>
      <c r="N1645" s="5" t="s">
        <v>170</v>
      </c>
      <c r="O1645" s="6" t="s">
        <v>81</v>
      </c>
      <c r="P1645" s="6" t="s">
        <v>1525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3">
        <f t="shared" si="494"/>
        <v>65</v>
      </c>
      <c r="BK1645" s="133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5" t="str">
        <f>+VLOOKUP(G1645,Liste!$A$7:$H$69,8,FALSE)</f>
        <v>Résineux</v>
      </c>
      <c r="BU1645" s="295">
        <f t="shared" si="497"/>
        <v>0</v>
      </c>
      <c r="BV1645" s="297">
        <f t="shared" si="498"/>
        <v>1</v>
      </c>
      <c r="BW1645" s="316">
        <v>0</v>
      </c>
      <c r="BX1645" s="295">
        <f t="shared" si="499"/>
        <v>0.43</v>
      </c>
      <c r="BY1645">
        <f t="shared" si="500"/>
        <v>0</v>
      </c>
      <c r="BZ1645" s="301">
        <f t="shared" si="501"/>
        <v>0</v>
      </c>
      <c r="CB1645" s="296">
        <v>0.6</v>
      </c>
      <c r="CC1645" s="296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3">
      <c r="B1646" s="313">
        <v>44372</v>
      </c>
      <c r="C1646" s="4" t="s">
        <v>1519</v>
      </c>
      <c r="D1646" s="4" t="s">
        <v>1520</v>
      </c>
      <c r="F1646" s="4" t="s">
        <v>90</v>
      </c>
      <c r="G1646" s="5" t="s">
        <v>1509</v>
      </c>
      <c r="H1646" s="5" t="s">
        <v>1522</v>
      </c>
      <c r="I1646" s="5" t="s">
        <v>18</v>
      </c>
      <c r="J1646" s="5" t="s">
        <v>10</v>
      </c>
      <c r="K1646" s="5">
        <v>12</v>
      </c>
      <c r="L1646" s="5" t="s">
        <v>1523</v>
      </c>
      <c r="M1646" s="5">
        <v>1100</v>
      </c>
      <c r="N1646" s="5" t="s">
        <v>170</v>
      </c>
      <c r="O1646" s="6" t="s">
        <v>81</v>
      </c>
      <c r="P1646" s="6" t="s">
        <v>1525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3">
        <f t="shared" si="494"/>
        <v>66</v>
      </c>
      <c r="BK1646" s="133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5" t="str">
        <f>+VLOOKUP(G1646,Liste!$A$7:$H$69,8,FALSE)</f>
        <v>Résineux</v>
      </c>
      <c r="BU1646" s="295">
        <f t="shared" si="497"/>
        <v>0</v>
      </c>
      <c r="BV1646" s="297">
        <f t="shared" si="498"/>
        <v>1</v>
      </c>
      <c r="BW1646" s="316">
        <v>0</v>
      </c>
      <c r="BX1646" s="295">
        <f t="shared" si="499"/>
        <v>0.43</v>
      </c>
      <c r="BY1646">
        <f t="shared" si="500"/>
        <v>0</v>
      </c>
      <c r="BZ1646" s="301">
        <f t="shared" si="501"/>
        <v>0</v>
      </c>
      <c r="CB1646" s="296">
        <v>0.6</v>
      </c>
      <c r="CC1646" s="296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3">
      <c r="B1647" s="313">
        <v>44372</v>
      </c>
      <c r="C1647" s="4" t="s">
        <v>1519</v>
      </c>
      <c r="D1647" s="4" t="s">
        <v>1520</v>
      </c>
      <c r="F1647" s="4" t="s">
        <v>90</v>
      </c>
      <c r="G1647" s="5" t="s">
        <v>1509</v>
      </c>
      <c r="H1647" s="5" t="s">
        <v>1522</v>
      </c>
      <c r="I1647" s="5" t="s">
        <v>18</v>
      </c>
      <c r="J1647" s="5" t="s">
        <v>10</v>
      </c>
      <c r="K1647" s="5">
        <v>12</v>
      </c>
      <c r="L1647" s="5" t="s">
        <v>1523</v>
      </c>
      <c r="M1647" s="5">
        <v>1100</v>
      </c>
      <c r="N1647" s="5" t="s">
        <v>170</v>
      </c>
      <c r="O1647" s="6" t="s">
        <v>81</v>
      </c>
      <c r="P1647" s="6" t="s">
        <v>1525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3">
        <f t="shared" si="494"/>
        <v>67</v>
      </c>
      <c r="BK1647" s="133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5" t="str">
        <f>+VLOOKUP(G1647,Liste!$A$7:$H$69,8,FALSE)</f>
        <v>Résineux</v>
      </c>
      <c r="BU1647" s="295">
        <f t="shared" si="497"/>
        <v>0</v>
      </c>
      <c r="BV1647" s="297">
        <f t="shared" si="498"/>
        <v>1</v>
      </c>
      <c r="BW1647" s="316">
        <v>0</v>
      </c>
      <c r="BX1647" s="295">
        <f t="shared" si="499"/>
        <v>0.43</v>
      </c>
      <c r="BY1647">
        <f t="shared" si="500"/>
        <v>0</v>
      </c>
      <c r="BZ1647" s="301">
        <f t="shared" si="501"/>
        <v>0</v>
      </c>
      <c r="CB1647" s="296">
        <v>0.6</v>
      </c>
      <c r="CC1647" s="296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3">
      <c r="B1648" s="313">
        <v>44372</v>
      </c>
      <c r="C1648" s="4" t="s">
        <v>1519</v>
      </c>
      <c r="D1648" s="4" t="s">
        <v>1520</v>
      </c>
      <c r="F1648" s="4" t="s">
        <v>90</v>
      </c>
      <c r="G1648" s="5" t="s">
        <v>1509</v>
      </c>
      <c r="H1648" s="5" t="s">
        <v>1522</v>
      </c>
      <c r="I1648" s="5" t="s">
        <v>18</v>
      </c>
      <c r="J1648" s="5" t="s">
        <v>10</v>
      </c>
      <c r="K1648" s="5">
        <v>12</v>
      </c>
      <c r="L1648" s="5" t="s">
        <v>1523</v>
      </c>
      <c r="M1648" s="5">
        <v>1100</v>
      </c>
      <c r="N1648" s="5" t="s">
        <v>170</v>
      </c>
      <c r="O1648" s="6" t="s">
        <v>81</v>
      </c>
      <c r="P1648" s="6" t="s">
        <v>1525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3">
        <f t="shared" si="494"/>
        <v>68</v>
      </c>
      <c r="BK1648" s="133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5" t="str">
        <f>+VLOOKUP(G1648,Liste!$A$7:$H$69,8,FALSE)</f>
        <v>Résineux</v>
      </c>
      <c r="BU1648" s="295">
        <f t="shared" si="497"/>
        <v>0</v>
      </c>
      <c r="BV1648" s="297">
        <f t="shared" si="498"/>
        <v>1</v>
      </c>
      <c r="BW1648" s="316">
        <v>0</v>
      </c>
      <c r="BX1648" s="295">
        <f t="shared" si="499"/>
        <v>0.43</v>
      </c>
      <c r="BY1648">
        <f t="shared" si="500"/>
        <v>0</v>
      </c>
      <c r="BZ1648" s="301">
        <f t="shared" si="501"/>
        <v>0</v>
      </c>
      <c r="CB1648" s="296">
        <v>0.6</v>
      </c>
      <c r="CC1648" s="296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3">
      <c r="B1649" s="313">
        <v>44372</v>
      </c>
      <c r="C1649" s="4" t="s">
        <v>1519</v>
      </c>
      <c r="D1649" s="4" t="s">
        <v>1520</v>
      </c>
      <c r="F1649" s="4" t="s">
        <v>90</v>
      </c>
      <c r="G1649" s="5" t="s">
        <v>1509</v>
      </c>
      <c r="H1649" s="5" t="s">
        <v>1522</v>
      </c>
      <c r="I1649" s="5" t="s">
        <v>18</v>
      </c>
      <c r="J1649" s="5" t="s">
        <v>10</v>
      </c>
      <c r="K1649" s="5">
        <v>12</v>
      </c>
      <c r="L1649" s="5" t="s">
        <v>1523</v>
      </c>
      <c r="M1649" s="5">
        <v>1100</v>
      </c>
      <c r="N1649" s="5" t="s">
        <v>170</v>
      </c>
      <c r="O1649" s="6" t="s">
        <v>81</v>
      </c>
      <c r="P1649" s="6" t="s">
        <v>1525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3">
        <f t="shared" si="494"/>
        <v>69</v>
      </c>
      <c r="BK1649" s="133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5" t="str">
        <f>+VLOOKUP(G1649,Liste!$A$7:$H$69,8,FALSE)</f>
        <v>Résineux</v>
      </c>
      <c r="BU1649" s="295">
        <f t="shared" si="497"/>
        <v>0</v>
      </c>
      <c r="BV1649" s="297">
        <f t="shared" si="498"/>
        <v>1</v>
      </c>
      <c r="BW1649" s="316">
        <v>0</v>
      </c>
      <c r="BX1649" s="295">
        <f t="shared" si="499"/>
        <v>0.43</v>
      </c>
      <c r="BY1649">
        <f t="shared" si="500"/>
        <v>0</v>
      </c>
      <c r="BZ1649" s="301">
        <f t="shared" si="501"/>
        <v>0</v>
      </c>
      <c r="CB1649" s="296">
        <v>0.6</v>
      </c>
      <c r="CC1649" s="296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3">
      <c r="B1650" s="313">
        <v>44372</v>
      </c>
      <c r="C1650" s="4" t="s">
        <v>1519</v>
      </c>
      <c r="D1650" s="4" t="s">
        <v>1520</v>
      </c>
      <c r="F1650" s="4" t="s">
        <v>90</v>
      </c>
      <c r="G1650" s="5" t="s">
        <v>1509</v>
      </c>
      <c r="H1650" s="5" t="s">
        <v>1522</v>
      </c>
      <c r="I1650" s="5" t="s">
        <v>18</v>
      </c>
      <c r="J1650" s="5" t="s">
        <v>10</v>
      </c>
      <c r="K1650" s="5">
        <v>12</v>
      </c>
      <c r="L1650" s="5" t="s">
        <v>1523</v>
      </c>
      <c r="M1650" s="5">
        <v>1100</v>
      </c>
      <c r="N1650" s="5" t="s">
        <v>170</v>
      </c>
      <c r="O1650" s="6" t="s">
        <v>81</v>
      </c>
      <c r="P1650" s="6" t="s">
        <v>1525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3">
        <f t="shared" si="494"/>
        <v>70</v>
      </c>
      <c r="BK1650" s="133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5" t="str">
        <f>+VLOOKUP(G1650,Liste!$A$7:$H$69,8,FALSE)</f>
        <v>Résineux</v>
      </c>
      <c r="BU1650" s="295">
        <f t="shared" si="497"/>
        <v>0</v>
      </c>
      <c r="BV1650" s="297">
        <f t="shared" si="498"/>
        <v>1</v>
      </c>
      <c r="BW1650" s="316">
        <v>0</v>
      </c>
      <c r="BX1650" s="295">
        <f t="shared" si="499"/>
        <v>0.43</v>
      </c>
      <c r="BY1650">
        <f t="shared" si="500"/>
        <v>0</v>
      </c>
      <c r="BZ1650" s="301">
        <f t="shared" si="501"/>
        <v>0</v>
      </c>
      <c r="CB1650" s="296">
        <v>0.6</v>
      </c>
      <c r="CC1650" s="296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3">
      <c r="B1651" s="313">
        <v>44372</v>
      </c>
      <c r="C1651" s="4" t="s">
        <v>1519</v>
      </c>
      <c r="D1651" s="4" t="s">
        <v>1520</v>
      </c>
      <c r="F1651" s="4" t="s">
        <v>90</v>
      </c>
      <c r="G1651" s="5" t="s">
        <v>1509</v>
      </c>
      <c r="H1651" s="5" t="s">
        <v>1522</v>
      </c>
      <c r="I1651" s="5" t="s">
        <v>18</v>
      </c>
      <c r="J1651" s="5" t="s">
        <v>10</v>
      </c>
      <c r="K1651" s="5">
        <v>12</v>
      </c>
      <c r="L1651" s="5" t="s">
        <v>1523</v>
      </c>
      <c r="M1651" s="5">
        <v>1100</v>
      </c>
      <c r="N1651" s="5" t="s">
        <v>170</v>
      </c>
      <c r="O1651" s="6" t="s">
        <v>81</v>
      </c>
      <c r="P1651" s="6" t="s">
        <v>1525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3">
        <f t="shared" si="494"/>
        <v>71</v>
      </c>
      <c r="BK1651" s="133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5" t="str">
        <f>+VLOOKUP(G1651,Liste!$A$7:$H$69,8,FALSE)</f>
        <v>Résineux</v>
      </c>
      <c r="BU1651" s="295">
        <f t="shared" si="497"/>
        <v>0</v>
      </c>
      <c r="BV1651" s="297">
        <f t="shared" si="498"/>
        <v>1</v>
      </c>
      <c r="BW1651" s="316">
        <v>0</v>
      </c>
      <c r="BX1651" s="295">
        <f t="shared" si="499"/>
        <v>0.43</v>
      </c>
      <c r="BY1651">
        <f t="shared" si="500"/>
        <v>0</v>
      </c>
      <c r="BZ1651" s="301">
        <f t="shared" si="501"/>
        <v>0</v>
      </c>
      <c r="CB1651" s="296">
        <v>0.6</v>
      </c>
      <c r="CC1651" s="296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3">
      <c r="B1652" s="313">
        <v>44372</v>
      </c>
      <c r="C1652" s="4" t="s">
        <v>1519</v>
      </c>
      <c r="D1652" s="4" t="s">
        <v>1520</v>
      </c>
      <c r="F1652" s="4" t="s">
        <v>90</v>
      </c>
      <c r="G1652" s="5" t="s">
        <v>1509</v>
      </c>
      <c r="H1652" s="5" t="s">
        <v>1522</v>
      </c>
      <c r="I1652" s="5" t="s">
        <v>18</v>
      </c>
      <c r="J1652" s="5" t="s">
        <v>10</v>
      </c>
      <c r="K1652" s="5">
        <v>12</v>
      </c>
      <c r="L1652" s="5" t="s">
        <v>1523</v>
      </c>
      <c r="M1652" s="5">
        <v>1100</v>
      </c>
      <c r="N1652" s="5" t="s">
        <v>170</v>
      </c>
      <c r="O1652" s="6" t="s">
        <v>81</v>
      </c>
      <c r="P1652" s="6" t="s">
        <v>1525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3">
        <f t="shared" si="494"/>
        <v>72</v>
      </c>
      <c r="BK1652" s="133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5" t="str">
        <f>+VLOOKUP(G1652,Liste!$A$7:$H$69,8,FALSE)</f>
        <v>Résineux</v>
      </c>
      <c r="BU1652" s="295">
        <f t="shared" si="497"/>
        <v>0</v>
      </c>
      <c r="BV1652" s="297">
        <f t="shared" si="498"/>
        <v>1</v>
      </c>
      <c r="BW1652" s="316">
        <v>0</v>
      </c>
      <c r="BX1652" s="295">
        <f t="shared" si="499"/>
        <v>0.43</v>
      </c>
      <c r="BY1652">
        <f t="shared" si="500"/>
        <v>0</v>
      </c>
      <c r="BZ1652" s="301">
        <f t="shared" si="501"/>
        <v>0</v>
      </c>
      <c r="CB1652" s="296">
        <v>0.6</v>
      </c>
      <c r="CC1652" s="296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3">
      <c r="B1653" s="313">
        <v>44372</v>
      </c>
      <c r="C1653" s="4" t="s">
        <v>1519</v>
      </c>
      <c r="D1653" s="4" t="s">
        <v>1520</v>
      </c>
      <c r="F1653" s="4" t="s">
        <v>90</v>
      </c>
      <c r="G1653" s="5" t="s">
        <v>1509</v>
      </c>
      <c r="H1653" s="5" t="s">
        <v>1522</v>
      </c>
      <c r="I1653" s="5" t="s">
        <v>18</v>
      </c>
      <c r="J1653" s="5" t="s">
        <v>10</v>
      </c>
      <c r="K1653" s="5">
        <v>12</v>
      </c>
      <c r="L1653" s="5" t="s">
        <v>1523</v>
      </c>
      <c r="M1653" s="5">
        <v>1100</v>
      </c>
      <c r="N1653" s="5" t="s">
        <v>170</v>
      </c>
      <c r="O1653" s="6" t="s">
        <v>81</v>
      </c>
      <c r="P1653" s="6" t="s">
        <v>1525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3">
        <f t="shared" si="494"/>
        <v>73</v>
      </c>
      <c r="BK1653" s="133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5" t="str">
        <f>+VLOOKUP(G1653,Liste!$A$7:$H$69,8,FALSE)</f>
        <v>Résineux</v>
      </c>
      <c r="BU1653" s="295">
        <f t="shared" si="497"/>
        <v>0</v>
      </c>
      <c r="BV1653" s="297">
        <f t="shared" si="498"/>
        <v>1</v>
      </c>
      <c r="BW1653" s="316">
        <v>0</v>
      </c>
      <c r="BX1653" s="295">
        <f t="shared" si="499"/>
        <v>0.43</v>
      </c>
      <c r="BY1653">
        <f t="shared" si="500"/>
        <v>0</v>
      </c>
      <c r="BZ1653" s="301">
        <f t="shared" si="501"/>
        <v>0</v>
      </c>
      <c r="CB1653" s="296">
        <v>0.6</v>
      </c>
      <c r="CC1653" s="296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3">
      <c r="B1654" s="313">
        <v>44372</v>
      </c>
      <c r="C1654" s="4" t="s">
        <v>1519</v>
      </c>
      <c r="D1654" s="4" t="s">
        <v>1520</v>
      </c>
      <c r="F1654" s="4" t="s">
        <v>90</v>
      </c>
      <c r="G1654" s="5" t="s">
        <v>1509</v>
      </c>
      <c r="H1654" s="5" t="s">
        <v>1522</v>
      </c>
      <c r="I1654" s="5" t="s">
        <v>18</v>
      </c>
      <c r="J1654" s="5" t="s">
        <v>10</v>
      </c>
      <c r="K1654" s="5">
        <v>12</v>
      </c>
      <c r="L1654" s="5" t="s">
        <v>1523</v>
      </c>
      <c r="M1654" s="5">
        <v>1100</v>
      </c>
      <c r="N1654" s="5" t="s">
        <v>170</v>
      </c>
      <c r="O1654" s="6" t="s">
        <v>81</v>
      </c>
      <c r="P1654" s="6" t="s">
        <v>1525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3">
        <f t="shared" si="494"/>
        <v>74</v>
      </c>
      <c r="BK1654" s="133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5" t="str">
        <f>+VLOOKUP(G1654,Liste!$A$7:$H$69,8,FALSE)</f>
        <v>Résineux</v>
      </c>
      <c r="BU1654" s="295">
        <f t="shared" si="497"/>
        <v>0</v>
      </c>
      <c r="BV1654" s="297">
        <f t="shared" si="498"/>
        <v>1</v>
      </c>
      <c r="BW1654" s="316">
        <v>0</v>
      </c>
      <c r="BX1654" s="295">
        <f t="shared" si="499"/>
        <v>0.43</v>
      </c>
      <c r="BY1654">
        <f t="shared" si="500"/>
        <v>0</v>
      </c>
      <c r="BZ1654" s="301">
        <f t="shared" si="501"/>
        <v>0</v>
      </c>
      <c r="CB1654" s="296">
        <v>0.6</v>
      </c>
      <c r="CC1654" s="296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3">
      <c r="B1655" s="313">
        <v>44372</v>
      </c>
      <c r="C1655" s="4" t="s">
        <v>1519</v>
      </c>
      <c r="D1655" s="4" t="s">
        <v>1520</v>
      </c>
      <c r="F1655" s="4" t="s">
        <v>90</v>
      </c>
      <c r="G1655" s="5" t="s">
        <v>1509</v>
      </c>
      <c r="H1655" s="5" t="s">
        <v>1522</v>
      </c>
      <c r="I1655" s="5" t="s">
        <v>18</v>
      </c>
      <c r="J1655" s="5" t="s">
        <v>10</v>
      </c>
      <c r="K1655" s="5">
        <v>12</v>
      </c>
      <c r="L1655" s="5" t="s">
        <v>1523</v>
      </c>
      <c r="M1655" s="5">
        <v>1100</v>
      </c>
      <c r="N1655" s="5" t="s">
        <v>170</v>
      </c>
      <c r="O1655" s="6" t="s">
        <v>81</v>
      </c>
      <c r="P1655" s="6" t="s">
        <v>1525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3">
        <f t="shared" si="494"/>
        <v>75</v>
      </c>
      <c r="BK1655" s="133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5" t="str">
        <f>+VLOOKUP(G1655,Liste!$A$7:$H$69,8,FALSE)</f>
        <v>Résineux</v>
      </c>
      <c r="BU1655" s="295">
        <f t="shared" si="497"/>
        <v>0</v>
      </c>
      <c r="BV1655" s="297">
        <f t="shared" si="498"/>
        <v>1</v>
      </c>
      <c r="BW1655" s="316">
        <v>0</v>
      </c>
      <c r="BX1655" s="295">
        <f t="shared" si="499"/>
        <v>0.43</v>
      </c>
      <c r="BY1655">
        <f t="shared" si="500"/>
        <v>0</v>
      </c>
      <c r="BZ1655" s="301">
        <f t="shared" si="501"/>
        <v>0</v>
      </c>
      <c r="CB1655" s="296">
        <v>0.6</v>
      </c>
      <c r="CC1655" s="296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3">
      <c r="B1656" s="313">
        <v>44372</v>
      </c>
      <c r="C1656" s="4" t="s">
        <v>1519</v>
      </c>
      <c r="D1656" s="4" t="s">
        <v>1520</v>
      </c>
      <c r="F1656" s="4" t="s">
        <v>90</v>
      </c>
      <c r="G1656" s="5" t="s">
        <v>1509</v>
      </c>
      <c r="H1656" s="5" t="s">
        <v>1522</v>
      </c>
      <c r="I1656" s="5" t="s">
        <v>18</v>
      </c>
      <c r="J1656" s="5" t="s">
        <v>10</v>
      </c>
      <c r="K1656" s="5">
        <v>12</v>
      </c>
      <c r="L1656" s="5" t="s">
        <v>1523</v>
      </c>
      <c r="M1656" s="5">
        <v>1100</v>
      </c>
      <c r="N1656" s="5" t="s">
        <v>170</v>
      </c>
      <c r="O1656" s="6" t="s">
        <v>81</v>
      </c>
      <c r="P1656" s="6" t="s">
        <v>1525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3">
        <f t="shared" si="494"/>
        <v>76</v>
      </c>
      <c r="BK1656" s="133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5" t="str">
        <f>+VLOOKUP(G1656,Liste!$A$7:$H$69,8,FALSE)</f>
        <v>Résineux</v>
      </c>
      <c r="BU1656" s="295">
        <f t="shared" si="497"/>
        <v>0</v>
      </c>
      <c r="BV1656" s="297">
        <f t="shared" si="498"/>
        <v>1</v>
      </c>
      <c r="BW1656" s="316">
        <v>0</v>
      </c>
      <c r="BX1656" s="295">
        <f t="shared" si="499"/>
        <v>0.43</v>
      </c>
      <c r="BY1656">
        <f t="shared" si="500"/>
        <v>0</v>
      </c>
      <c r="BZ1656" s="301">
        <f t="shared" si="501"/>
        <v>0</v>
      </c>
      <c r="CB1656" s="296">
        <v>0.6</v>
      </c>
      <c r="CC1656" s="296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3">
      <c r="B1657" s="313">
        <v>44372</v>
      </c>
      <c r="C1657" s="4" t="s">
        <v>1519</v>
      </c>
      <c r="D1657" s="4" t="s">
        <v>1520</v>
      </c>
      <c r="F1657" s="4" t="s">
        <v>90</v>
      </c>
      <c r="G1657" s="5" t="s">
        <v>1509</v>
      </c>
      <c r="H1657" s="5" t="s">
        <v>1522</v>
      </c>
      <c r="I1657" s="5" t="s">
        <v>18</v>
      </c>
      <c r="J1657" s="5" t="s">
        <v>10</v>
      </c>
      <c r="K1657" s="5">
        <v>12</v>
      </c>
      <c r="L1657" s="5" t="s">
        <v>1523</v>
      </c>
      <c r="M1657" s="5">
        <v>1100</v>
      </c>
      <c r="N1657" s="5" t="s">
        <v>170</v>
      </c>
      <c r="O1657" s="6" t="s">
        <v>81</v>
      </c>
      <c r="P1657" s="6" t="s">
        <v>1525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3">
        <f t="shared" si="494"/>
        <v>77</v>
      </c>
      <c r="BK1657" s="133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5" t="str">
        <f>+VLOOKUP(G1657,Liste!$A$7:$H$69,8,FALSE)</f>
        <v>Résineux</v>
      </c>
      <c r="BU1657" s="295">
        <f t="shared" si="497"/>
        <v>0</v>
      </c>
      <c r="BV1657" s="297">
        <f t="shared" si="498"/>
        <v>1</v>
      </c>
      <c r="BW1657" s="316">
        <v>0</v>
      </c>
      <c r="BX1657" s="295">
        <f t="shared" si="499"/>
        <v>0.43</v>
      </c>
      <c r="BY1657">
        <f t="shared" si="500"/>
        <v>0</v>
      </c>
      <c r="BZ1657" s="301">
        <f t="shared" si="501"/>
        <v>0</v>
      </c>
      <c r="CB1657" s="296">
        <v>0.6</v>
      </c>
      <c r="CC1657" s="296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3">
      <c r="B1658" s="313">
        <v>44372</v>
      </c>
      <c r="C1658" s="4" t="s">
        <v>1519</v>
      </c>
      <c r="D1658" s="4" t="s">
        <v>1520</v>
      </c>
      <c r="F1658" s="4" t="s">
        <v>90</v>
      </c>
      <c r="G1658" s="5" t="s">
        <v>1509</v>
      </c>
      <c r="H1658" s="5" t="s">
        <v>1522</v>
      </c>
      <c r="I1658" s="5" t="s">
        <v>18</v>
      </c>
      <c r="J1658" s="5" t="s">
        <v>10</v>
      </c>
      <c r="K1658" s="5">
        <v>12</v>
      </c>
      <c r="L1658" s="5" t="s">
        <v>1523</v>
      </c>
      <c r="M1658" s="5">
        <v>1100</v>
      </c>
      <c r="N1658" s="5" t="s">
        <v>170</v>
      </c>
      <c r="O1658" s="6" t="s">
        <v>81</v>
      </c>
      <c r="P1658" s="6" t="s">
        <v>1525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3">
        <f t="shared" si="494"/>
        <v>78</v>
      </c>
      <c r="BK1658" s="133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5" t="str">
        <f>+VLOOKUP(G1658,Liste!$A$7:$H$69,8,FALSE)</f>
        <v>Résineux</v>
      </c>
      <c r="BU1658" s="295">
        <f t="shared" si="497"/>
        <v>0</v>
      </c>
      <c r="BV1658" s="297">
        <f t="shared" si="498"/>
        <v>1</v>
      </c>
      <c r="BW1658" s="316">
        <v>0</v>
      </c>
      <c r="BX1658" s="295">
        <f t="shared" si="499"/>
        <v>0.43</v>
      </c>
      <c r="BY1658">
        <f t="shared" si="500"/>
        <v>0</v>
      </c>
      <c r="BZ1658" s="301">
        <f t="shared" si="501"/>
        <v>0</v>
      </c>
      <c r="CB1658" s="296">
        <v>0.6</v>
      </c>
      <c r="CC1658" s="296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3">
      <c r="B1659" s="313">
        <v>44372</v>
      </c>
      <c r="C1659" s="4" t="s">
        <v>1519</v>
      </c>
      <c r="D1659" s="4" t="s">
        <v>1520</v>
      </c>
      <c r="F1659" s="4" t="s">
        <v>90</v>
      </c>
      <c r="G1659" s="5" t="s">
        <v>1509</v>
      </c>
      <c r="H1659" s="5" t="s">
        <v>1522</v>
      </c>
      <c r="I1659" s="5" t="s">
        <v>18</v>
      </c>
      <c r="J1659" s="5" t="s">
        <v>10</v>
      </c>
      <c r="K1659" s="5">
        <v>12</v>
      </c>
      <c r="L1659" s="5" t="s">
        <v>1523</v>
      </c>
      <c r="M1659" s="5">
        <v>1100</v>
      </c>
      <c r="N1659" s="5" t="s">
        <v>170</v>
      </c>
      <c r="O1659" s="6" t="s">
        <v>81</v>
      </c>
      <c r="P1659" s="6" t="s">
        <v>1525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3">
        <f t="shared" si="494"/>
        <v>79</v>
      </c>
      <c r="BK1659" s="133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5" t="str">
        <f>+VLOOKUP(G1659,Liste!$A$7:$H$69,8,FALSE)</f>
        <v>Résineux</v>
      </c>
      <c r="BU1659" s="295">
        <f t="shared" si="497"/>
        <v>0</v>
      </c>
      <c r="BV1659" s="297">
        <f t="shared" si="498"/>
        <v>1</v>
      </c>
      <c r="BW1659" s="316">
        <v>0</v>
      </c>
      <c r="BX1659" s="295">
        <f t="shared" si="499"/>
        <v>0.43</v>
      </c>
      <c r="BY1659">
        <f t="shared" si="500"/>
        <v>0</v>
      </c>
      <c r="BZ1659" s="301">
        <f t="shared" si="501"/>
        <v>0</v>
      </c>
      <c r="CB1659" s="296">
        <v>0.6</v>
      </c>
      <c r="CC1659" s="296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3">
      <c r="B1660" s="313">
        <v>44372</v>
      </c>
      <c r="C1660" s="4" t="s">
        <v>1519</v>
      </c>
      <c r="D1660" s="4" t="s">
        <v>1520</v>
      </c>
      <c r="F1660" s="4" t="s">
        <v>90</v>
      </c>
      <c r="G1660" s="5" t="s">
        <v>1509</v>
      </c>
      <c r="H1660" s="5" t="s">
        <v>1522</v>
      </c>
      <c r="I1660" s="5" t="s">
        <v>18</v>
      </c>
      <c r="J1660" s="5" t="s">
        <v>10</v>
      </c>
      <c r="K1660" s="5">
        <v>12</v>
      </c>
      <c r="L1660" s="5" t="s">
        <v>1523</v>
      </c>
      <c r="M1660" s="5">
        <v>1100</v>
      </c>
      <c r="N1660" s="5" t="s">
        <v>170</v>
      </c>
      <c r="O1660" s="6" t="s">
        <v>81</v>
      </c>
      <c r="P1660" s="6" t="s">
        <v>1525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3">
        <f t="shared" si="494"/>
        <v>80</v>
      </c>
      <c r="BK1660" s="133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5" t="str">
        <f>+VLOOKUP(G1660,Liste!$A$7:$H$69,8,FALSE)</f>
        <v>Résineux</v>
      </c>
      <c r="BU1660" s="295">
        <f t="shared" si="497"/>
        <v>0</v>
      </c>
      <c r="BV1660" s="297">
        <f t="shared" si="498"/>
        <v>1</v>
      </c>
      <c r="BW1660" s="316">
        <v>0</v>
      </c>
      <c r="BX1660" s="295">
        <f t="shared" si="499"/>
        <v>0.43</v>
      </c>
      <c r="BY1660">
        <f t="shared" si="500"/>
        <v>0</v>
      </c>
      <c r="BZ1660" s="301">
        <f t="shared" si="501"/>
        <v>0</v>
      </c>
      <c r="CB1660" s="296">
        <v>0.6</v>
      </c>
      <c r="CC1660" s="296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3">
      <c r="B1661" s="313">
        <v>44372</v>
      </c>
      <c r="C1661" s="4" t="s">
        <v>1519</v>
      </c>
      <c r="D1661" s="4" t="s">
        <v>1520</v>
      </c>
      <c r="F1661" s="4" t="s">
        <v>90</v>
      </c>
      <c r="G1661" s="5" t="s">
        <v>1509</v>
      </c>
      <c r="H1661" s="5" t="s">
        <v>1522</v>
      </c>
      <c r="I1661" s="5" t="s">
        <v>18</v>
      </c>
      <c r="J1661" s="5" t="s">
        <v>10</v>
      </c>
      <c r="K1661" s="5">
        <v>12</v>
      </c>
      <c r="L1661" s="5" t="s">
        <v>1523</v>
      </c>
      <c r="M1661" s="5">
        <v>1100</v>
      </c>
      <c r="N1661" s="5" t="s">
        <v>170</v>
      </c>
      <c r="O1661" s="6" t="s">
        <v>81</v>
      </c>
      <c r="P1661" s="6" t="s">
        <v>1525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3">
        <f t="shared" si="494"/>
        <v>80</v>
      </c>
      <c r="BK1661" s="133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5" t="str">
        <f>+VLOOKUP(G1661,Liste!$A$7:$H$69,8,FALSE)</f>
        <v>Résineux</v>
      </c>
      <c r="BU1661" s="295">
        <f t="shared" si="497"/>
        <v>0</v>
      </c>
      <c r="BV1661" s="297">
        <f t="shared" si="498"/>
        <v>1</v>
      </c>
      <c r="BW1661" s="316">
        <v>0</v>
      </c>
      <c r="BX1661" s="295">
        <f t="shared" si="499"/>
        <v>0.43</v>
      </c>
      <c r="BY1661">
        <f t="shared" si="500"/>
        <v>0</v>
      </c>
      <c r="BZ1661" s="301">
        <f t="shared" si="501"/>
        <v>0</v>
      </c>
      <c r="CB1661" s="296">
        <v>0.6</v>
      </c>
      <c r="CC1661" s="296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3">
      <c r="B1662" s="313">
        <v>44372</v>
      </c>
      <c r="C1662" s="4" t="s">
        <v>1519</v>
      </c>
      <c r="D1662" s="4" t="s">
        <v>1520</v>
      </c>
      <c r="F1662" s="4" t="s">
        <v>90</v>
      </c>
      <c r="G1662" s="5" t="s">
        <v>1509</v>
      </c>
      <c r="H1662" s="5" t="s">
        <v>1522</v>
      </c>
      <c r="I1662" s="5" t="s">
        <v>18</v>
      </c>
      <c r="J1662" s="5" t="s">
        <v>10</v>
      </c>
      <c r="K1662" s="5">
        <v>12</v>
      </c>
      <c r="L1662" s="5" t="s">
        <v>1523</v>
      </c>
      <c r="M1662" s="5">
        <v>1100</v>
      </c>
      <c r="N1662" s="5" t="s">
        <v>170</v>
      </c>
      <c r="O1662" s="6" t="s">
        <v>81</v>
      </c>
      <c r="P1662" s="6" t="s">
        <v>1525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3">
        <f t="shared" si="494"/>
        <v>81</v>
      </c>
      <c r="BK1662" s="133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5" t="str">
        <f>+VLOOKUP(G1662,Liste!$A$7:$H$69,8,FALSE)</f>
        <v>Résineux</v>
      </c>
      <c r="BU1662" s="295">
        <f t="shared" si="497"/>
        <v>0</v>
      </c>
      <c r="BV1662" s="297">
        <f t="shared" si="498"/>
        <v>1</v>
      </c>
      <c r="BW1662" s="316">
        <v>0</v>
      </c>
      <c r="BX1662" s="295">
        <f t="shared" si="499"/>
        <v>0.43</v>
      </c>
      <c r="BY1662">
        <f t="shared" si="500"/>
        <v>0</v>
      </c>
      <c r="BZ1662" s="301">
        <f t="shared" si="501"/>
        <v>0</v>
      </c>
      <c r="CB1662" s="296">
        <v>0.6</v>
      </c>
      <c r="CC1662" s="296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3">
      <c r="B1663" s="313">
        <v>44372</v>
      </c>
      <c r="C1663" s="4" t="s">
        <v>1519</v>
      </c>
      <c r="D1663" s="4" t="s">
        <v>1520</v>
      </c>
      <c r="F1663" s="4" t="s">
        <v>90</v>
      </c>
      <c r="G1663" s="5" t="s">
        <v>1509</v>
      </c>
      <c r="H1663" s="5" t="s">
        <v>1522</v>
      </c>
      <c r="I1663" s="5" t="s">
        <v>18</v>
      </c>
      <c r="J1663" s="5" t="s">
        <v>10</v>
      </c>
      <c r="K1663" s="5">
        <v>12</v>
      </c>
      <c r="L1663" s="5" t="s">
        <v>1523</v>
      </c>
      <c r="M1663" s="5">
        <v>1100</v>
      </c>
      <c r="N1663" s="5" t="s">
        <v>170</v>
      </c>
      <c r="O1663" s="6" t="s">
        <v>81</v>
      </c>
      <c r="P1663" s="6" t="s">
        <v>1525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3">
        <f t="shared" si="494"/>
        <v>82</v>
      </c>
      <c r="BK1663" s="133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5" t="str">
        <f>+VLOOKUP(G1663,Liste!$A$7:$H$69,8,FALSE)</f>
        <v>Résineux</v>
      </c>
      <c r="BU1663" s="295">
        <f t="shared" si="497"/>
        <v>0</v>
      </c>
      <c r="BV1663" s="297">
        <f t="shared" si="498"/>
        <v>1</v>
      </c>
      <c r="BW1663" s="316">
        <v>0</v>
      </c>
      <c r="BX1663" s="295">
        <f t="shared" si="499"/>
        <v>0.43</v>
      </c>
      <c r="BY1663">
        <f t="shared" si="500"/>
        <v>0</v>
      </c>
      <c r="BZ1663" s="301">
        <f t="shared" si="501"/>
        <v>0</v>
      </c>
      <c r="CB1663" s="296">
        <v>0.6</v>
      </c>
      <c r="CC1663" s="296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3">
      <c r="B1664" s="313">
        <v>44372</v>
      </c>
      <c r="C1664" s="4" t="s">
        <v>1519</v>
      </c>
      <c r="D1664" s="4" t="s">
        <v>1520</v>
      </c>
      <c r="F1664" s="4" t="s">
        <v>90</v>
      </c>
      <c r="G1664" s="5" t="s">
        <v>1509</v>
      </c>
      <c r="H1664" s="5" t="s">
        <v>1522</v>
      </c>
      <c r="I1664" s="5" t="s">
        <v>18</v>
      </c>
      <c r="J1664" s="5" t="s">
        <v>10</v>
      </c>
      <c r="K1664" s="5">
        <v>12</v>
      </c>
      <c r="L1664" s="5" t="s">
        <v>1523</v>
      </c>
      <c r="M1664" s="5">
        <v>1100</v>
      </c>
      <c r="N1664" s="5" t="s">
        <v>170</v>
      </c>
      <c r="O1664" s="6" t="s">
        <v>81</v>
      </c>
      <c r="P1664" s="6" t="s">
        <v>1525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3">
        <f t="shared" si="494"/>
        <v>83</v>
      </c>
      <c r="BK1664" s="133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5" t="str">
        <f>+VLOOKUP(G1664,Liste!$A$7:$H$69,8,FALSE)</f>
        <v>Résineux</v>
      </c>
      <c r="BU1664" s="295">
        <f t="shared" si="497"/>
        <v>0</v>
      </c>
      <c r="BV1664" s="297">
        <f t="shared" si="498"/>
        <v>1</v>
      </c>
      <c r="BW1664" s="316">
        <v>0</v>
      </c>
      <c r="BX1664" s="295">
        <f t="shared" si="499"/>
        <v>0.43</v>
      </c>
      <c r="BY1664">
        <f t="shared" si="500"/>
        <v>0</v>
      </c>
      <c r="BZ1664" s="301">
        <f t="shared" si="501"/>
        <v>0</v>
      </c>
      <c r="CB1664" s="296">
        <v>0.6</v>
      </c>
      <c r="CC1664" s="296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3">
      <c r="B1665" s="313">
        <v>44372</v>
      </c>
      <c r="C1665" s="4" t="s">
        <v>1519</v>
      </c>
      <c r="D1665" s="4" t="s">
        <v>1520</v>
      </c>
      <c r="F1665" s="4" t="s">
        <v>90</v>
      </c>
      <c r="G1665" s="5" t="s">
        <v>1509</v>
      </c>
      <c r="H1665" s="5" t="s">
        <v>1522</v>
      </c>
      <c r="I1665" s="5" t="s">
        <v>18</v>
      </c>
      <c r="J1665" s="5" t="s">
        <v>10</v>
      </c>
      <c r="K1665" s="5">
        <v>12</v>
      </c>
      <c r="L1665" s="5" t="s">
        <v>1523</v>
      </c>
      <c r="M1665" s="5">
        <v>1100</v>
      </c>
      <c r="N1665" s="5" t="s">
        <v>170</v>
      </c>
      <c r="O1665" s="6" t="s">
        <v>81</v>
      </c>
      <c r="P1665" s="6" t="s">
        <v>1525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3">
        <f t="shared" si="494"/>
        <v>84</v>
      </c>
      <c r="BK1665" s="133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5" t="str">
        <f>+VLOOKUP(G1665,Liste!$A$7:$H$69,8,FALSE)</f>
        <v>Résineux</v>
      </c>
      <c r="BU1665" s="295">
        <f t="shared" si="497"/>
        <v>0</v>
      </c>
      <c r="BV1665" s="297">
        <f t="shared" si="498"/>
        <v>1</v>
      </c>
      <c r="BW1665" s="316">
        <v>0</v>
      </c>
      <c r="BX1665" s="295">
        <f t="shared" si="499"/>
        <v>0.43</v>
      </c>
      <c r="BY1665">
        <f t="shared" si="500"/>
        <v>0</v>
      </c>
      <c r="BZ1665" s="301">
        <f t="shared" si="501"/>
        <v>0</v>
      </c>
      <c r="CB1665" s="296">
        <v>0.6</v>
      </c>
      <c r="CC1665" s="296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3">
      <c r="B1666" s="313">
        <v>44372</v>
      </c>
      <c r="C1666" s="4" t="s">
        <v>1519</v>
      </c>
      <c r="D1666" s="4" t="s">
        <v>1520</v>
      </c>
      <c r="F1666" s="4" t="s">
        <v>90</v>
      </c>
      <c r="G1666" s="5" t="s">
        <v>1509</v>
      </c>
      <c r="H1666" s="5" t="s">
        <v>1522</v>
      </c>
      <c r="I1666" s="5" t="s">
        <v>18</v>
      </c>
      <c r="J1666" s="5" t="s">
        <v>10</v>
      </c>
      <c r="K1666" s="5">
        <v>12</v>
      </c>
      <c r="L1666" s="5" t="s">
        <v>1523</v>
      </c>
      <c r="M1666" s="5">
        <v>1100</v>
      </c>
      <c r="N1666" s="5" t="s">
        <v>170</v>
      </c>
      <c r="O1666" s="6" t="s">
        <v>81</v>
      </c>
      <c r="P1666" s="6" t="s">
        <v>1525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3">
        <f t="shared" si="494"/>
        <v>85</v>
      </c>
      <c r="BK1666" s="133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5" t="str">
        <f>+VLOOKUP(G1666,Liste!$A$7:$H$69,8,FALSE)</f>
        <v>Résineux</v>
      </c>
      <c r="BU1666" s="295">
        <f t="shared" si="497"/>
        <v>0</v>
      </c>
      <c r="BV1666" s="297">
        <f t="shared" si="498"/>
        <v>1</v>
      </c>
      <c r="BW1666" s="316">
        <v>0</v>
      </c>
      <c r="BX1666" s="295">
        <f t="shared" si="499"/>
        <v>0.43</v>
      </c>
      <c r="BY1666">
        <f t="shared" si="500"/>
        <v>0</v>
      </c>
      <c r="BZ1666" s="301">
        <f t="shared" si="501"/>
        <v>0</v>
      </c>
      <c r="CB1666" s="296">
        <v>0.6</v>
      </c>
      <c r="CC1666" s="296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3">
      <c r="B1667" s="313">
        <v>44372</v>
      </c>
      <c r="C1667" s="4" t="s">
        <v>1519</v>
      </c>
      <c r="D1667" s="4" t="s">
        <v>1520</v>
      </c>
      <c r="F1667" s="4" t="s">
        <v>90</v>
      </c>
      <c r="G1667" s="5" t="s">
        <v>1509</v>
      </c>
      <c r="H1667" s="5" t="s">
        <v>1522</v>
      </c>
      <c r="I1667" s="5" t="s">
        <v>18</v>
      </c>
      <c r="J1667" s="5" t="s">
        <v>10</v>
      </c>
      <c r="K1667" s="5">
        <v>12</v>
      </c>
      <c r="L1667" s="5" t="s">
        <v>1523</v>
      </c>
      <c r="M1667" s="5">
        <v>1100</v>
      </c>
      <c r="N1667" s="5" t="s">
        <v>170</v>
      </c>
      <c r="O1667" s="6" t="s">
        <v>81</v>
      </c>
      <c r="P1667" s="6" t="s">
        <v>1525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3">
        <f t="shared" ref="BJ1667:BJ1677" si="513">+AC1667</f>
        <v>86</v>
      </c>
      <c r="BK1667" s="133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5" t="str">
        <f>+VLOOKUP(G1667,Liste!$A$7:$H$69,8,FALSE)</f>
        <v>Résineux</v>
      </c>
      <c r="BU1667" s="295">
        <f t="shared" si="497"/>
        <v>0</v>
      </c>
      <c r="BV1667" s="297">
        <f t="shared" si="498"/>
        <v>1</v>
      </c>
      <c r="BW1667" s="316">
        <v>0</v>
      </c>
      <c r="BX1667" s="295">
        <f t="shared" si="499"/>
        <v>0.43</v>
      </c>
      <c r="BY1667">
        <f t="shared" si="500"/>
        <v>0</v>
      </c>
      <c r="BZ1667" s="301">
        <f t="shared" si="501"/>
        <v>0</v>
      </c>
      <c r="CB1667" s="296">
        <v>0.6</v>
      </c>
      <c r="CC1667" s="296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3">
      <c r="B1668" s="313">
        <v>44372</v>
      </c>
      <c r="C1668" s="4" t="s">
        <v>1519</v>
      </c>
      <c r="D1668" s="4" t="s">
        <v>1520</v>
      </c>
      <c r="F1668" s="4" t="s">
        <v>90</v>
      </c>
      <c r="G1668" s="5" t="s">
        <v>1509</v>
      </c>
      <c r="H1668" s="5" t="s">
        <v>1522</v>
      </c>
      <c r="I1668" s="5" t="s">
        <v>18</v>
      </c>
      <c r="J1668" s="5" t="s">
        <v>10</v>
      </c>
      <c r="K1668" s="5">
        <v>12</v>
      </c>
      <c r="L1668" s="5" t="s">
        <v>1523</v>
      </c>
      <c r="M1668" s="5">
        <v>1100</v>
      </c>
      <c r="N1668" s="5" t="s">
        <v>170</v>
      </c>
      <c r="O1668" s="6" t="s">
        <v>81</v>
      </c>
      <c r="P1668" s="6" t="s">
        <v>1525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3">
        <f t="shared" si="513"/>
        <v>87</v>
      </c>
      <c r="BK1668" s="133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5" t="str">
        <f>+VLOOKUP(G1668,Liste!$A$7:$H$69,8,FALSE)</f>
        <v>Résineux</v>
      </c>
      <c r="BU1668" s="295">
        <f t="shared" ref="BU1668:BU1677" si="516">IF(BT1668="Résineux",0%,100%)</f>
        <v>0</v>
      </c>
      <c r="BV1668" s="297">
        <f t="shared" ref="BV1668:BV1677" si="517">+IF(BT1668="Résineux",100%,0%)</f>
        <v>1</v>
      </c>
      <c r="BW1668" s="316">
        <v>0</v>
      </c>
      <c r="BX1668" s="295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1">
        <f t="shared" ref="BZ1668:BZ1677" si="520">+IF(BJ1668&gt;=31,0,BY1668+BZ1667)</f>
        <v>0</v>
      </c>
      <c r="CB1668" s="296">
        <v>0.6</v>
      </c>
      <c r="CC1668" s="296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3">
      <c r="B1669" s="313">
        <v>44372</v>
      </c>
      <c r="C1669" s="4" t="s">
        <v>1519</v>
      </c>
      <c r="D1669" s="4" t="s">
        <v>1520</v>
      </c>
      <c r="F1669" s="4" t="s">
        <v>90</v>
      </c>
      <c r="G1669" s="5" t="s">
        <v>1509</v>
      </c>
      <c r="H1669" s="5" t="s">
        <v>1522</v>
      </c>
      <c r="I1669" s="5" t="s">
        <v>18</v>
      </c>
      <c r="J1669" s="5" t="s">
        <v>10</v>
      </c>
      <c r="K1669" s="5">
        <v>12</v>
      </c>
      <c r="L1669" s="5" t="s">
        <v>1523</v>
      </c>
      <c r="M1669" s="5">
        <v>1100</v>
      </c>
      <c r="N1669" s="5" t="s">
        <v>170</v>
      </c>
      <c r="O1669" s="6" t="s">
        <v>81</v>
      </c>
      <c r="P1669" s="6" t="s">
        <v>1525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3">
        <f t="shared" si="513"/>
        <v>88</v>
      </c>
      <c r="BK1669" s="133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5" t="str">
        <f>+VLOOKUP(G1669,Liste!$A$7:$H$69,8,FALSE)</f>
        <v>Résineux</v>
      </c>
      <c r="BU1669" s="295">
        <f t="shared" si="516"/>
        <v>0</v>
      </c>
      <c r="BV1669" s="297">
        <f t="shared" si="517"/>
        <v>1</v>
      </c>
      <c r="BW1669" s="316">
        <v>0</v>
      </c>
      <c r="BX1669" s="295">
        <f t="shared" si="518"/>
        <v>0.43</v>
      </c>
      <c r="BY1669">
        <f t="shared" si="519"/>
        <v>0</v>
      </c>
      <c r="BZ1669" s="301">
        <f t="shared" si="520"/>
        <v>0</v>
      </c>
      <c r="CB1669" s="296">
        <v>0.6</v>
      </c>
      <c r="CC1669" s="296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3">
      <c r="B1670" s="313">
        <v>44372</v>
      </c>
      <c r="C1670" s="4" t="s">
        <v>1519</v>
      </c>
      <c r="D1670" s="4" t="s">
        <v>1520</v>
      </c>
      <c r="F1670" s="4" t="s">
        <v>90</v>
      </c>
      <c r="G1670" s="5" t="s">
        <v>1509</v>
      </c>
      <c r="H1670" s="5" t="s">
        <v>1522</v>
      </c>
      <c r="I1670" s="5" t="s">
        <v>18</v>
      </c>
      <c r="J1670" s="5" t="s">
        <v>10</v>
      </c>
      <c r="K1670" s="5">
        <v>12</v>
      </c>
      <c r="L1670" s="5" t="s">
        <v>1523</v>
      </c>
      <c r="M1670" s="5">
        <v>1100</v>
      </c>
      <c r="N1670" s="5" t="s">
        <v>170</v>
      </c>
      <c r="O1670" s="6" t="s">
        <v>81</v>
      </c>
      <c r="P1670" s="6" t="s">
        <v>1525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3">
        <f t="shared" si="513"/>
        <v>89</v>
      </c>
      <c r="BK1670" s="133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5" t="str">
        <f>+VLOOKUP(G1670,Liste!$A$7:$H$69,8,FALSE)</f>
        <v>Résineux</v>
      </c>
      <c r="BU1670" s="295">
        <f t="shared" si="516"/>
        <v>0</v>
      </c>
      <c r="BV1670" s="297">
        <f t="shared" si="517"/>
        <v>1</v>
      </c>
      <c r="BW1670" s="316">
        <v>0</v>
      </c>
      <c r="BX1670" s="295">
        <f t="shared" si="518"/>
        <v>0.43</v>
      </c>
      <c r="BY1670">
        <f t="shared" si="519"/>
        <v>0</v>
      </c>
      <c r="BZ1670" s="301">
        <f t="shared" si="520"/>
        <v>0</v>
      </c>
      <c r="CB1670" s="296">
        <v>0.6</v>
      </c>
      <c r="CC1670" s="296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3">
      <c r="B1671" s="313">
        <v>44372</v>
      </c>
      <c r="C1671" s="4" t="s">
        <v>1519</v>
      </c>
      <c r="D1671" s="4" t="s">
        <v>1520</v>
      </c>
      <c r="F1671" s="4" t="s">
        <v>90</v>
      </c>
      <c r="G1671" s="5" t="s">
        <v>1509</v>
      </c>
      <c r="H1671" s="5" t="s">
        <v>1522</v>
      </c>
      <c r="I1671" s="5" t="s">
        <v>18</v>
      </c>
      <c r="J1671" s="5" t="s">
        <v>10</v>
      </c>
      <c r="K1671" s="5">
        <v>12</v>
      </c>
      <c r="L1671" s="5" t="s">
        <v>1523</v>
      </c>
      <c r="M1671" s="5">
        <v>1100</v>
      </c>
      <c r="N1671" s="5" t="s">
        <v>170</v>
      </c>
      <c r="O1671" s="6" t="s">
        <v>81</v>
      </c>
      <c r="P1671" s="6" t="s">
        <v>1525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3">
        <f t="shared" si="513"/>
        <v>90</v>
      </c>
      <c r="BK1671" s="133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5" t="str">
        <f>+VLOOKUP(G1671,Liste!$A$7:$H$69,8,FALSE)</f>
        <v>Résineux</v>
      </c>
      <c r="BU1671" s="295">
        <f t="shared" si="516"/>
        <v>0</v>
      </c>
      <c r="BV1671" s="297">
        <f t="shared" si="517"/>
        <v>1</v>
      </c>
      <c r="BW1671" s="316">
        <v>0</v>
      </c>
      <c r="BX1671" s="295">
        <f t="shared" si="518"/>
        <v>0.43</v>
      </c>
      <c r="BY1671">
        <f t="shared" si="519"/>
        <v>0</v>
      </c>
      <c r="BZ1671" s="301">
        <f t="shared" si="520"/>
        <v>0</v>
      </c>
      <c r="CB1671" s="296">
        <v>0.6</v>
      </c>
      <c r="CC1671" s="296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3">
      <c r="B1672" s="313">
        <v>44372</v>
      </c>
      <c r="C1672" s="4" t="s">
        <v>1519</v>
      </c>
      <c r="D1672" s="4" t="s">
        <v>1520</v>
      </c>
      <c r="F1672" s="4" t="s">
        <v>90</v>
      </c>
      <c r="G1672" s="5" t="s">
        <v>1509</v>
      </c>
      <c r="H1672" s="5" t="s">
        <v>1522</v>
      </c>
      <c r="I1672" s="5" t="s">
        <v>18</v>
      </c>
      <c r="J1672" s="5" t="s">
        <v>10</v>
      </c>
      <c r="K1672" s="5">
        <v>12</v>
      </c>
      <c r="L1672" s="5" t="s">
        <v>1523</v>
      </c>
      <c r="M1672" s="5">
        <v>1100</v>
      </c>
      <c r="N1672" s="5" t="s">
        <v>170</v>
      </c>
      <c r="O1672" s="6" t="s">
        <v>81</v>
      </c>
      <c r="P1672" s="6" t="s">
        <v>1525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3">
        <f t="shared" si="513"/>
        <v>91</v>
      </c>
      <c r="BK1672" s="133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5" t="str">
        <f>+VLOOKUP(G1672,Liste!$A$7:$H$69,8,FALSE)</f>
        <v>Résineux</v>
      </c>
      <c r="BU1672" s="295">
        <f t="shared" si="516"/>
        <v>0</v>
      </c>
      <c r="BV1672" s="297">
        <f t="shared" si="517"/>
        <v>1</v>
      </c>
      <c r="BW1672" s="316">
        <v>0</v>
      </c>
      <c r="BX1672" s="295">
        <f t="shared" si="518"/>
        <v>0.43</v>
      </c>
      <c r="BY1672">
        <f t="shared" si="519"/>
        <v>0</v>
      </c>
      <c r="BZ1672" s="301">
        <f t="shared" si="520"/>
        <v>0</v>
      </c>
      <c r="CB1672" s="296">
        <v>0.6</v>
      </c>
      <c r="CC1672" s="296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3">
      <c r="B1673" s="313">
        <v>44372</v>
      </c>
      <c r="C1673" s="4" t="s">
        <v>1519</v>
      </c>
      <c r="D1673" s="4" t="s">
        <v>1520</v>
      </c>
      <c r="F1673" s="4" t="s">
        <v>90</v>
      </c>
      <c r="G1673" s="5" t="s">
        <v>1509</v>
      </c>
      <c r="H1673" s="5" t="s">
        <v>1522</v>
      </c>
      <c r="I1673" s="5" t="s">
        <v>18</v>
      </c>
      <c r="J1673" s="5" t="s">
        <v>10</v>
      </c>
      <c r="K1673" s="5">
        <v>12</v>
      </c>
      <c r="L1673" s="5" t="s">
        <v>1523</v>
      </c>
      <c r="M1673" s="5">
        <v>1100</v>
      </c>
      <c r="N1673" s="5" t="s">
        <v>170</v>
      </c>
      <c r="O1673" s="6" t="s">
        <v>81</v>
      </c>
      <c r="P1673" s="6" t="s">
        <v>1525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3">
        <f t="shared" si="513"/>
        <v>92</v>
      </c>
      <c r="BK1673" s="133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5" t="str">
        <f>+VLOOKUP(G1673,Liste!$A$7:$H$69,8,FALSE)</f>
        <v>Résineux</v>
      </c>
      <c r="BU1673" s="295">
        <f t="shared" si="516"/>
        <v>0</v>
      </c>
      <c r="BV1673" s="297">
        <f t="shared" si="517"/>
        <v>1</v>
      </c>
      <c r="BW1673" s="316">
        <v>0</v>
      </c>
      <c r="BX1673" s="295">
        <f t="shared" si="518"/>
        <v>0.43</v>
      </c>
      <c r="BY1673">
        <f t="shared" si="519"/>
        <v>0</v>
      </c>
      <c r="BZ1673" s="301">
        <f t="shared" si="520"/>
        <v>0</v>
      </c>
      <c r="CB1673" s="296">
        <v>0.6</v>
      </c>
      <c r="CC1673" s="296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3">
      <c r="B1674" s="313">
        <v>44372</v>
      </c>
      <c r="C1674" s="4" t="s">
        <v>1519</v>
      </c>
      <c r="D1674" s="4" t="s">
        <v>1520</v>
      </c>
      <c r="F1674" s="4" t="s">
        <v>90</v>
      </c>
      <c r="G1674" s="5" t="s">
        <v>1509</v>
      </c>
      <c r="H1674" s="5" t="s">
        <v>1522</v>
      </c>
      <c r="I1674" s="5" t="s">
        <v>18</v>
      </c>
      <c r="J1674" s="5" t="s">
        <v>10</v>
      </c>
      <c r="K1674" s="5">
        <v>12</v>
      </c>
      <c r="L1674" s="5" t="s">
        <v>1523</v>
      </c>
      <c r="M1674" s="5">
        <v>1100</v>
      </c>
      <c r="N1674" s="5" t="s">
        <v>170</v>
      </c>
      <c r="O1674" s="6" t="s">
        <v>81</v>
      </c>
      <c r="P1674" s="6" t="s">
        <v>1525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3">
        <f t="shared" si="513"/>
        <v>93</v>
      </c>
      <c r="BK1674" s="133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5" t="str">
        <f>+VLOOKUP(G1674,Liste!$A$7:$H$69,8,FALSE)</f>
        <v>Résineux</v>
      </c>
      <c r="BU1674" s="295">
        <f t="shared" si="516"/>
        <v>0</v>
      </c>
      <c r="BV1674" s="297">
        <f t="shared" si="517"/>
        <v>1</v>
      </c>
      <c r="BW1674" s="316">
        <v>0</v>
      </c>
      <c r="BX1674" s="295">
        <f t="shared" si="518"/>
        <v>0.43</v>
      </c>
      <c r="BY1674">
        <f t="shared" si="519"/>
        <v>0</v>
      </c>
      <c r="BZ1674" s="301">
        <f t="shared" si="520"/>
        <v>0</v>
      </c>
      <c r="CB1674" s="296">
        <v>0.6</v>
      </c>
      <c r="CC1674" s="296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3">
      <c r="B1675" s="313">
        <v>44372</v>
      </c>
      <c r="C1675" s="4" t="s">
        <v>1519</v>
      </c>
      <c r="D1675" s="4" t="s">
        <v>1520</v>
      </c>
      <c r="F1675" s="4" t="s">
        <v>90</v>
      </c>
      <c r="G1675" s="5" t="s">
        <v>1509</v>
      </c>
      <c r="H1675" s="5" t="s">
        <v>1522</v>
      </c>
      <c r="I1675" s="5" t="s">
        <v>18</v>
      </c>
      <c r="J1675" s="5" t="s">
        <v>10</v>
      </c>
      <c r="K1675" s="5">
        <v>12</v>
      </c>
      <c r="L1675" s="5" t="s">
        <v>1523</v>
      </c>
      <c r="M1675" s="5">
        <v>1100</v>
      </c>
      <c r="N1675" s="5" t="s">
        <v>170</v>
      </c>
      <c r="O1675" s="6" t="s">
        <v>81</v>
      </c>
      <c r="P1675" s="6" t="s">
        <v>1525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3">
        <f t="shared" si="513"/>
        <v>94</v>
      </c>
      <c r="BK1675" s="133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5" t="str">
        <f>+VLOOKUP(G1675,Liste!$A$7:$H$69,8,FALSE)</f>
        <v>Résineux</v>
      </c>
      <c r="BU1675" s="295">
        <f t="shared" si="516"/>
        <v>0</v>
      </c>
      <c r="BV1675" s="297">
        <f t="shared" si="517"/>
        <v>1</v>
      </c>
      <c r="BW1675" s="316">
        <v>0</v>
      </c>
      <c r="BX1675" s="295">
        <f t="shared" si="518"/>
        <v>0.43</v>
      </c>
      <c r="BY1675">
        <f t="shared" si="519"/>
        <v>0</v>
      </c>
      <c r="BZ1675" s="301">
        <f t="shared" si="520"/>
        <v>0</v>
      </c>
      <c r="CB1675" s="296">
        <v>0.6</v>
      </c>
      <c r="CC1675" s="296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3">
      <c r="B1676" s="313">
        <v>44372</v>
      </c>
      <c r="C1676" s="4" t="s">
        <v>1519</v>
      </c>
      <c r="D1676" s="4" t="s">
        <v>1520</v>
      </c>
      <c r="F1676" s="4" t="s">
        <v>90</v>
      </c>
      <c r="G1676" s="5" t="s">
        <v>1509</v>
      </c>
      <c r="H1676" s="5" t="s">
        <v>1522</v>
      </c>
      <c r="I1676" s="5" t="s">
        <v>18</v>
      </c>
      <c r="J1676" s="5" t="s">
        <v>10</v>
      </c>
      <c r="K1676" s="5">
        <v>12</v>
      </c>
      <c r="L1676" s="5" t="s">
        <v>1523</v>
      </c>
      <c r="M1676" s="5">
        <v>1100</v>
      </c>
      <c r="N1676" s="5" t="s">
        <v>170</v>
      </c>
      <c r="O1676" s="6" t="s">
        <v>81</v>
      </c>
      <c r="P1676" s="6" t="s">
        <v>1525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3">
        <f t="shared" si="513"/>
        <v>95</v>
      </c>
      <c r="BK1676" s="133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5" t="str">
        <f>+VLOOKUP(G1676,Liste!$A$7:$H$69,8,FALSE)</f>
        <v>Résineux</v>
      </c>
      <c r="BU1676" s="295">
        <f t="shared" si="516"/>
        <v>0</v>
      </c>
      <c r="BV1676" s="297">
        <f t="shared" si="517"/>
        <v>1</v>
      </c>
      <c r="BW1676" s="316">
        <v>0</v>
      </c>
      <c r="BX1676" s="295">
        <f t="shared" si="518"/>
        <v>0.43</v>
      </c>
      <c r="BY1676">
        <f t="shared" si="519"/>
        <v>0</v>
      </c>
      <c r="BZ1676" s="301">
        <f t="shared" si="520"/>
        <v>0</v>
      </c>
      <c r="CB1676" s="296">
        <v>0.6</v>
      </c>
      <c r="CC1676" s="296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3">
      <c r="B1677" s="313">
        <v>44372</v>
      </c>
      <c r="C1677" s="4" t="s">
        <v>1519</v>
      </c>
      <c r="D1677" s="4" t="s">
        <v>1520</v>
      </c>
      <c r="F1677" s="4" t="s">
        <v>90</v>
      </c>
      <c r="G1677" s="5" t="s">
        <v>1509</v>
      </c>
      <c r="H1677" s="5" t="s">
        <v>1522</v>
      </c>
      <c r="I1677" s="5" t="s">
        <v>18</v>
      </c>
      <c r="J1677" s="5" t="s">
        <v>10</v>
      </c>
      <c r="K1677" s="5">
        <v>12</v>
      </c>
      <c r="L1677" s="5" t="s">
        <v>1523</v>
      </c>
      <c r="M1677" s="5">
        <v>1100</v>
      </c>
      <c r="N1677" s="5" t="s">
        <v>170</v>
      </c>
      <c r="O1677" s="6" t="s">
        <v>81</v>
      </c>
      <c r="P1677" s="6" t="s">
        <v>1525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3">
        <f t="shared" si="513"/>
        <v>95</v>
      </c>
      <c r="BK1677" s="133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5" t="str">
        <f>+VLOOKUP(G1677,Liste!$A$7:$H$69,8,FALSE)</f>
        <v>Résineux</v>
      </c>
      <c r="BU1677" s="295">
        <f t="shared" si="516"/>
        <v>0</v>
      </c>
      <c r="BV1677" s="297">
        <f t="shared" si="517"/>
        <v>1</v>
      </c>
      <c r="BW1677" s="316">
        <v>0</v>
      </c>
      <c r="BX1677" s="295">
        <f t="shared" si="518"/>
        <v>0.43</v>
      </c>
      <c r="BY1677">
        <f t="shared" si="519"/>
        <v>0</v>
      </c>
      <c r="BZ1677" s="301">
        <f t="shared" si="520"/>
        <v>0</v>
      </c>
      <c r="CB1677" s="296">
        <v>0.6</v>
      </c>
      <c r="CC1677" s="296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>
    <filterColumn colId="6">
      <filters>
        <filter val="SAP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" activePane="bottomLeft" state="frozen"/>
      <selection activeCell="C10" sqref="C10"/>
      <selection pane="bottomLeft" activeCell="C330" sqref="C330"/>
    </sheetView>
  </sheetViews>
  <sheetFormatPr baseColWidth="10" defaultRowHeight="14.4" x14ac:dyDescent="0.3"/>
  <cols>
    <col min="1" max="1" width="11.77734375" style="92" bestFit="1" customWidth="1"/>
    <col min="2" max="2" width="10.77734375" style="92"/>
    <col min="3" max="3" width="11.77734375" style="92" bestFit="1" customWidth="1"/>
    <col min="4" max="4" width="44.5546875" style="92" bestFit="1" customWidth="1"/>
    <col min="5" max="7" width="10.77734375" style="92"/>
    <col min="8" max="12" width="10.77734375" style="4"/>
    <col min="13" max="15" width="10.77734375" style="93"/>
    <col min="16" max="19" width="10.77734375" style="94"/>
    <col min="20" max="21" width="10.77734375" style="7"/>
    <col min="22" max="24" width="10.77734375" style="1"/>
    <col min="25" max="26" width="10.77734375" style="95"/>
    <col min="27" max="27" width="82.21875" style="95" bestFit="1" customWidth="1"/>
    <col min="28" max="28" width="10.77734375" style="1"/>
    <col min="29" max="29" width="18.44140625" style="95" bestFit="1" customWidth="1"/>
    <col min="30" max="30" width="25.21875" style="1" bestFit="1" customWidth="1"/>
    <col min="31" max="31" width="13.77734375" style="1" bestFit="1" customWidth="1"/>
  </cols>
  <sheetData>
    <row r="1" spans="1:33" x14ac:dyDescent="0.3">
      <c r="A1" s="79"/>
      <c r="B1" s="79"/>
      <c r="C1" s="79"/>
      <c r="D1" s="79"/>
      <c r="E1" s="79"/>
      <c r="F1" s="79"/>
      <c r="G1" s="79"/>
      <c r="H1" s="395" t="s">
        <v>196</v>
      </c>
      <c r="I1" s="395"/>
      <c r="J1" s="395"/>
      <c r="K1" s="395"/>
      <c r="L1" s="395"/>
      <c r="M1" s="396" t="s">
        <v>197</v>
      </c>
      <c r="N1" s="396"/>
      <c r="O1" s="396"/>
      <c r="P1" s="397" t="s">
        <v>198</v>
      </c>
      <c r="Q1" s="397"/>
      <c r="R1" s="397"/>
      <c r="S1" s="397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3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1517</v>
      </c>
      <c r="AG2" t="s">
        <v>1518</v>
      </c>
    </row>
    <row r="3" spans="1:33" hidden="1" x14ac:dyDescent="0.3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3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3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3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3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3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3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3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3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3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3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3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3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3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3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3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3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3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3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3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3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3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3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3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3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3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3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3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3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3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3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3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3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3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3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3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3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3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3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3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3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3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3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3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3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3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3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3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3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3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3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3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3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3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3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3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3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3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3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3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3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3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3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3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3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3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3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3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3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3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3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3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3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3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3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3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3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3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3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3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3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3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3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3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3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3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3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3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3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3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3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3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3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3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3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3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3">
      <c r="A99" s="86" t="s">
        <v>229</v>
      </c>
      <c r="B99" s="86" t="s">
        <v>422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3">
      <c r="A100" s="79" t="s">
        <v>229</v>
      </c>
      <c r="B100" s="86" t="s">
        <v>422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3">
      <c r="A101" s="79" t="s">
        <v>229</v>
      </c>
      <c r="B101" s="86" t="s">
        <v>422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3">
      <c r="A102" s="79" t="s">
        <v>229</v>
      </c>
      <c r="B102" s="86" t="s">
        <v>422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3">
      <c r="A103" s="79" t="s">
        <v>229</v>
      </c>
      <c r="B103" s="86" t="s">
        <v>422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3">
      <c r="A104" s="86" t="s">
        <v>229</v>
      </c>
      <c r="B104" s="86" t="s">
        <v>422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3">
      <c r="A105" s="79" t="s">
        <v>229</v>
      </c>
      <c r="B105" s="86" t="s">
        <v>422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3">
      <c r="A106" s="79" t="s">
        <v>229</v>
      </c>
      <c r="B106" s="86" t="s">
        <v>422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3">
      <c r="A107" s="79" t="s">
        <v>229</v>
      </c>
      <c r="B107" s="86" t="s">
        <v>422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3">
      <c r="A108" s="79" t="s">
        <v>229</v>
      </c>
      <c r="B108" s="86" t="s">
        <v>422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3">
      <c r="A109" s="79" t="s">
        <v>229</v>
      </c>
      <c r="B109" s="86" t="s">
        <v>422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3">
      <c r="A110" s="79" t="s">
        <v>229</v>
      </c>
      <c r="B110" s="86" t="s">
        <v>422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3">
      <c r="A111" s="79" t="s">
        <v>229</v>
      </c>
      <c r="B111" s="86" t="s">
        <v>422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3">
      <c r="A112" s="79" t="s">
        <v>229</v>
      </c>
      <c r="B112" s="86" t="s">
        <v>422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3">
      <c r="A113" s="86" t="s">
        <v>229</v>
      </c>
      <c r="B113" s="86" t="s">
        <v>423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3">
      <c r="A114" s="79" t="s">
        <v>229</v>
      </c>
      <c r="B114" s="86" t="s">
        <v>423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3">
      <c r="A115" s="79" t="s">
        <v>229</v>
      </c>
      <c r="B115" s="86" t="s">
        <v>423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3">
      <c r="A116" s="86" t="s">
        <v>229</v>
      </c>
      <c r="B116" s="86" t="s">
        <v>423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3">
      <c r="A117" s="79" t="s">
        <v>229</v>
      </c>
      <c r="B117" s="86" t="s">
        <v>423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3">
      <c r="A118" s="79" t="s">
        <v>229</v>
      </c>
      <c r="B118" s="86" t="s">
        <v>423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3">
      <c r="A119" s="79" t="s">
        <v>229</v>
      </c>
      <c r="B119" s="86" t="s">
        <v>423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3">
      <c r="A120" s="79" t="s">
        <v>229</v>
      </c>
      <c r="B120" s="86" t="s">
        <v>423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3">
      <c r="A121" s="79" t="s">
        <v>229</v>
      </c>
      <c r="B121" s="86" t="s">
        <v>423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3">
      <c r="A122" s="79" t="s">
        <v>229</v>
      </c>
      <c r="B122" s="86" t="s">
        <v>423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3">
      <c r="A123" s="79" t="s">
        <v>229</v>
      </c>
      <c r="B123" s="86" t="s">
        <v>423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3">
      <c r="A124" s="79" t="s">
        <v>229</v>
      </c>
      <c r="B124" s="86" t="s">
        <v>423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3">
      <c r="A125" s="79" t="s">
        <v>229</v>
      </c>
      <c r="B125" s="86" t="s">
        <v>423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3">
      <c r="A126" s="79" t="s">
        <v>229</v>
      </c>
      <c r="B126" s="86" t="s">
        <v>423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3">
      <c r="A127" s="79" t="s">
        <v>229</v>
      </c>
      <c r="B127" s="86" t="s">
        <v>423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3">
      <c r="A128" s="79" t="s">
        <v>229</v>
      </c>
      <c r="B128" s="86" t="s">
        <v>423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3">
      <c r="A129" s="79" t="s">
        <v>229</v>
      </c>
      <c r="B129" s="86" t="s">
        <v>423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3">
      <c r="A130" s="79" t="s">
        <v>229</v>
      </c>
      <c r="B130" s="86" t="s">
        <v>423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3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3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3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3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3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3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3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3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3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3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3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3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3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3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3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3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3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3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3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3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3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3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3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3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3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3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3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3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3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3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3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3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3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3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3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3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3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3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3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3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3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3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3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3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3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3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3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3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3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3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3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3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3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3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3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3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3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3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3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3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3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3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3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3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3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3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3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3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3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3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3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3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3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3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3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3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3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3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3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3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3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3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3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3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3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3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3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3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3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3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3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3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3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3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3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3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3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3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3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3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3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3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3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3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3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3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3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3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3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3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3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3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3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3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3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3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3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3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3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3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3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3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3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3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3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3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3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3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3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3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3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3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hidden="1" x14ac:dyDescent="0.3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hidden="1" x14ac:dyDescent="0.3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hidden="1" x14ac:dyDescent="0.3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hidden="1" x14ac:dyDescent="0.3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hidden="1" x14ac:dyDescent="0.3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hidden="1" x14ac:dyDescent="0.3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hidden="1" x14ac:dyDescent="0.3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hidden="1" x14ac:dyDescent="0.3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hidden="1" x14ac:dyDescent="0.3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hidden="1" x14ac:dyDescent="0.3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hidden="1" x14ac:dyDescent="0.3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hidden="1" x14ac:dyDescent="0.3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hidden="1" x14ac:dyDescent="0.3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hidden="1" x14ac:dyDescent="0.3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hidden="1" x14ac:dyDescent="0.3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hidden="1" x14ac:dyDescent="0.3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hidden="1" x14ac:dyDescent="0.3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3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3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3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hidden="1" x14ac:dyDescent="0.3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3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3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3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3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3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3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3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3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3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3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3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3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3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3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3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3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3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3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3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3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3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3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3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3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3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3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3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3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3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3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3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3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3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3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3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3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3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3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3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3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3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hidden="1" x14ac:dyDescent="0.3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3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3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hidden="1" x14ac:dyDescent="0.3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78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hidden="1" x14ac:dyDescent="0.3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hidden="1" x14ac:dyDescent="0.3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78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hidden="1" x14ac:dyDescent="0.3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77">
        <f t="shared" ref="J331:J336" si="46">O331/M331*H331</f>
        <v>264</v>
      </c>
      <c r="K331" s="83"/>
      <c r="L331" s="83"/>
      <c r="M331" s="378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hidden="1" x14ac:dyDescent="0.3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77">
        <f t="shared" si="46"/>
        <v>322</v>
      </c>
      <c r="K332" s="83"/>
      <c r="L332" s="83"/>
      <c r="M332" s="378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hidden="1" x14ac:dyDescent="0.3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77">
        <f t="shared" si="46"/>
        <v>384</v>
      </c>
      <c r="K333" s="83"/>
      <c r="L333" s="83"/>
      <c r="M333" s="378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hidden="1" x14ac:dyDescent="0.3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77">
        <f t="shared" si="46"/>
        <v>360</v>
      </c>
      <c r="K334" s="83"/>
      <c r="L334" s="83"/>
      <c r="M334" s="378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hidden="1" x14ac:dyDescent="0.3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77">
        <f t="shared" si="46"/>
        <v>382.5</v>
      </c>
      <c r="K335" s="83"/>
      <c r="L335" s="83"/>
      <c r="M335" s="378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hidden="1" x14ac:dyDescent="0.3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77">
        <f t="shared" si="46"/>
        <v>250</v>
      </c>
      <c r="K336" s="83"/>
      <c r="L336" s="83"/>
      <c r="M336" s="378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hidden="1" x14ac:dyDescent="0.3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78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hidden="1" x14ac:dyDescent="0.3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hidden="1" x14ac:dyDescent="0.3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hidden="1" x14ac:dyDescent="0.3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77">
        <f t="shared" ref="J340:J346" si="47">+O340/M340*H340</f>
        <v>264</v>
      </c>
      <c r="K340" s="83"/>
      <c r="L340" s="83"/>
      <c r="M340" s="378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hidden="1" x14ac:dyDescent="0.3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77">
        <f t="shared" si="47"/>
        <v>266.18181818181819</v>
      </c>
      <c r="K341" s="83"/>
      <c r="L341" s="83"/>
      <c r="M341" s="378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hidden="1" x14ac:dyDescent="0.3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77">
        <f t="shared" si="47"/>
        <v>261.46666666666664</v>
      </c>
      <c r="K342" s="83"/>
      <c r="L342" s="83"/>
      <c r="M342" s="378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hidden="1" x14ac:dyDescent="0.3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77">
        <f t="shared" si="47"/>
        <v>327.18181818181819</v>
      </c>
      <c r="K343" s="83"/>
      <c r="L343" s="83"/>
      <c r="M343" s="378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hidden="1" x14ac:dyDescent="0.3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77">
        <f t="shared" si="47"/>
        <v>360</v>
      </c>
      <c r="K344" s="83"/>
      <c r="L344" s="83"/>
      <c r="M344" s="378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hidden="1" x14ac:dyDescent="0.3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77">
        <f t="shared" si="47"/>
        <v>380</v>
      </c>
      <c r="K345" s="83"/>
      <c r="L345" s="83"/>
      <c r="M345" s="378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hidden="1" x14ac:dyDescent="0.3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77">
        <f t="shared" si="47"/>
        <v>240</v>
      </c>
      <c r="K346" s="83"/>
      <c r="L346" s="83"/>
      <c r="M346" s="378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hidden="1" x14ac:dyDescent="0.3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hidden="1" x14ac:dyDescent="0.3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hidden="1" x14ac:dyDescent="0.3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hidden="1" x14ac:dyDescent="0.3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hidden="1" x14ac:dyDescent="0.3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hidden="1" x14ac:dyDescent="0.3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hidden="1" x14ac:dyDescent="0.3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hidden="1" x14ac:dyDescent="0.3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hidden="1" x14ac:dyDescent="0.3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hidden="1" x14ac:dyDescent="0.3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hidden="1" x14ac:dyDescent="0.3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hidden="1" x14ac:dyDescent="0.3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hidden="1" x14ac:dyDescent="0.3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hidden="1" x14ac:dyDescent="0.3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hidden="1" x14ac:dyDescent="0.3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hidden="1" x14ac:dyDescent="0.3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hidden="1" x14ac:dyDescent="0.3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hidden="1" x14ac:dyDescent="0.3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hidden="1" x14ac:dyDescent="0.3">
      <c r="A365" s="328" t="s">
        <v>236</v>
      </c>
      <c r="B365" s="328" t="s">
        <v>10</v>
      </c>
      <c r="C365" s="328" t="s">
        <v>18</v>
      </c>
      <c r="D365" s="329" t="s">
        <v>235</v>
      </c>
      <c r="E365" s="328">
        <v>333</v>
      </c>
      <c r="F365" s="328">
        <v>90</v>
      </c>
      <c r="G365" s="328"/>
      <c r="H365" s="330"/>
      <c r="I365" s="330"/>
      <c r="J365" s="330">
        <v>805</v>
      </c>
      <c r="K365" s="330"/>
      <c r="L365" s="330"/>
      <c r="M365" s="331"/>
      <c r="N365" s="331"/>
      <c r="O365" s="331"/>
      <c r="P365" s="332"/>
      <c r="Q365" s="332"/>
      <c r="R365" s="332"/>
      <c r="S365" s="332"/>
      <c r="T365" s="333"/>
      <c r="U365" s="333"/>
      <c r="V365" s="334"/>
      <c r="W365" s="334">
        <f>+VLOOKUP(A365,infradensité!$A$2:$B$67,2,FALSE)</f>
        <v>0.46</v>
      </c>
      <c r="X365" s="334">
        <v>1.3</v>
      </c>
      <c r="Y365" s="335">
        <f t="shared" si="51"/>
        <v>481.39000000000004</v>
      </c>
      <c r="Z365" s="335">
        <f t="shared" si="53"/>
        <v>108.09521531494514</v>
      </c>
      <c r="AA365" s="335" t="str">
        <f t="shared" si="43"/>
        <v>Pin Maritime_F2_Classique_GS Pineraies des plaines du Centre et du Nord Ouest_90_</v>
      </c>
      <c r="AB365" s="328">
        <f t="shared" si="49"/>
        <v>90</v>
      </c>
      <c r="AC365" s="335">
        <f t="shared" si="52"/>
        <v>1026.6867500068627</v>
      </c>
      <c r="AD365" s="336">
        <f t="shared" si="44"/>
        <v>9767.1048474871241</v>
      </c>
      <c r="AE365" s="336">
        <f>+SUM($AD$347:$AD$365)/$AB$365</f>
        <v>484.32967082766908</v>
      </c>
    </row>
    <row r="366" spans="1:31" s="337" customFormat="1" hidden="1" x14ac:dyDescent="0.3">
      <c r="A366" s="325" t="s">
        <v>388</v>
      </c>
      <c r="B366" s="325" t="s">
        <v>9</v>
      </c>
      <c r="C366" s="325" t="s">
        <v>18</v>
      </c>
      <c r="D366" s="325" t="s">
        <v>137</v>
      </c>
      <c r="E366" s="325">
        <v>13</v>
      </c>
      <c r="F366" s="325">
        <v>0</v>
      </c>
      <c r="G366" s="325"/>
      <c r="J366" s="337">
        <v>0</v>
      </c>
      <c r="W366" s="334">
        <f>+VLOOKUP(A366,infradensité!$A$2:$B$67,2,FALSE)</f>
        <v>0.57999999999999996</v>
      </c>
      <c r="X366" s="334">
        <v>1.3</v>
      </c>
      <c r="Y366" s="335">
        <f t="shared" ref="Y366" si="54">+X366*W366*J366</f>
        <v>0</v>
      </c>
      <c r="Z366" s="335" t="e">
        <f t="shared" ref="Z366" si="55">+EXP(-1.0587+0.8836*LN(Y366)+0.284)</f>
        <v>#NUM!</v>
      </c>
      <c r="AA366" s="335" t="str">
        <f t="shared" ref="AA366" si="56">+_xlfn.CONCAT(A366,"_",B366,"_",C366,"_",D366,"_",AB366,"_")</f>
        <v>Chêne sessile_F1_Classique_Guide chênaie atlantique_0_</v>
      </c>
      <c r="AB366" s="328">
        <f t="shared" ref="AB366" si="57">F366</f>
        <v>0</v>
      </c>
      <c r="AC366" s="335">
        <v>0</v>
      </c>
      <c r="AD366" s="336">
        <f t="shared" si="44"/>
        <v>0</v>
      </c>
      <c r="AE366" s="336">
        <f>+SUM($AD$366:$AD$400)/$AB$400</f>
        <v>387.26639397599007</v>
      </c>
    </row>
    <row r="367" spans="1:31" s="337" customFormat="1" hidden="1" x14ac:dyDescent="0.3">
      <c r="A367" s="325" t="s">
        <v>388</v>
      </c>
      <c r="B367" s="325" t="s">
        <v>9</v>
      </c>
      <c r="C367" s="325" t="s">
        <v>18</v>
      </c>
      <c r="D367" s="325" t="s">
        <v>137</v>
      </c>
      <c r="E367" s="325">
        <v>13</v>
      </c>
      <c r="F367" s="325">
        <v>29</v>
      </c>
      <c r="G367" s="325"/>
      <c r="J367" s="337">
        <f>144/45*F367</f>
        <v>92.800000000000011</v>
      </c>
      <c r="W367" s="334">
        <f>+VLOOKUP(A367,infradensité!$A$2:$B$67,2,FALSE)</f>
        <v>0.57999999999999996</v>
      </c>
      <c r="X367" s="334">
        <v>1.3</v>
      </c>
      <c r="Y367" s="335">
        <f t="shared" si="51"/>
        <v>69.97120000000001</v>
      </c>
      <c r="Z367" s="335">
        <f t="shared" si="53"/>
        <v>19.666305345056259</v>
      </c>
      <c r="AA367" s="335" t="str">
        <f t="shared" ref="AA367:AA430" si="58">+_xlfn.CONCAT(A367,"_",B367,"_",C367,"_",D367,"_",AB367,"_")</f>
        <v>Chêne sessile_F1_Classique_Guide chênaie atlantique_29_</v>
      </c>
      <c r="AB367" s="328">
        <f t="shared" ref="AB367:AB430" si="59">F367</f>
        <v>29</v>
      </c>
      <c r="AC367" s="335">
        <f t="shared" si="52"/>
        <v>156.11865514263965</v>
      </c>
      <c r="AD367" s="336">
        <f t="shared" si="44"/>
        <v>2263.720499568275</v>
      </c>
      <c r="AE367" s="336">
        <f t="shared" ref="AE367:AE400" si="60">+SUM($AD$366:$AD$400)/$AB$400</f>
        <v>387.26639397599007</v>
      </c>
    </row>
    <row r="368" spans="1:31" s="337" customFormat="1" hidden="1" x14ac:dyDescent="0.3">
      <c r="A368" s="325" t="s">
        <v>388</v>
      </c>
      <c r="B368" s="325" t="s">
        <v>9</v>
      </c>
      <c r="C368" s="325" t="s">
        <v>18</v>
      </c>
      <c r="D368" s="325" t="s">
        <v>137</v>
      </c>
      <c r="E368" s="325">
        <v>13</v>
      </c>
      <c r="F368" s="325">
        <v>29</v>
      </c>
      <c r="G368" s="325"/>
      <c r="J368" s="337">
        <f t="shared" ref="J368:J371" si="61">144/45*F368</f>
        <v>92.800000000000011</v>
      </c>
      <c r="W368" s="334">
        <f>+VLOOKUP(A368,infradensité!$A$2:$B$67,2,FALSE)</f>
        <v>0.57999999999999996</v>
      </c>
      <c r="X368" s="334">
        <v>1.3</v>
      </c>
      <c r="Y368" s="335">
        <f t="shared" si="51"/>
        <v>69.97120000000001</v>
      </c>
      <c r="Z368" s="335">
        <f t="shared" si="53"/>
        <v>19.666305345056259</v>
      </c>
      <c r="AA368" s="335" t="str">
        <f t="shared" si="58"/>
        <v>Chêne sessile_F1_Classique_Guide chênaie atlantique_29_</v>
      </c>
      <c r="AB368" s="328">
        <f t="shared" si="59"/>
        <v>29</v>
      </c>
      <c r="AC368" s="335">
        <f t="shared" si="52"/>
        <v>156.11865514263965</v>
      </c>
      <c r="AD368" s="336">
        <f t="shared" si="44"/>
        <v>0</v>
      </c>
      <c r="AE368" s="336">
        <f t="shared" si="60"/>
        <v>387.26639397599007</v>
      </c>
    </row>
    <row r="369" spans="1:31" s="337" customFormat="1" hidden="1" x14ac:dyDescent="0.3">
      <c r="A369" s="325" t="s">
        <v>388</v>
      </c>
      <c r="B369" s="325" t="s">
        <v>9</v>
      </c>
      <c r="C369" s="325" t="s">
        <v>18</v>
      </c>
      <c r="D369" s="325" t="s">
        <v>137</v>
      </c>
      <c r="E369" s="325">
        <v>13</v>
      </c>
      <c r="F369" s="325">
        <v>30</v>
      </c>
      <c r="G369" s="325"/>
      <c r="J369" s="337">
        <f t="shared" si="61"/>
        <v>96</v>
      </c>
      <c r="W369" s="334">
        <f>+VLOOKUP(A369,infradensité!$A$2:$B$67,2,FALSE)</f>
        <v>0.57999999999999996</v>
      </c>
      <c r="X369" s="334">
        <v>1.3</v>
      </c>
      <c r="Y369" s="335">
        <f t="shared" ref="Y369" si="62">+X369*W369*J369</f>
        <v>72.384</v>
      </c>
      <c r="Z369" s="335">
        <f t="shared" ref="Z369" si="63">+EXP(-1.0587+0.8836*LN(Y369)+0.284)</f>
        <v>20.264329923804397</v>
      </c>
      <c r="AA369" s="335" t="str">
        <f t="shared" ref="AA369" si="64">+_xlfn.CONCAT(A369,"_",B369,"_",C369,"_",D369,"_",AB369,"_")</f>
        <v>Chêne sessile_F1_Classique_Guide chênaie atlantique_30_</v>
      </c>
      <c r="AB369" s="328">
        <f t="shared" ref="AB369" si="65">F369</f>
        <v>30</v>
      </c>
      <c r="AC369" s="335">
        <f t="shared" ref="AC369" si="66">+(Z369+Y369)*0.475*44/12</f>
        <v>161.362507950626</v>
      </c>
      <c r="AD369" s="336">
        <f t="shared" si="44"/>
        <v>158.74058154663282</v>
      </c>
      <c r="AE369" s="336">
        <f t="shared" si="60"/>
        <v>387.26639397599007</v>
      </c>
    </row>
    <row r="370" spans="1:31" s="337" customFormat="1" hidden="1" x14ac:dyDescent="0.3">
      <c r="A370" s="325" t="s">
        <v>388</v>
      </c>
      <c r="B370" s="325" t="s">
        <v>9</v>
      </c>
      <c r="C370" s="325" t="s">
        <v>18</v>
      </c>
      <c r="D370" s="325" t="s">
        <v>137</v>
      </c>
      <c r="E370" s="325">
        <v>13</v>
      </c>
      <c r="F370" s="325">
        <v>37</v>
      </c>
      <c r="G370" s="325"/>
      <c r="J370" s="337">
        <f t="shared" si="61"/>
        <v>118.4</v>
      </c>
      <c r="W370" s="334">
        <f>+VLOOKUP(A370,infradensité!$A$2:$B$67,2,FALSE)</f>
        <v>0.57999999999999996</v>
      </c>
      <c r="X370" s="334">
        <v>1.3</v>
      </c>
      <c r="Y370" s="335">
        <f t="shared" si="51"/>
        <v>89.273600000000002</v>
      </c>
      <c r="Z370" s="335">
        <f t="shared" si="53"/>
        <v>24.389952263746558</v>
      </c>
      <c r="AA370" s="335" t="str">
        <f t="shared" si="58"/>
        <v>Chêne sessile_F1_Classique_Guide chênaie atlantique_37_</v>
      </c>
      <c r="AB370" s="328">
        <f t="shared" si="59"/>
        <v>37</v>
      </c>
      <c r="AC370" s="335">
        <f t="shared" si="52"/>
        <v>197.96402019269192</v>
      </c>
      <c r="AD370" s="336">
        <f t="shared" si="44"/>
        <v>1257.6428485016127</v>
      </c>
      <c r="AE370" s="336">
        <f t="shared" si="60"/>
        <v>387.26639397599007</v>
      </c>
    </row>
    <row r="371" spans="1:31" s="337" customFormat="1" hidden="1" x14ac:dyDescent="0.3">
      <c r="A371" s="325" t="s">
        <v>388</v>
      </c>
      <c r="B371" s="325" t="s">
        <v>9</v>
      </c>
      <c r="C371" s="325" t="s">
        <v>18</v>
      </c>
      <c r="D371" s="325" t="s">
        <v>137</v>
      </c>
      <c r="E371" s="325">
        <v>13</v>
      </c>
      <c r="F371" s="325">
        <v>37</v>
      </c>
      <c r="G371" s="325"/>
      <c r="J371" s="337">
        <f t="shared" si="61"/>
        <v>118.4</v>
      </c>
      <c r="W371" s="334">
        <f>+VLOOKUP(A371,infradensité!$A$2:$B$67,2,FALSE)</f>
        <v>0.57999999999999996</v>
      </c>
      <c r="X371" s="334">
        <v>1.3</v>
      </c>
      <c r="Y371" s="335">
        <f t="shared" si="51"/>
        <v>89.273600000000002</v>
      </c>
      <c r="Z371" s="335">
        <f t="shared" si="53"/>
        <v>24.389952263746558</v>
      </c>
      <c r="AA371" s="335" t="str">
        <f t="shared" si="58"/>
        <v>Chêne sessile_F1_Classique_Guide chênaie atlantique_37_</v>
      </c>
      <c r="AB371" s="328">
        <f t="shared" si="59"/>
        <v>37</v>
      </c>
      <c r="AC371" s="335">
        <f t="shared" si="52"/>
        <v>197.96402019269192</v>
      </c>
      <c r="AD371" s="336">
        <f t="shared" si="44"/>
        <v>0</v>
      </c>
      <c r="AE371" s="336">
        <f t="shared" si="60"/>
        <v>387.26639397599007</v>
      </c>
    </row>
    <row r="372" spans="1:31" s="337" customFormat="1" hidden="1" x14ac:dyDescent="0.3">
      <c r="A372" s="325" t="s">
        <v>388</v>
      </c>
      <c r="B372" s="325" t="s">
        <v>9</v>
      </c>
      <c r="C372" s="325" t="s">
        <v>18</v>
      </c>
      <c r="D372" s="325" t="s">
        <v>137</v>
      </c>
      <c r="E372" s="325">
        <v>13</v>
      </c>
      <c r="F372" s="325">
        <v>45</v>
      </c>
      <c r="G372" s="325"/>
      <c r="J372" s="337">
        <v>144</v>
      </c>
      <c r="W372" s="334">
        <f>+VLOOKUP(A372,infradensité!$A$2:$B$67,2,FALSE)</f>
        <v>0.57999999999999996</v>
      </c>
      <c r="X372" s="334">
        <v>1.3</v>
      </c>
      <c r="Y372" s="335">
        <f t="shared" si="51"/>
        <v>108.57599999999999</v>
      </c>
      <c r="Z372" s="335">
        <f t="shared" si="53"/>
        <v>28.995225061228002</v>
      </c>
      <c r="AA372" s="335" t="str">
        <f t="shared" si="58"/>
        <v>Chêne sessile_F1_Classique_Guide chênaie atlantique_45_</v>
      </c>
      <c r="AB372" s="328">
        <f t="shared" si="59"/>
        <v>45</v>
      </c>
      <c r="AC372" s="335">
        <f t="shared" si="52"/>
        <v>239.60321698163875</v>
      </c>
      <c r="AD372" s="336">
        <f t="shared" si="44"/>
        <v>1750.2689486973227</v>
      </c>
      <c r="AE372" s="336">
        <f t="shared" si="60"/>
        <v>387.26639397599007</v>
      </c>
    </row>
    <row r="373" spans="1:31" s="337" customFormat="1" hidden="1" x14ac:dyDescent="0.3">
      <c r="A373" s="325" t="s">
        <v>388</v>
      </c>
      <c r="B373" s="325" t="s">
        <v>9</v>
      </c>
      <c r="C373" s="325" t="s">
        <v>18</v>
      </c>
      <c r="D373" s="325" t="s">
        <v>137</v>
      </c>
      <c r="E373" s="325">
        <v>13</v>
      </c>
      <c r="F373" s="325">
        <v>45</v>
      </c>
      <c r="G373" s="325"/>
      <c r="J373" s="337">
        <v>104</v>
      </c>
      <c r="O373" s="337">
        <f>J372-J373</f>
        <v>40</v>
      </c>
      <c r="W373" s="334">
        <f>+VLOOKUP(A373,infradensité!$A$2:$B$67,2,FALSE)</f>
        <v>0.57999999999999996</v>
      </c>
      <c r="X373" s="334">
        <v>1.3</v>
      </c>
      <c r="Y373" s="335">
        <f t="shared" si="51"/>
        <v>78.415999999999997</v>
      </c>
      <c r="Z373" s="335">
        <f t="shared" si="53"/>
        <v>21.749438265868008</v>
      </c>
      <c r="AA373" s="335" t="str">
        <f t="shared" si="58"/>
        <v>Chêne sessile_F1_Classique_Guide chênaie atlantique_45_</v>
      </c>
      <c r="AB373" s="328">
        <f t="shared" si="59"/>
        <v>45</v>
      </c>
      <c r="AC373" s="335">
        <f t="shared" si="52"/>
        <v>174.45480497972014</v>
      </c>
      <c r="AD373" s="336">
        <f t="shared" si="44"/>
        <v>0</v>
      </c>
      <c r="AE373" s="336">
        <f t="shared" si="60"/>
        <v>387.26639397599007</v>
      </c>
    </row>
    <row r="374" spans="1:31" s="337" customFormat="1" hidden="1" x14ac:dyDescent="0.3">
      <c r="A374" s="325" t="s">
        <v>388</v>
      </c>
      <c r="B374" s="325" t="s">
        <v>9</v>
      </c>
      <c r="C374" s="325" t="s">
        <v>18</v>
      </c>
      <c r="D374" s="325" t="s">
        <v>137</v>
      </c>
      <c r="E374" s="325">
        <v>13</v>
      </c>
      <c r="F374" s="325">
        <v>53</v>
      </c>
      <c r="G374" s="325"/>
      <c r="J374" s="337">
        <v>171</v>
      </c>
      <c r="W374" s="334">
        <f>+VLOOKUP(A374,infradensité!$A$2:$B$67,2,FALSE)</f>
        <v>0.57999999999999996</v>
      </c>
      <c r="X374" s="334">
        <v>1.3</v>
      </c>
      <c r="Y374" s="335">
        <f t="shared" si="51"/>
        <v>128.934</v>
      </c>
      <c r="Z374" s="335">
        <f t="shared" si="53"/>
        <v>33.749920116221382</v>
      </c>
      <c r="AA374" s="335" t="str">
        <f t="shared" si="58"/>
        <v>Chêne sessile_F1_Classique_Guide chênaie atlantique_53_</v>
      </c>
      <c r="AB374" s="328">
        <f t="shared" si="59"/>
        <v>53</v>
      </c>
      <c r="AC374" s="335">
        <f t="shared" si="52"/>
        <v>283.34116086908551</v>
      </c>
      <c r="AD374" s="336">
        <f t="shared" si="44"/>
        <v>1831.1838633952225</v>
      </c>
      <c r="AE374" s="336">
        <f t="shared" si="60"/>
        <v>387.26639397599007</v>
      </c>
    </row>
    <row r="375" spans="1:31" s="337" customFormat="1" hidden="1" x14ac:dyDescent="0.3">
      <c r="A375" s="325" t="s">
        <v>388</v>
      </c>
      <c r="B375" s="325" t="s">
        <v>9</v>
      </c>
      <c r="C375" s="325" t="s">
        <v>18</v>
      </c>
      <c r="D375" s="325" t="s">
        <v>137</v>
      </c>
      <c r="E375" s="325">
        <v>13</v>
      </c>
      <c r="F375" s="325">
        <v>53</v>
      </c>
      <c r="G375" s="325"/>
      <c r="J375" s="337">
        <v>131</v>
      </c>
      <c r="O375" s="337">
        <f>J374-J375</f>
        <v>40</v>
      </c>
      <c r="W375" s="334">
        <f>+VLOOKUP(A375,infradensité!$A$2:$B$67,2,FALSE)</f>
        <v>0.57999999999999996</v>
      </c>
      <c r="X375" s="334">
        <v>1.3</v>
      </c>
      <c r="Y375" s="335">
        <f t="shared" si="51"/>
        <v>98.774000000000001</v>
      </c>
      <c r="Z375" s="335">
        <f t="shared" si="53"/>
        <v>26.669710590727203</v>
      </c>
      <c r="AA375" s="335" t="str">
        <f t="shared" si="58"/>
        <v>Chêne sessile_F1_Classique_Guide chênaie atlantique_53_</v>
      </c>
      <c r="AB375" s="328">
        <f t="shared" si="59"/>
        <v>53</v>
      </c>
      <c r="AC375" s="335">
        <f t="shared" si="52"/>
        <v>218.48112927884986</v>
      </c>
      <c r="AD375" s="336">
        <f t="shared" si="44"/>
        <v>0</v>
      </c>
      <c r="AE375" s="336">
        <f t="shared" si="60"/>
        <v>387.26639397599007</v>
      </c>
    </row>
    <row r="376" spans="1:31" s="337" customFormat="1" hidden="1" x14ac:dyDescent="0.3">
      <c r="A376" s="325" t="s">
        <v>388</v>
      </c>
      <c r="B376" s="325" t="s">
        <v>9</v>
      </c>
      <c r="C376" s="325" t="s">
        <v>18</v>
      </c>
      <c r="D376" s="325" t="s">
        <v>137</v>
      </c>
      <c r="E376" s="325">
        <v>13</v>
      </c>
      <c r="F376" s="325">
        <v>61</v>
      </c>
      <c r="G376" s="325"/>
      <c r="J376" s="337">
        <v>197</v>
      </c>
      <c r="W376" s="334">
        <f>+VLOOKUP(A376,infradensité!$A$2:$B$67,2,FALSE)</f>
        <v>0.57999999999999996</v>
      </c>
      <c r="X376" s="334">
        <v>1.3</v>
      </c>
      <c r="Y376" s="335">
        <f t="shared" si="51"/>
        <v>148.53800000000001</v>
      </c>
      <c r="Z376" s="335">
        <f t="shared" si="53"/>
        <v>38.246151719709118</v>
      </c>
      <c r="AA376" s="335" t="str">
        <f t="shared" si="58"/>
        <v>Chêne sessile_F1_Classique_Guide chênaie atlantique_61_</v>
      </c>
      <c r="AB376" s="328">
        <f t="shared" si="59"/>
        <v>61</v>
      </c>
      <c r="AC376" s="335">
        <f t="shared" si="52"/>
        <v>325.31573091182673</v>
      </c>
      <c r="AD376" s="336">
        <f t="shared" si="44"/>
        <v>2175.1874407627065</v>
      </c>
      <c r="AE376" s="336">
        <f t="shared" si="60"/>
        <v>387.26639397599007</v>
      </c>
    </row>
    <row r="377" spans="1:31" s="337" customFormat="1" hidden="1" x14ac:dyDescent="0.3">
      <c r="A377" s="325" t="s">
        <v>388</v>
      </c>
      <c r="B377" s="325" t="s">
        <v>9</v>
      </c>
      <c r="C377" s="325" t="s">
        <v>18</v>
      </c>
      <c r="D377" s="325" t="s">
        <v>137</v>
      </c>
      <c r="E377" s="325">
        <v>13</v>
      </c>
      <c r="F377" s="325">
        <v>61</v>
      </c>
      <c r="G377" s="325"/>
      <c r="J377" s="337">
        <v>155</v>
      </c>
      <c r="O377" s="337">
        <f>J376-J377</f>
        <v>42</v>
      </c>
      <c r="W377" s="334">
        <f>+VLOOKUP(A377,infradensité!$A$2:$B$67,2,FALSE)</f>
        <v>0.57999999999999996</v>
      </c>
      <c r="X377" s="334">
        <v>1.3</v>
      </c>
      <c r="Y377" s="335">
        <f t="shared" si="51"/>
        <v>116.87</v>
      </c>
      <c r="Z377" s="335">
        <f t="shared" si="53"/>
        <v>30.943859078317832</v>
      </c>
      <c r="AA377" s="335" t="str">
        <f t="shared" si="58"/>
        <v>Chêne sessile_F1_Classique_Guide chênaie atlantique_61_</v>
      </c>
      <c r="AB377" s="328">
        <f t="shared" si="59"/>
        <v>61</v>
      </c>
      <c r="AC377" s="335">
        <f t="shared" si="52"/>
        <v>257.44247122807025</v>
      </c>
      <c r="AD377" s="336">
        <f t="shared" si="44"/>
        <v>0</v>
      </c>
      <c r="AE377" s="336">
        <f t="shared" si="60"/>
        <v>387.26639397599007</v>
      </c>
    </row>
    <row r="378" spans="1:31" s="337" customFormat="1" hidden="1" x14ac:dyDescent="0.3">
      <c r="A378" s="325" t="s">
        <v>388</v>
      </c>
      <c r="B378" s="325" t="s">
        <v>9</v>
      </c>
      <c r="C378" s="325" t="s">
        <v>18</v>
      </c>
      <c r="D378" s="325" t="s">
        <v>137</v>
      </c>
      <c r="E378" s="325">
        <v>13</v>
      </c>
      <c r="F378" s="325">
        <v>69</v>
      </c>
      <c r="G378" s="325"/>
      <c r="J378" s="337">
        <v>218</v>
      </c>
      <c r="W378" s="334">
        <f>+VLOOKUP(A378,infradensité!$A$2:$B$67,2,FALSE)</f>
        <v>0.57999999999999996</v>
      </c>
      <c r="X378" s="334">
        <v>1.3</v>
      </c>
      <c r="Y378" s="335">
        <f t="shared" si="51"/>
        <v>164.37200000000001</v>
      </c>
      <c r="Z378" s="335">
        <f t="shared" si="53"/>
        <v>41.827079694043114</v>
      </c>
      <c r="AA378" s="335" t="str">
        <f t="shared" si="58"/>
        <v>Chêne sessile_F1_Classique_Guide chênaie atlantique_69_</v>
      </c>
      <c r="AB378" s="328">
        <f t="shared" si="59"/>
        <v>69</v>
      </c>
      <c r="AC378" s="335">
        <f t="shared" si="52"/>
        <v>359.1300638004584</v>
      </c>
      <c r="AD378" s="336">
        <f t="shared" si="44"/>
        <v>2466.2901401141144</v>
      </c>
      <c r="AE378" s="336">
        <f t="shared" si="60"/>
        <v>387.26639397599007</v>
      </c>
    </row>
    <row r="379" spans="1:31" s="337" customFormat="1" hidden="1" x14ac:dyDescent="0.3">
      <c r="A379" s="325" t="s">
        <v>388</v>
      </c>
      <c r="B379" s="325" t="s">
        <v>9</v>
      </c>
      <c r="C379" s="325" t="s">
        <v>18</v>
      </c>
      <c r="D379" s="325" t="s">
        <v>137</v>
      </c>
      <c r="E379" s="325">
        <v>13</v>
      </c>
      <c r="F379" s="325">
        <v>69</v>
      </c>
      <c r="G379" s="325"/>
      <c r="J379" s="337">
        <v>177</v>
      </c>
      <c r="O379" s="337">
        <f>J378-J379</f>
        <v>41</v>
      </c>
      <c r="W379" s="334">
        <f>+VLOOKUP(A379,infradensité!$A$2:$B$67,2,FALSE)</f>
        <v>0.57999999999999996</v>
      </c>
      <c r="X379" s="334">
        <v>1.3</v>
      </c>
      <c r="Y379" s="335">
        <f t="shared" si="51"/>
        <v>133.458</v>
      </c>
      <c r="Z379" s="335">
        <f t="shared" si="53"/>
        <v>34.794176665003405</v>
      </c>
      <c r="AA379" s="335" t="str">
        <f t="shared" si="58"/>
        <v>Chêne sessile_F1_Classique_Guide chênaie atlantique_69_</v>
      </c>
      <c r="AB379" s="328">
        <f t="shared" si="59"/>
        <v>69</v>
      </c>
      <c r="AC379" s="335">
        <f t="shared" si="52"/>
        <v>293.03920769154757</v>
      </c>
      <c r="AD379" s="336">
        <f t="shared" si="44"/>
        <v>0</v>
      </c>
      <c r="AE379" s="336">
        <f t="shared" si="60"/>
        <v>387.26639397599007</v>
      </c>
    </row>
    <row r="380" spans="1:31" s="337" customFormat="1" hidden="1" x14ac:dyDescent="0.3">
      <c r="A380" s="325" t="s">
        <v>388</v>
      </c>
      <c r="B380" s="325" t="s">
        <v>9</v>
      </c>
      <c r="C380" s="325" t="s">
        <v>18</v>
      </c>
      <c r="D380" s="325" t="s">
        <v>137</v>
      </c>
      <c r="E380" s="325">
        <v>13</v>
      </c>
      <c r="F380" s="325">
        <v>77</v>
      </c>
      <c r="G380" s="325"/>
      <c r="J380" s="337">
        <v>238</v>
      </c>
      <c r="W380" s="334">
        <f>+VLOOKUP(A380,infradensité!$A$2:$B$67,2,FALSE)</f>
        <v>0.57999999999999996</v>
      </c>
      <c r="X380" s="334">
        <v>1.3</v>
      </c>
      <c r="Y380" s="335">
        <f t="shared" si="51"/>
        <v>179.452</v>
      </c>
      <c r="Z380" s="335">
        <f t="shared" si="53"/>
        <v>45.2002446357697</v>
      </c>
      <c r="AA380" s="335" t="str">
        <f t="shared" si="58"/>
        <v>Chêne sessile_F1_Classique_Guide chênaie atlantique_77_</v>
      </c>
      <c r="AB380" s="328">
        <f t="shared" si="59"/>
        <v>77</v>
      </c>
      <c r="AC380" s="335">
        <f t="shared" si="52"/>
        <v>391.2693260739656</v>
      </c>
      <c r="AD380" s="336">
        <f t="shared" si="44"/>
        <v>2737.2341350620527</v>
      </c>
      <c r="AE380" s="336">
        <f t="shared" si="60"/>
        <v>387.26639397599007</v>
      </c>
    </row>
    <row r="381" spans="1:31" s="337" customFormat="1" hidden="1" x14ac:dyDescent="0.3">
      <c r="A381" s="325" t="s">
        <v>388</v>
      </c>
      <c r="B381" s="325" t="s">
        <v>9</v>
      </c>
      <c r="C381" s="325" t="s">
        <v>18</v>
      </c>
      <c r="D381" s="325" t="s">
        <v>137</v>
      </c>
      <c r="E381" s="325">
        <v>13</v>
      </c>
      <c r="F381" s="325">
        <v>77</v>
      </c>
      <c r="G381" s="325"/>
      <c r="J381" s="337">
        <v>194</v>
      </c>
      <c r="O381" s="337">
        <f>J380-J381</f>
        <v>44</v>
      </c>
      <c r="W381" s="334">
        <f>+VLOOKUP(A381,infradensité!$A$2:$B$67,2,FALSE)</f>
        <v>0.57999999999999996</v>
      </c>
      <c r="X381" s="334">
        <v>1.3</v>
      </c>
      <c r="Y381" s="335">
        <f t="shared" si="51"/>
        <v>146.27600000000001</v>
      </c>
      <c r="Z381" s="335">
        <f t="shared" si="53"/>
        <v>37.73105899165121</v>
      </c>
      <c r="AA381" s="335" t="str">
        <f t="shared" si="58"/>
        <v>Chêne sessile_F1_Classique_Guide chênaie atlantique_77_</v>
      </c>
      <c r="AB381" s="328">
        <f t="shared" si="59"/>
        <v>77</v>
      </c>
      <c r="AC381" s="335">
        <f t="shared" si="52"/>
        <v>320.47896107712586</v>
      </c>
      <c r="AD381" s="336">
        <f t="shared" si="44"/>
        <v>0</v>
      </c>
      <c r="AE381" s="336">
        <f t="shared" si="60"/>
        <v>387.26639397599007</v>
      </c>
    </row>
    <row r="382" spans="1:31" s="337" customFormat="1" hidden="1" x14ac:dyDescent="0.3">
      <c r="A382" s="325" t="s">
        <v>388</v>
      </c>
      <c r="B382" s="325" t="s">
        <v>9</v>
      </c>
      <c r="C382" s="325" t="s">
        <v>18</v>
      </c>
      <c r="D382" s="325" t="s">
        <v>137</v>
      </c>
      <c r="E382" s="325">
        <v>13</v>
      </c>
      <c r="F382" s="325">
        <v>85</v>
      </c>
      <c r="G382" s="325"/>
      <c r="J382" s="337">
        <v>251</v>
      </c>
      <c r="W382" s="334">
        <f>+VLOOKUP(A382,infradensité!$A$2:$B$67,2,FALSE)</f>
        <v>0.57999999999999996</v>
      </c>
      <c r="X382" s="334">
        <v>1.3</v>
      </c>
      <c r="Y382" s="335">
        <f t="shared" si="51"/>
        <v>189.25399999999999</v>
      </c>
      <c r="Z382" s="335">
        <f t="shared" si="53"/>
        <v>47.374985099497351</v>
      </c>
      <c r="AA382" s="335" t="str">
        <f t="shared" si="58"/>
        <v>Chêne sessile_F1_Classique_Guide chênaie atlantique_85_</v>
      </c>
      <c r="AB382" s="328">
        <f t="shared" si="59"/>
        <v>85</v>
      </c>
      <c r="AC382" s="335">
        <f t="shared" si="52"/>
        <v>412.12881571495791</v>
      </c>
      <c r="AD382" s="336">
        <f t="shared" si="44"/>
        <v>2930.4311071683351</v>
      </c>
      <c r="AE382" s="336">
        <f t="shared" si="60"/>
        <v>387.26639397599007</v>
      </c>
    </row>
    <row r="383" spans="1:31" s="337" customFormat="1" hidden="1" x14ac:dyDescent="0.3">
      <c r="A383" s="325" t="s">
        <v>388</v>
      </c>
      <c r="B383" s="325" t="s">
        <v>9</v>
      </c>
      <c r="C383" s="325" t="s">
        <v>18</v>
      </c>
      <c r="D383" s="325" t="s">
        <v>137</v>
      </c>
      <c r="E383" s="325">
        <v>13</v>
      </c>
      <c r="F383" s="325">
        <v>85</v>
      </c>
      <c r="G383" s="325"/>
      <c r="J383" s="337">
        <v>217</v>
      </c>
      <c r="O383" s="337">
        <f>J382-J383</f>
        <v>34</v>
      </c>
      <c r="W383" s="334">
        <f>+VLOOKUP(A383,infradensité!$A$2:$B$67,2,FALSE)</f>
        <v>0.57999999999999996</v>
      </c>
      <c r="X383" s="334">
        <v>1.3</v>
      </c>
      <c r="Y383" s="335">
        <f t="shared" si="51"/>
        <v>163.61799999999999</v>
      </c>
      <c r="Z383" s="335">
        <f t="shared" si="53"/>
        <v>41.657500375789056</v>
      </c>
      <c r="AA383" s="335" t="str">
        <f t="shared" si="58"/>
        <v>Chêne sessile_F1_Classique_Guide chênaie atlantique_85_</v>
      </c>
      <c r="AB383" s="328">
        <f t="shared" si="59"/>
        <v>85</v>
      </c>
      <c r="AC383" s="335">
        <f t="shared" si="52"/>
        <v>357.52149648783256</v>
      </c>
      <c r="AD383" s="336">
        <f t="shared" si="44"/>
        <v>0</v>
      </c>
      <c r="AE383" s="336">
        <f t="shared" si="60"/>
        <v>387.26639397599007</v>
      </c>
    </row>
    <row r="384" spans="1:31" s="337" customFormat="1" hidden="1" x14ac:dyDescent="0.3">
      <c r="A384" s="325" t="s">
        <v>388</v>
      </c>
      <c r="B384" s="325" t="s">
        <v>9</v>
      </c>
      <c r="C384" s="325" t="s">
        <v>18</v>
      </c>
      <c r="D384" s="325" t="s">
        <v>137</v>
      </c>
      <c r="E384" s="325">
        <v>13</v>
      </c>
      <c r="F384" s="325">
        <v>95</v>
      </c>
      <c r="G384" s="325"/>
      <c r="J384" s="337">
        <v>287</v>
      </c>
      <c r="W384" s="334">
        <f>+VLOOKUP(A384,infradensité!$A$2:$B$67,2,FALSE)</f>
        <v>0.57999999999999996</v>
      </c>
      <c r="X384" s="334">
        <v>1.3</v>
      </c>
      <c r="Y384" s="335">
        <f t="shared" si="51"/>
        <v>216.398</v>
      </c>
      <c r="Z384" s="335">
        <f t="shared" si="53"/>
        <v>53.331258234647343</v>
      </c>
      <c r="AA384" s="335" t="str">
        <f t="shared" si="58"/>
        <v>Chêne sessile_F1_Classique_Guide chênaie atlantique_95_</v>
      </c>
      <c r="AB384" s="328">
        <f t="shared" si="59"/>
        <v>95</v>
      </c>
      <c r="AC384" s="335">
        <f t="shared" si="52"/>
        <v>469.77845809201079</v>
      </c>
      <c r="AD384" s="336">
        <f t="shared" si="44"/>
        <v>4136.4997728992166</v>
      </c>
      <c r="AE384" s="336">
        <f t="shared" si="60"/>
        <v>387.26639397599007</v>
      </c>
    </row>
    <row r="385" spans="1:31" s="337" customFormat="1" hidden="1" x14ac:dyDescent="0.3">
      <c r="A385" s="325" t="s">
        <v>388</v>
      </c>
      <c r="B385" s="325" t="s">
        <v>9</v>
      </c>
      <c r="C385" s="325" t="s">
        <v>18</v>
      </c>
      <c r="D385" s="325" t="s">
        <v>137</v>
      </c>
      <c r="E385" s="325">
        <v>13</v>
      </c>
      <c r="F385" s="325">
        <v>95</v>
      </c>
      <c r="G385" s="325"/>
      <c r="J385" s="337">
        <v>255</v>
      </c>
      <c r="O385" s="337">
        <f>J384-J385</f>
        <v>32</v>
      </c>
      <c r="W385" s="334">
        <f>+VLOOKUP(A385,infradensité!$A$2:$B$67,2,FALSE)</f>
        <v>0.57999999999999996</v>
      </c>
      <c r="X385" s="334">
        <v>1.3</v>
      </c>
      <c r="Y385" s="335">
        <f t="shared" si="51"/>
        <v>192.27</v>
      </c>
      <c r="Z385" s="335">
        <f t="shared" si="53"/>
        <v>48.041470197986364</v>
      </c>
      <c r="AA385" s="335" t="str">
        <f t="shared" si="58"/>
        <v>Chêne sessile_F1_Classique_Guide chênaie atlantique_95_</v>
      </c>
      <c r="AB385" s="328">
        <f t="shared" si="59"/>
        <v>95</v>
      </c>
      <c r="AC385" s="335">
        <f t="shared" si="52"/>
        <v>418.54247726149293</v>
      </c>
      <c r="AD385" s="336">
        <f t="shared" si="44"/>
        <v>0</v>
      </c>
      <c r="AE385" s="336">
        <f t="shared" si="60"/>
        <v>387.26639397599007</v>
      </c>
    </row>
    <row r="386" spans="1:31" s="337" customFormat="1" hidden="1" x14ac:dyDescent="0.3">
      <c r="A386" s="325" t="s">
        <v>388</v>
      </c>
      <c r="B386" s="325" t="s">
        <v>9</v>
      </c>
      <c r="C386" s="325" t="s">
        <v>18</v>
      </c>
      <c r="D386" s="325" t="s">
        <v>137</v>
      </c>
      <c r="E386" s="325">
        <v>13</v>
      </c>
      <c r="F386" s="325">
        <v>105</v>
      </c>
      <c r="G386" s="325"/>
      <c r="J386" s="337">
        <v>323</v>
      </c>
      <c r="W386" s="334">
        <f>+VLOOKUP(A386,infradensité!$A$2:$B$67,2,FALSE)</f>
        <v>0.57999999999999996</v>
      </c>
      <c r="X386" s="334">
        <v>1.3</v>
      </c>
      <c r="Y386" s="335">
        <f t="shared" si="51"/>
        <v>243.542</v>
      </c>
      <c r="Z386" s="335">
        <f t="shared" si="53"/>
        <v>59.200958027901123</v>
      </c>
      <c r="AA386" s="335" t="str">
        <f t="shared" si="58"/>
        <v>Chêne sessile_F1_Classique_Guide chênaie atlantique_105_</v>
      </c>
      <c r="AB386" s="328">
        <f t="shared" si="59"/>
        <v>105</v>
      </c>
      <c r="AC386" s="335">
        <f t="shared" si="52"/>
        <v>527.27731856526111</v>
      </c>
      <c r="AD386" s="336">
        <f t="shared" si="44"/>
        <v>4729.0989791337697</v>
      </c>
      <c r="AE386" s="336">
        <f t="shared" si="60"/>
        <v>387.26639397599007</v>
      </c>
    </row>
    <row r="387" spans="1:31" s="337" customFormat="1" hidden="1" x14ac:dyDescent="0.3">
      <c r="A387" s="325" t="s">
        <v>388</v>
      </c>
      <c r="B387" s="325" t="s">
        <v>9</v>
      </c>
      <c r="C387" s="325" t="s">
        <v>18</v>
      </c>
      <c r="D387" s="325" t="s">
        <v>137</v>
      </c>
      <c r="E387" s="325">
        <v>13</v>
      </c>
      <c r="F387" s="325">
        <v>105</v>
      </c>
      <c r="G387" s="325"/>
      <c r="J387" s="337">
        <v>280</v>
      </c>
      <c r="O387" s="337">
        <f>J386-J387</f>
        <v>43</v>
      </c>
      <c r="W387" s="334">
        <f>+VLOOKUP(A387,infradensité!$A$2:$B$67,2,FALSE)</f>
        <v>0.57999999999999996</v>
      </c>
      <c r="X387" s="334">
        <v>1.3</v>
      </c>
      <c r="Y387" s="335">
        <f t="shared" si="51"/>
        <v>211.12</v>
      </c>
      <c r="Z387" s="335">
        <f t="shared" si="53"/>
        <v>52.180258057609798</v>
      </c>
      <c r="AA387" s="335" t="str">
        <f t="shared" si="58"/>
        <v>Chêne sessile_F1_Classique_Guide chênaie atlantique_105_</v>
      </c>
      <c r="AB387" s="328">
        <f t="shared" si="59"/>
        <v>105</v>
      </c>
      <c r="AC387" s="335">
        <f t="shared" si="52"/>
        <v>458.58128278367047</v>
      </c>
      <c r="AD387" s="336">
        <f t="shared" si="44"/>
        <v>0</v>
      </c>
      <c r="AE387" s="336">
        <f t="shared" si="60"/>
        <v>387.26639397599007</v>
      </c>
    </row>
    <row r="388" spans="1:31" s="337" customFormat="1" hidden="1" x14ac:dyDescent="0.3">
      <c r="A388" s="325" t="s">
        <v>388</v>
      </c>
      <c r="B388" s="325" t="s">
        <v>9</v>
      </c>
      <c r="C388" s="325" t="s">
        <v>18</v>
      </c>
      <c r="D388" s="325" t="s">
        <v>137</v>
      </c>
      <c r="E388" s="325">
        <v>13</v>
      </c>
      <c r="F388" s="325">
        <v>115</v>
      </c>
      <c r="G388" s="325"/>
      <c r="J388" s="337">
        <v>348</v>
      </c>
      <c r="W388" s="334">
        <f>+VLOOKUP(A388,infradensité!$A$2:$B$67,2,FALSE)</f>
        <v>0.57999999999999996</v>
      </c>
      <c r="X388" s="334">
        <v>1.3</v>
      </c>
      <c r="Y388" s="335">
        <f t="shared" si="51"/>
        <v>262.392</v>
      </c>
      <c r="Z388" s="335">
        <f t="shared" si="53"/>
        <v>63.231983614474942</v>
      </c>
      <c r="AA388" s="335" t="str">
        <f t="shared" si="58"/>
        <v>Chêne sessile_F1_Classique_Guide chênaie atlantique_115_</v>
      </c>
      <c r="AB388" s="328">
        <f t="shared" si="59"/>
        <v>115</v>
      </c>
      <c r="AC388" s="335">
        <f t="shared" si="52"/>
        <v>567.12843812854373</v>
      </c>
      <c r="AD388" s="336">
        <f t="shared" si="44"/>
        <v>5128.5486045610705</v>
      </c>
      <c r="AE388" s="336">
        <f t="shared" si="60"/>
        <v>387.26639397599007</v>
      </c>
    </row>
    <row r="389" spans="1:31" s="337" customFormat="1" hidden="1" x14ac:dyDescent="0.3">
      <c r="A389" s="325" t="s">
        <v>388</v>
      </c>
      <c r="B389" s="325" t="s">
        <v>9</v>
      </c>
      <c r="C389" s="325" t="s">
        <v>18</v>
      </c>
      <c r="D389" s="325" t="s">
        <v>137</v>
      </c>
      <c r="E389" s="325">
        <v>13</v>
      </c>
      <c r="F389" s="325">
        <v>115</v>
      </c>
      <c r="G389" s="325"/>
      <c r="J389" s="337">
        <v>305</v>
      </c>
      <c r="O389" s="337">
        <f>J388-J389</f>
        <v>43</v>
      </c>
      <c r="W389" s="334">
        <f>+VLOOKUP(A389,infradensité!$A$2:$B$67,2,FALSE)</f>
        <v>0.57999999999999996</v>
      </c>
      <c r="X389" s="334">
        <v>1.3</v>
      </c>
      <c r="Y389" s="335">
        <f t="shared" si="51"/>
        <v>229.97</v>
      </c>
      <c r="Z389" s="335">
        <f t="shared" si="53"/>
        <v>56.276194780495985</v>
      </c>
      <c r="AA389" s="335" t="str">
        <f t="shared" si="58"/>
        <v>Chêne sessile_F1_Classique_Guide chênaie atlantique_115_</v>
      </c>
      <c r="AB389" s="328">
        <f t="shared" si="59"/>
        <v>115</v>
      </c>
      <c r="AC389" s="335">
        <f t="shared" si="52"/>
        <v>498.54545590936385</v>
      </c>
      <c r="AD389" s="336">
        <f t="shared" si="44"/>
        <v>0</v>
      </c>
      <c r="AE389" s="336">
        <f t="shared" si="60"/>
        <v>387.26639397599007</v>
      </c>
    </row>
    <row r="390" spans="1:31" s="337" customFormat="1" hidden="1" x14ac:dyDescent="0.3">
      <c r="A390" s="325" t="s">
        <v>388</v>
      </c>
      <c r="B390" s="325" t="s">
        <v>9</v>
      </c>
      <c r="C390" s="325" t="s">
        <v>18</v>
      </c>
      <c r="D390" s="325" t="s">
        <v>137</v>
      </c>
      <c r="E390" s="325">
        <v>13</v>
      </c>
      <c r="F390" s="325">
        <v>125</v>
      </c>
      <c r="G390" s="325"/>
      <c r="J390" s="337">
        <v>372</v>
      </c>
      <c r="W390" s="334">
        <f>+VLOOKUP(A390,infradensité!$A$2:$B$67,2,FALSE)</f>
        <v>0.57999999999999996</v>
      </c>
      <c r="X390" s="334">
        <v>1.3</v>
      </c>
      <c r="Y390" s="335">
        <f t="shared" si="51"/>
        <v>280.488</v>
      </c>
      <c r="Z390" s="335">
        <f t="shared" si="53"/>
        <v>67.070126855467564</v>
      </c>
      <c r="AA390" s="335" t="str">
        <f t="shared" si="58"/>
        <v>Chêne sessile_F1_Classique_Guide chênaie atlantique_125_</v>
      </c>
      <c r="AB390" s="328">
        <f t="shared" si="59"/>
        <v>125</v>
      </c>
      <c r="AC390" s="335">
        <f t="shared" si="52"/>
        <v>605.33040427327262</v>
      </c>
      <c r="AD390" s="336">
        <f t="shared" si="44"/>
        <v>5519.3793009131823</v>
      </c>
      <c r="AE390" s="336">
        <f t="shared" si="60"/>
        <v>387.26639397599007</v>
      </c>
    </row>
    <row r="391" spans="1:31" s="337" customFormat="1" hidden="1" x14ac:dyDescent="0.3">
      <c r="A391" s="325" t="s">
        <v>388</v>
      </c>
      <c r="B391" s="325" t="s">
        <v>9</v>
      </c>
      <c r="C391" s="325" t="s">
        <v>18</v>
      </c>
      <c r="D391" s="325" t="s">
        <v>137</v>
      </c>
      <c r="E391" s="325">
        <v>13</v>
      </c>
      <c r="F391" s="325">
        <v>125</v>
      </c>
      <c r="G391" s="325"/>
      <c r="J391" s="337">
        <v>326</v>
      </c>
      <c r="O391" s="337">
        <f>J390-J391</f>
        <v>46</v>
      </c>
      <c r="W391" s="334">
        <f>+VLOOKUP(A391,infradensité!$A$2:$B$67,2,FALSE)</f>
        <v>0.57999999999999996</v>
      </c>
      <c r="X391" s="334">
        <v>1.3</v>
      </c>
      <c r="Y391" s="335">
        <f t="shared" si="51"/>
        <v>245.804</v>
      </c>
      <c r="Z391" s="335">
        <f t="shared" si="53"/>
        <v>59.686547383038381</v>
      </c>
      <c r="AA391" s="335" t="str">
        <f t="shared" si="58"/>
        <v>Chêne sessile_F1_Classique_Guide chênaie atlantique_125_</v>
      </c>
      <c r="AB391" s="328">
        <f t="shared" si="59"/>
        <v>125</v>
      </c>
      <c r="AC391" s="335">
        <f t="shared" si="52"/>
        <v>532.06270335879185</v>
      </c>
      <c r="AD391" s="336">
        <f t="shared" si="44"/>
        <v>0</v>
      </c>
      <c r="AE391" s="336">
        <f t="shared" si="60"/>
        <v>387.26639397599007</v>
      </c>
    </row>
    <row r="392" spans="1:31" s="337" customFormat="1" hidden="1" x14ac:dyDescent="0.3">
      <c r="A392" s="325" t="s">
        <v>388</v>
      </c>
      <c r="B392" s="325" t="s">
        <v>9</v>
      </c>
      <c r="C392" s="325" t="s">
        <v>18</v>
      </c>
      <c r="D392" s="325" t="s">
        <v>137</v>
      </c>
      <c r="E392" s="325">
        <v>13</v>
      </c>
      <c r="F392" s="325">
        <v>135</v>
      </c>
      <c r="G392" s="325"/>
      <c r="J392" s="337">
        <v>393</v>
      </c>
      <c r="W392" s="334">
        <f>+VLOOKUP(A392,infradensité!$A$2:$B$67,2,FALSE)</f>
        <v>0.57999999999999996</v>
      </c>
      <c r="X392" s="334">
        <v>1.3</v>
      </c>
      <c r="Y392" s="335">
        <f t="shared" si="51"/>
        <v>296.322</v>
      </c>
      <c r="Z392" s="335">
        <f t="shared" si="53"/>
        <v>70.404860706775452</v>
      </c>
      <c r="AA392" s="335" t="str">
        <f t="shared" si="58"/>
        <v>Chêne sessile_F1_Classique_Guide chênaie atlantique_135_</v>
      </c>
      <c r="AB392" s="328">
        <f t="shared" si="59"/>
        <v>135</v>
      </c>
      <c r="AC392" s="335">
        <f t="shared" si="52"/>
        <v>638.71594906430062</v>
      </c>
      <c r="AD392" s="336">
        <f t="shared" ref="AD392:AD455" si="67">+IF(AC392=0,0,(AC392+AC391)*(AB392-AB391)/2)</f>
        <v>5853.8932621154618</v>
      </c>
      <c r="AE392" s="336">
        <f t="shared" si="60"/>
        <v>387.26639397599007</v>
      </c>
    </row>
    <row r="393" spans="1:31" s="337" customFormat="1" hidden="1" x14ac:dyDescent="0.3">
      <c r="A393" s="325" t="s">
        <v>388</v>
      </c>
      <c r="B393" s="325" t="s">
        <v>9</v>
      </c>
      <c r="C393" s="325" t="s">
        <v>18</v>
      </c>
      <c r="D393" s="325" t="s">
        <v>137</v>
      </c>
      <c r="E393" s="325">
        <v>13</v>
      </c>
      <c r="F393" s="325">
        <v>135</v>
      </c>
      <c r="G393" s="325"/>
      <c r="J393" s="337">
        <v>343</v>
      </c>
      <c r="O393" s="337">
        <f>J392-J393</f>
        <v>50</v>
      </c>
      <c r="W393" s="334">
        <f>+VLOOKUP(A393,infradensité!$A$2:$B$67,2,FALSE)</f>
        <v>0.57999999999999996</v>
      </c>
      <c r="X393" s="334">
        <v>1.3</v>
      </c>
      <c r="Y393" s="335">
        <f t="shared" si="51"/>
        <v>258.62200000000001</v>
      </c>
      <c r="Z393" s="335">
        <f t="shared" si="53"/>
        <v>62.42855325803675</v>
      </c>
      <c r="AA393" s="335" t="str">
        <f t="shared" si="58"/>
        <v>Chêne sessile_F1_Classique_Guide chênaie atlantique_135_</v>
      </c>
      <c r="AB393" s="328">
        <f t="shared" si="59"/>
        <v>135</v>
      </c>
      <c r="AC393" s="335">
        <f t="shared" si="52"/>
        <v>559.16304692441395</v>
      </c>
      <c r="AD393" s="336">
        <f t="shared" si="67"/>
        <v>0</v>
      </c>
      <c r="AE393" s="336">
        <f t="shared" si="60"/>
        <v>387.26639397599007</v>
      </c>
    </row>
    <row r="394" spans="1:31" s="337" customFormat="1" hidden="1" x14ac:dyDescent="0.3">
      <c r="A394" s="325" t="s">
        <v>388</v>
      </c>
      <c r="B394" s="325" t="s">
        <v>9</v>
      </c>
      <c r="C394" s="325" t="s">
        <v>18</v>
      </c>
      <c r="D394" s="325" t="s">
        <v>137</v>
      </c>
      <c r="E394" s="325">
        <v>13</v>
      </c>
      <c r="F394" s="325">
        <v>145</v>
      </c>
      <c r="G394" s="325"/>
      <c r="J394" s="337">
        <v>411</v>
      </c>
      <c r="W394" s="334">
        <f>+VLOOKUP(A394,infradensité!$A$2:$B$67,2,FALSE)</f>
        <v>0.57999999999999996</v>
      </c>
      <c r="X394" s="334">
        <v>1.3</v>
      </c>
      <c r="Y394" s="335">
        <f t="shared" si="51"/>
        <v>309.89400000000001</v>
      </c>
      <c r="Z394" s="335">
        <f t="shared" si="53"/>
        <v>73.246692712267546</v>
      </c>
      <c r="AA394" s="335" t="str">
        <f t="shared" si="58"/>
        <v>Chêne sessile_F1_Classique_Guide chênaie atlantique_145_</v>
      </c>
      <c r="AB394" s="328">
        <f t="shared" si="59"/>
        <v>145</v>
      </c>
      <c r="AC394" s="335">
        <f t="shared" si="52"/>
        <v>667.30337314053259</v>
      </c>
      <c r="AD394" s="336">
        <f t="shared" si="67"/>
        <v>6132.3321003247329</v>
      </c>
      <c r="AE394" s="336">
        <f t="shared" si="60"/>
        <v>387.26639397599007</v>
      </c>
    </row>
    <row r="395" spans="1:31" s="337" customFormat="1" hidden="1" x14ac:dyDescent="0.3">
      <c r="A395" s="325" t="s">
        <v>388</v>
      </c>
      <c r="B395" s="325" t="s">
        <v>9</v>
      </c>
      <c r="C395" s="325" t="s">
        <v>18</v>
      </c>
      <c r="D395" s="325" t="s">
        <v>137</v>
      </c>
      <c r="E395" s="325">
        <v>13</v>
      </c>
      <c r="F395" s="325">
        <v>145</v>
      </c>
      <c r="G395" s="325"/>
      <c r="J395" s="337">
        <v>367</v>
      </c>
      <c r="O395" s="337">
        <f>J394-J395</f>
        <v>44</v>
      </c>
      <c r="W395" s="334">
        <f>+VLOOKUP(A395,infradensité!$A$2:$B$67,2,FALSE)</f>
        <v>0.57999999999999996</v>
      </c>
      <c r="X395" s="334">
        <v>1.3</v>
      </c>
      <c r="Y395" s="335">
        <f t="shared" si="51"/>
        <v>276.71800000000002</v>
      </c>
      <c r="Z395" s="335">
        <f t="shared" si="53"/>
        <v>66.272952706018444</v>
      </c>
      <c r="AA395" s="335" t="str">
        <f t="shared" si="58"/>
        <v>Chêne sessile_F1_Classique_Guide chênaie atlantique_145_</v>
      </c>
      <c r="AB395" s="328">
        <f t="shared" si="59"/>
        <v>145</v>
      </c>
      <c r="AC395" s="335">
        <f t="shared" si="52"/>
        <v>597.3759092963154</v>
      </c>
      <c r="AD395" s="336">
        <f t="shared" si="67"/>
        <v>0</v>
      </c>
      <c r="AE395" s="336">
        <f t="shared" si="60"/>
        <v>387.26639397599007</v>
      </c>
    </row>
    <row r="396" spans="1:31" s="337" customFormat="1" hidden="1" x14ac:dyDescent="0.3">
      <c r="A396" s="325" t="s">
        <v>388</v>
      </c>
      <c r="B396" s="325" t="s">
        <v>9</v>
      </c>
      <c r="C396" s="325" t="s">
        <v>18</v>
      </c>
      <c r="D396" s="325" t="s">
        <v>137</v>
      </c>
      <c r="E396" s="325">
        <v>13</v>
      </c>
      <c r="F396" s="325">
        <v>155</v>
      </c>
      <c r="G396" s="325"/>
      <c r="J396" s="337">
        <v>435</v>
      </c>
      <c r="W396" s="334">
        <f>+VLOOKUP(A396,infradensité!$A$2:$B$67,2,FALSE)</f>
        <v>0.57999999999999996</v>
      </c>
      <c r="X396" s="334">
        <v>1.3</v>
      </c>
      <c r="Y396" s="335">
        <f t="shared" si="51"/>
        <v>327.99</v>
      </c>
      <c r="Z396" s="335">
        <f t="shared" si="53"/>
        <v>77.013434829027545</v>
      </c>
      <c r="AA396" s="335" t="str">
        <f t="shared" si="58"/>
        <v>Chêne sessile_F1_Classique_Guide chênaie atlantique_155_</v>
      </c>
      <c r="AB396" s="328">
        <f t="shared" si="59"/>
        <v>155</v>
      </c>
      <c r="AC396" s="335">
        <f t="shared" si="52"/>
        <v>705.38098232722302</v>
      </c>
      <c r="AD396" s="336">
        <f t="shared" si="67"/>
        <v>6513.7844581176923</v>
      </c>
      <c r="AE396" s="336">
        <f t="shared" si="60"/>
        <v>387.26639397599007</v>
      </c>
    </row>
    <row r="397" spans="1:31" s="337" customFormat="1" hidden="1" x14ac:dyDescent="0.3">
      <c r="A397" s="325" t="s">
        <v>388</v>
      </c>
      <c r="B397" s="325" t="s">
        <v>9</v>
      </c>
      <c r="C397" s="325" t="s">
        <v>18</v>
      </c>
      <c r="D397" s="325" t="s">
        <v>137</v>
      </c>
      <c r="E397" s="325">
        <v>13</v>
      </c>
      <c r="F397" s="325">
        <v>155</v>
      </c>
      <c r="G397" s="325"/>
      <c r="J397" s="337">
        <v>384</v>
      </c>
      <c r="O397" s="337">
        <f>J396-J397</f>
        <v>51</v>
      </c>
      <c r="W397" s="334">
        <f>+VLOOKUP(A397,infradensité!$A$2:$B$67,2,FALSE)</f>
        <v>0.57999999999999996</v>
      </c>
      <c r="X397" s="334">
        <v>1.3</v>
      </c>
      <c r="Y397" s="335">
        <f t="shared" si="51"/>
        <v>289.536</v>
      </c>
      <c r="Z397" s="335">
        <f t="shared" si="53"/>
        <v>68.97829509904436</v>
      </c>
      <c r="AA397" s="335" t="str">
        <f t="shared" si="58"/>
        <v>Chêne sessile_F1_Classique_Guide chênaie atlantique_155_</v>
      </c>
      <c r="AB397" s="328">
        <f t="shared" si="59"/>
        <v>155</v>
      </c>
      <c r="AC397" s="335">
        <f t="shared" si="52"/>
        <v>624.41239729750225</v>
      </c>
      <c r="AD397" s="336">
        <f t="shared" si="67"/>
        <v>0</v>
      </c>
      <c r="AE397" s="336">
        <f t="shared" si="60"/>
        <v>387.26639397599007</v>
      </c>
    </row>
    <row r="398" spans="1:31" s="337" customFormat="1" hidden="1" x14ac:dyDescent="0.3">
      <c r="A398" s="325" t="s">
        <v>388</v>
      </c>
      <c r="B398" s="325" t="s">
        <v>9</v>
      </c>
      <c r="C398" s="325" t="s">
        <v>18</v>
      </c>
      <c r="D398" s="325" t="s">
        <v>137</v>
      </c>
      <c r="E398" s="325">
        <v>13</v>
      </c>
      <c r="F398" s="325">
        <v>165</v>
      </c>
      <c r="G398" s="325"/>
      <c r="J398" s="337">
        <v>452</v>
      </c>
      <c r="W398" s="334">
        <f>+VLOOKUP(A398,infradensité!$A$2:$B$67,2,FALSE)</f>
        <v>0.57999999999999996</v>
      </c>
      <c r="X398" s="334">
        <v>1.3</v>
      </c>
      <c r="Y398" s="335">
        <f t="shared" si="51"/>
        <v>340.80799999999999</v>
      </c>
      <c r="Z398" s="335">
        <f t="shared" si="53"/>
        <v>79.66686126863695</v>
      </c>
      <c r="AA398" s="335" t="str">
        <f t="shared" si="58"/>
        <v>Chêne sessile_F1_Classique_Guide chênaie atlantique_165_</v>
      </c>
      <c r="AB398" s="328">
        <f t="shared" si="59"/>
        <v>165</v>
      </c>
      <c r="AC398" s="335">
        <f t="shared" si="52"/>
        <v>732.32705004287584</v>
      </c>
      <c r="AD398" s="336">
        <f t="shared" si="67"/>
        <v>6783.6972367018907</v>
      </c>
      <c r="AE398" s="336">
        <f t="shared" si="60"/>
        <v>387.26639397599007</v>
      </c>
    </row>
    <row r="399" spans="1:31" s="337" customFormat="1" hidden="1" x14ac:dyDescent="0.3">
      <c r="A399" s="325" t="s">
        <v>388</v>
      </c>
      <c r="B399" s="325" t="s">
        <v>9</v>
      </c>
      <c r="C399" s="325" t="s">
        <v>18</v>
      </c>
      <c r="D399" s="325" t="s">
        <v>137</v>
      </c>
      <c r="E399" s="325">
        <v>13</v>
      </c>
      <c r="F399" s="325">
        <v>165</v>
      </c>
      <c r="G399" s="325"/>
      <c r="J399" s="337">
        <v>407</v>
      </c>
      <c r="O399" s="337">
        <f>J398-J399</f>
        <v>45</v>
      </c>
      <c r="W399" s="334">
        <f>+VLOOKUP(A399,infradensité!$A$2:$B$67,2,FALSE)</f>
        <v>0.57999999999999996</v>
      </c>
      <c r="X399" s="334">
        <v>1.3</v>
      </c>
      <c r="Y399" s="335">
        <f t="shared" si="51"/>
        <v>306.87799999999999</v>
      </c>
      <c r="Z399" s="335">
        <f t="shared" si="53"/>
        <v>72.616448717142134</v>
      </c>
      <c r="AA399" s="335" t="str">
        <f t="shared" si="58"/>
        <v>Chêne sessile_F1_Classique_Guide chênaie atlantique_165_</v>
      </c>
      <c r="AB399" s="328">
        <f t="shared" si="59"/>
        <v>165</v>
      </c>
      <c r="AC399" s="335">
        <f t="shared" si="52"/>
        <v>660.95283151568913</v>
      </c>
      <c r="AD399" s="336">
        <f t="shared" si="67"/>
        <v>0</v>
      </c>
      <c r="AE399" s="336">
        <f t="shared" si="60"/>
        <v>387.26639397599007</v>
      </c>
    </row>
    <row r="400" spans="1:31" s="337" customFormat="1" hidden="1" x14ac:dyDescent="0.3">
      <c r="A400" s="325" t="s">
        <v>388</v>
      </c>
      <c r="B400" s="325" t="s">
        <v>9</v>
      </c>
      <c r="C400" s="325" t="s">
        <v>18</v>
      </c>
      <c r="D400" s="325" t="s">
        <v>137</v>
      </c>
      <c r="E400" s="325">
        <v>13</v>
      </c>
      <c r="F400" s="325">
        <v>170</v>
      </c>
      <c r="G400" s="325"/>
      <c r="J400" s="337">
        <v>448</v>
      </c>
      <c r="W400" s="334">
        <f>+VLOOKUP(A400,infradensité!$A$2:$B$67,2,FALSE)</f>
        <v>0.57999999999999996</v>
      </c>
      <c r="X400" s="334">
        <v>1.3</v>
      </c>
      <c r="Y400" s="335">
        <f t="shared" si="51"/>
        <v>337.79200000000003</v>
      </c>
      <c r="Z400" s="335">
        <f t="shared" si="53"/>
        <v>79.043586804777973</v>
      </c>
      <c r="AA400" s="335" t="str">
        <f t="shared" si="58"/>
        <v>Chêne sessile_F1_Classique_Guide chênaie atlantique_170_</v>
      </c>
      <c r="AB400" s="328">
        <f t="shared" si="59"/>
        <v>170</v>
      </c>
      <c r="AC400" s="335">
        <f t="shared" si="52"/>
        <v>725.98864701832156</v>
      </c>
      <c r="AD400" s="336">
        <f t="shared" si="67"/>
        <v>3467.3536963350266</v>
      </c>
      <c r="AE400" s="336">
        <f t="shared" si="60"/>
        <v>387.26639397599007</v>
      </c>
    </row>
    <row r="401" spans="1:31" s="340" customFormat="1" hidden="1" x14ac:dyDescent="0.3">
      <c r="A401" s="325" t="s">
        <v>388</v>
      </c>
      <c r="B401" s="326" t="s">
        <v>10</v>
      </c>
      <c r="C401" s="326" t="s">
        <v>18</v>
      </c>
      <c r="D401" s="325" t="s">
        <v>137</v>
      </c>
      <c r="E401" s="339">
        <v>14</v>
      </c>
      <c r="F401" s="339">
        <v>0</v>
      </c>
      <c r="G401" s="339"/>
      <c r="J401" s="340">
        <v>0</v>
      </c>
      <c r="W401" s="334">
        <f>+VLOOKUP(A401,infradensité!$A$2:$B$67,2,FALSE)</f>
        <v>0.57999999999999996</v>
      </c>
      <c r="X401" s="334">
        <v>1.3</v>
      </c>
      <c r="Y401" s="335">
        <f t="shared" si="51"/>
        <v>0</v>
      </c>
      <c r="Z401" s="335" t="e">
        <f t="shared" si="53"/>
        <v>#NUM!</v>
      </c>
      <c r="AA401" s="341" t="str">
        <f t="shared" si="58"/>
        <v>Chêne sessile_F2_Classique_Guide chênaie atlantique_0_</v>
      </c>
      <c r="AB401" s="342">
        <f t="shared" si="59"/>
        <v>0</v>
      </c>
      <c r="AC401" s="335">
        <v>0</v>
      </c>
      <c r="AD401" s="336">
        <f t="shared" si="67"/>
        <v>0</v>
      </c>
      <c r="AE401" s="343">
        <f>+SUM($AD$401:$AD$433)/$AB$433</f>
        <v>322.9899998590148</v>
      </c>
    </row>
    <row r="402" spans="1:31" s="340" customFormat="1" hidden="1" x14ac:dyDescent="0.3">
      <c r="A402" s="325" t="s">
        <v>388</v>
      </c>
      <c r="B402" s="326" t="s">
        <v>10</v>
      </c>
      <c r="C402" s="326" t="s">
        <v>18</v>
      </c>
      <c r="D402" s="325" t="s">
        <v>137</v>
      </c>
      <c r="E402" s="339">
        <v>14</v>
      </c>
      <c r="F402" s="339">
        <v>30</v>
      </c>
      <c r="G402" s="339"/>
      <c r="J402" s="327">
        <f>+($J$407/$F$407)*F402</f>
        <v>73.269230769230774</v>
      </c>
      <c r="W402" s="334">
        <f>+VLOOKUP(A402,infradensité!$A$2:$B$67,2,FALSE)</f>
        <v>0.57999999999999996</v>
      </c>
      <c r="X402" s="334">
        <v>1.3</v>
      </c>
      <c r="Y402" s="335">
        <f t="shared" si="51"/>
        <v>55.245000000000005</v>
      </c>
      <c r="Z402" s="335">
        <f t="shared" si="53"/>
        <v>15.960340049529075</v>
      </c>
      <c r="AA402" s="341" t="str">
        <f t="shared" si="58"/>
        <v>Chêne sessile_F2_Classique_Guide chênaie atlantique_30_</v>
      </c>
      <c r="AB402" s="342">
        <f t="shared" si="59"/>
        <v>30</v>
      </c>
      <c r="AC402" s="335">
        <f t="shared" si="52"/>
        <v>124.01596725292983</v>
      </c>
      <c r="AD402" s="336">
        <f t="shared" si="67"/>
        <v>1860.2395087939474</v>
      </c>
      <c r="AE402" s="343">
        <f t="shared" ref="AE402:AE433" si="68">+SUM($AD$401:$AD$433)/$AB$433</f>
        <v>322.9899998590148</v>
      </c>
    </row>
    <row r="403" spans="1:31" s="327" customFormat="1" hidden="1" x14ac:dyDescent="0.3">
      <c r="A403" s="325" t="s">
        <v>388</v>
      </c>
      <c r="B403" s="326" t="s">
        <v>10</v>
      </c>
      <c r="C403" s="326" t="s">
        <v>18</v>
      </c>
      <c r="D403" s="325" t="s">
        <v>137</v>
      </c>
      <c r="E403" s="326">
        <v>14</v>
      </c>
      <c r="F403" s="338">
        <v>36</v>
      </c>
      <c r="G403" s="326"/>
      <c r="J403" s="327">
        <f>+($J$407/$F$407)*F403</f>
        <v>87.923076923076934</v>
      </c>
      <c r="W403" s="334">
        <f>+VLOOKUP(A403,infradensité!$A$2:$B$67,2,FALSE)</f>
        <v>0.57999999999999996</v>
      </c>
      <c r="X403" s="334">
        <v>1.3</v>
      </c>
      <c r="Y403" s="335">
        <f t="shared" si="51"/>
        <v>66.294000000000011</v>
      </c>
      <c r="Z403" s="335">
        <f t="shared" si="53"/>
        <v>18.750233876262516</v>
      </c>
      <c r="AA403" s="341" t="str">
        <f t="shared" si="58"/>
        <v>Chêne sessile_F2_Classique_Guide chênaie atlantique_36_</v>
      </c>
      <c r="AB403" s="342">
        <f t="shared" si="59"/>
        <v>36</v>
      </c>
      <c r="AC403" s="335">
        <f t="shared" si="52"/>
        <v>148.11870733449055</v>
      </c>
      <c r="AD403" s="336">
        <f t="shared" si="67"/>
        <v>816.40402376226109</v>
      </c>
      <c r="AE403" s="343">
        <f t="shared" si="68"/>
        <v>322.9899998590148</v>
      </c>
    </row>
    <row r="404" spans="1:31" s="327" customFormat="1" hidden="1" x14ac:dyDescent="0.3">
      <c r="A404" s="325" t="s">
        <v>388</v>
      </c>
      <c r="B404" s="326" t="s">
        <v>10</v>
      </c>
      <c r="C404" s="326" t="s">
        <v>18</v>
      </c>
      <c r="D404" s="325" t="s">
        <v>137</v>
      </c>
      <c r="E404" s="326">
        <v>14</v>
      </c>
      <c r="F404" s="326">
        <v>36</v>
      </c>
      <c r="G404" s="326"/>
      <c r="J404" s="327">
        <f t="shared" ref="J404:J406" si="69">+($J$407/$F$407)*F404</f>
        <v>87.923076923076934</v>
      </c>
      <c r="W404" s="334">
        <f>+VLOOKUP(A404,infradensité!$A$2:$B$67,2,FALSE)</f>
        <v>0.57999999999999996</v>
      </c>
      <c r="X404" s="334">
        <v>1.3</v>
      </c>
      <c r="Y404" s="335">
        <f t="shared" si="51"/>
        <v>66.294000000000011</v>
      </c>
      <c r="Z404" s="335">
        <f t="shared" si="53"/>
        <v>18.750233876262516</v>
      </c>
      <c r="AA404" s="341" t="str">
        <f t="shared" si="58"/>
        <v>Chêne sessile_F2_Classique_Guide chênaie atlantique_36_</v>
      </c>
      <c r="AB404" s="342">
        <f t="shared" si="59"/>
        <v>36</v>
      </c>
      <c r="AC404" s="335">
        <f t="shared" si="52"/>
        <v>148.11870733449055</v>
      </c>
      <c r="AD404" s="336">
        <f t="shared" si="67"/>
        <v>0</v>
      </c>
      <c r="AE404" s="343">
        <f t="shared" si="68"/>
        <v>322.9899998590148</v>
      </c>
    </row>
    <row r="405" spans="1:31" s="327" customFormat="1" hidden="1" x14ac:dyDescent="0.3">
      <c r="A405" s="325" t="s">
        <v>388</v>
      </c>
      <c r="B405" s="326" t="s">
        <v>10</v>
      </c>
      <c r="C405" s="326" t="s">
        <v>18</v>
      </c>
      <c r="D405" s="325" t="s">
        <v>137</v>
      </c>
      <c r="E405" s="326">
        <v>14</v>
      </c>
      <c r="F405" s="326">
        <v>44</v>
      </c>
      <c r="G405" s="326"/>
      <c r="J405" s="327">
        <f t="shared" si="69"/>
        <v>107.46153846153847</v>
      </c>
      <c r="W405" s="334">
        <f>+VLOOKUP(A405,infradensité!$A$2:$B$67,2,FALSE)</f>
        <v>0.57999999999999996</v>
      </c>
      <c r="X405" s="334">
        <v>1.3</v>
      </c>
      <c r="Y405" s="335">
        <f t="shared" si="51"/>
        <v>81.02600000000001</v>
      </c>
      <c r="Z405" s="335">
        <f t="shared" si="53"/>
        <v>22.387860102762506</v>
      </c>
      <c r="AA405" s="341" t="str">
        <f t="shared" si="58"/>
        <v>Chêne sessile_F2_Classique_Guide chênaie atlantique_44_</v>
      </c>
      <c r="AB405" s="342">
        <f t="shared" si="59"/>
        <v>44</v>
      </c>
      <c r="AC405" s="335">
        <f t="shared" si="52"/>
        <v>180.11247301231137</v>
      </c>
      <c r="AD405" s="336">
        <f t="shared" si="67"/>
        <v>1312.9247213872077</v>
      </c>
      <c r="AE405" s="343">
        <f t="shared" si="68"/>
        <v>322.9899998590148</v>
      </c>
    </row>
    <row r="406" spans="1:31" s="327" customFormat="1" hidden="1" x14ac:dyDescent="0.3">
      <c r="A406" s="325" t="s">
        <v>388</v>
      </c>
      <c r="B406" s="326" t="s">
        <v>10</v>
      </c>
      <c r="C406" s="326" t="s">
        <v>18</v>
      </c>
      <c r="D406" s="325" t="s">
        <v>137</v>
      </c>
      <c r="E406" s="326">
        <v>14</v>
      </c>
      <c r="F406" s="326">
        <v>44</v>
      </c>
      <c r="G406" s="326"/>
      <c r="J406" s="327">
        <f t="shared" si="69"/>
        <v>107.46153846153847</v>
      </c>
      <c r="W406" s="334">
        <f>+VLOOKUP(A406,infradensité!$A$2:$B$67,2,FALSE)</f>
        <v>0.57999999999999996</v>
      </c>
      <c r="X406" s="334">
        <v>1.3</v>
      </c>
      <c r="Y406" s="335">
        <f t="shared" si="51"/>
        <v>81.02600000000001</v>
      </c>
      <c r="Z406" s="335">
        <f t="shared" si="53"/>
        <v>22.387860102762506</v>
      </c>
      <c r="AA406" s="341" t="str">
        <f t="shared" si="58"/>
        <v>Chêne sessile_F2_Classique_Guide chênaie atlantique_44_</v>
      </c>
      <c r="AB406" s="342">
        <f t="shared" si="59"/>
        <v>44</v>
      </c>
      <c r="AC406" s="335">
        <f t="shared" si="52"/>
        <v>180.11247301231137</v>
      </c>
      <c r="AD406" s="336">
        <f t="shared" si="67"/>
        <v>0</v>
      </c>
      <c r="AE406" s="343">
        <f t="shared" si="68"/>
        <v>322.9899998590148</v>
      </c>
    </row>
    <row r="407" spans="1:31" s="327" customFormat="1" hidden="1" x14ac:dyDescent="0.3">
      <c r="A407" s="325" t="s">
        <v>388</v>
      </c>
      <c r="B407" s="326" t="s">
        <v>10</v>
      </c>
      <c r="C407" s="326" t="s">
        <v>18</v>
      </c>
      <c r="D407" s="325" t="s">
        <v>137</v>
      </c>
      <c r="E407" s="326">
        <v>14</v>
      </c>
      <c r="F407" s="326">
        <v>52</v>
      </c>
      <c r="G407" s="326"/>
      <c r="J407" s="327">
        <v>127</v>
      </c>
      <c r="W407" s="334">
        <f>+VLOOKUP(A407,infradensité!$A$2:$B$67,2,FALSE)</f>
        <v>0.57999999999999996</v>
      </c>
      <c r="X407" s="334">
        <v>1.3</v>
      </c>
      <c r="Y407" s="335">
        <f t="shared" si="51"/>
        <v>95.757999999999996</v>
      </c>
      <c r="Z407" s="335">
        <f t="shared" si="53"/>
        <v>25.948864241262225</v>
      </c>
      <c r="AA407" s="341" t="str">
        <f t="shared" si="58"/>
        <v>Chêne sessile_F2_Classique_Guide chênaie atlantique_52_</v>
      </c>
      <c r="AB407" s="342">
        <f t="shared" si="59"/>
        <v>52</v>
      </c>
      <c r="AC407" s="335">
        <f t="shared" si="52"/>
        <v>211.9727885535317</v>
      </c>
      <c r="AD407" s="336">
        <f t="shared" si="67"/>
        <v>1568.3410462633724</v>
      </c>
      <c r="AE407" s="343">
        <f t="shared" si="68"/>
        <v>322.9899998590148</v>
      </c>
    </row>
    <row r="408" spans="1:31" s="327" customFormat="1" hidden="1" x14ac:dyDescent="0.3">
      <c r="A408" s="325" t="s">
        <v>388</v>
      </c>
      <c r="B408" s="326" t="s">
        <v>10</v>
      </c>
      <c r="C408" s="326" t="s">
        <v>18</v>
      </c>
      <c r="D408" s="325" t="s">
        <v>137</v>
      </c>
      <c r="E408" s="326">
        <v>14</v>
      </c>
      <c r="F408" s="326">
        <v>52</v>
      </c>
      <c r="G408" s="326"/>
      <c r="J408" s="327">
        <v>98</v>
      </c>
      <c r="O408" s="327">
        <f>J407-J408</f>
        <v>29</v>
      </c>
      <c r="W408" s="334">
        <f>+VLOOKUP(A408,infradensité!$A$2:$B$67,2,FALSE)</f>
        <v>0.57999999999999996</v>
      </c>
      <c r="X408" s="334">
        <v>1.3</v>
      </c>
      <c r="Y408" s="335">
        <f t="shared" si="51"/>
        <v>73.891999999999996</v>
      </c>
      <c r="Z408" s="335">
        <f t="shared" si="53"/>
        <v>20.636913630302118</v>
      </c>
      <c r="AA408" s="341" t="str">
        <f t="shared" si="58"/>
        <v>Chêne sessile_F2_Classique_Guide chênaie atlantique_52_</v>
      </c>
      <c r="AB408" s="342">
        <f t="shared" si="59"/>
        <v>52</v>
      </c>
      <c r="AC408" s="335">
        <f t="shared" si="52"/>
        <v>164.6378579061095</v>
      </c>
      <c r="AD408" s="336">
        <f t="shared" si="67"/>
        <v>0</v>
      </c>
      <c r="AE408" s="343">
        <f t="shared" si="68"/>
        <v>322.9899998590148</v>
      </c>
    </row>
    <row r="409" spans="1:31" s="327" customFormat="1" hidden="1" x14ac:dyDescent="0.3">
      <c r="A409" s="325" t="s">
        <v>388</v>
      </c>
      <c r="B409" s="326" t="s">
        <v>10</v>
      </c>
      <c r="C409" s="326" t="s">
        <v>18</v>
      </c>
      <c r="D409" s="325" t="s">
        <v>137</v>
      </c>
      <c r="E409" s="326">
        <v>14</v>
      </c>
      <c r="F409" s="326">
        <v>60</v>
      </c>
      <c r="G409" s="326"/>
      <c r="J409" s="327">
        <v>147</v>
      </c>
      <c r="W409" s="334">
        <f>+VLOOKUP(A409,infradensité!$A$2:$B$67,2,FALSE)</f>
        <v>0.57999999999999996</v>
      </c>
      <c r="X409" s="334">
        <v>1.3</v>
      </c>
      <c r="Y409" s="335">
        <f t="shared" si="51"/>
        <v>110.83799999999999</v>
      </c>
      <c r="Z409" s="335">
        <f t="shared" si="53"/>
        <v>29.528336615603067</v>
      </c>
      <c r="AA409" s="341" t="str">
        <f t="shared" si="58"/>
        <v>Chêne sessile_F2_Classique_Guide chênaie atlantique_60_</v>
      </c>
      <c r="AB409" s="342">
        <f t="shared" si="59"/>
        <v>60</v>
      </c>
      <c r="AC409" s="335">
        <f t="shared" si="52"/>
        <v>244.4713696055087</v>
      </c>
      <c r="AD409" s="336">
        <f t="shared" si="67"/>
        <v>1636.4369100464728</v>
      </c>
      <c r="AE409" s="343">
        <f t="shared" si="68"/>
        <v>322.9899998590148</v>
      </c>
    </row>
    <row r="410" spans="1:31" s="327" customFormat="1" hidden="1" x14ac:dyDescent="0.3">
      <c r="A410" s="325" t="s">
        <v>388</v>
      </c>
      <c r="B410" s="326" t="s">
        <v>10</v>
      </c>
      <c r="C410" s="326" t="s">
        <v>18</v>
      </c>
      <c r="D410" s="325" t="s">
        <v>137</v>
      </c>
      <c r="E410" s="326">
        <v>14</v>
      </c>
      <c r="F410" s="326">
        <v>60</v>
      </c>
      <c r="G410" s="326"/>
      <c r="J410" s="327">
        <v>117</v>
      </c>
      <c r="O410" s="327">
        <f t="shared" ref="O410:O432" si="70">J409-J410</f>
        <v>30</v>
      </c>
      <c r="W410" s="334">
        <f>+VLOOKUP(A410,infradensité!$A$2:$B$67,2,FALSE)</f>
        <v>0.57999999999999996</v>
      </c>
      <c r="X410" s="334">
        <v>1.3</v>
      </c>
      <c r="Y410" s="335">
        <f t="shared" si="51"/>
        <v>88.218000000000004</v>
      </c>
      <c r="Z410" s="335">
        <f t="shared" si="53"/>
        <v>24.134950560421586</v>
      </c>
      <c r="AA410" s="341" t="str">
        <f t="shared" si="58"/>
        <v>Chêne sessile_F2_Classique_Guide chênaie atlantique_60_</v>
      </c>
      <c r="AB410" s="342">
        <f t="shared" si="59"/>
        <v>60</v>
      </c>
      <c r="AC410" s="335">
        <f t="shared" si="52"/>
        <v>195.68138889273428</v>
      </c>
      <c r="AD410" s="336">
        <f t="shared" si="67"/>
        <v>0</v>
      </c>
      <c r="AE410" s="343">
        <f t="shared" si="68"/>
        <v>322.9899998590148</v>
      </c>
    </row>
    <row r="411" spans="1:31" s="327" customFormat="1" hidden="1" x14ac:dyDescent="0.3">
      <c r="A411" s="325" t="s">
        <v>388</v>
      </c>
      <c r="B411" s="326" t="s">
        <v>10</v>
      </c>
      <c r="C411" s="326" t="s">
        <v>18</v>
      </c>
      <c r="D411" s="325" t="s">
        <v>137</v>
      </c>
      <c r="E411" s="326">
        <v>14</v>
      </c>
      <c r="F411" s="326">
        <v>68</v>
      </c>
      <c r="G411" s="326"/>
      <c r="J411" s="327">
        <v>165</v>
      </c>
      <c r="W411" s="334">
        <f>+VLOOKUP(A411,infradensité!$A$2:$B$67,2,FALSE)</f>
        <v>0.57999999999999996</v>
      </c>
      <c r="X411" s="334">
        <v>1.3</v>
      </c>
      <c r="Y411" s="335">
        <f t="shared" si="51"/>
        <v>124.41</v>
      </c>
      <c r="Z411" s="335">
        <f t="shared" si="53"/>
        <v>32.701388952140334</v>
      </c>
      <c r="AA411" s="341" t="str">
        <f t="shared" si="58"/>
        <v>Chêne sessile_F2_Classique_Guide chênaie atlantique_68_</v>
      </c>
      <c r="AB411" s="342">
        <f t="shared" si="59"/>
        <v>68</v>
      </c>
      <c r="AC411" s="335">
        <f t="shared" si="52"/>
        <v>273.63566909164439</v>
      </c>
      <c r="AD411" s="336">
        <f t="shared" si="67"/>
        <v>1877.2682319375147</v>
      </c>
      <c r="AE411" s="343">
        <f t="shared" si="68"/>
        <v>322.9899998590148</v>
      </c>
    </row>
    <row r="412" spans="1:31" s="327" customFormat="1" hidden="1" x14ac:dyDescent="0.3">
      <c r="A412" s="325" t="s">
        <v>388</v>
      </c>
      <c r="B412" s="326" t="s">
        <v>10</v>
      </c>
      <c r="C412" s="326" t="s">
        <v>18</v>
      </c>
      <c r="D412" s="325" t="s">
        <v>137</v>
      </c>
      <c r="E412" s="326">
        <v>14</v>
      </c>
      <c r="F412" s="326">
        <v>68</v>
      </c>
      <c r="G412" s="326"/>
      <c r="J412" s="327">
        <v>135</v>
      </c>
      <c r="O412" s="327">
        <f t="shared" si="70"/>
        <v>30</v>
      </c>
      <c r="W412" s="334">
        <f>+VLOOKUP(A412,infradensité!$A$2:$B$67,2,FALSE)</f>
        <v>0.57999999999999996</v>
      </c>
      <c r="X412" s="334">
        <v>1.3</v>
      </c>
      <c r="Y412" s="335">
        <f t="shared" si="51"/>
        <v>101.79</v>
      </c>
      <c r="Z412" s="335">
        <f t="shared" si="53"/>
        <v>27.38799903683508</v>
      </c>
      <c r="AA412" s="341" t="str">
        <f t="shared" si="58"/>
        <v>Chêne sessile_F2_Classique_Guide chênaie atlantique_68_</v>
      </c>
      <c r="AB412" s="342">
        <f t="shared" si="59"/>
        <v>68</v>
      </c>
      <c r="AC412" s="335">
        <f t="shared" si="52"/>
        <v>224.98501498915439</v>
      </c>
      <c r="AD412" s="336">
        <f t="shared" si="67"/>
        <v>0</v>
      </c>
      <c r="AE412" s="343">
        <f t="shared" si="68"/>
        <v>322.9899998590148</v>
      </c>
    </row>
    <row r="413" spans="1:31" s="327" customFormat="1" hidden="1" x14ac:dyDescent="0.3">
      <c r="A413" s="325" t="s">
        <v>388</v>
      </c>
      <c r="B413" s="326" t="s">
        <v>10</v>
      </c>
      <c r="C413" s="326" t="s">
        <v>18</v>
      </c>
      <c r="D413" s="325" t="s">
        <v>137</v>
      </c>
      <c r="E413" s="326">
        <v>14</v>
      </c>
      <c r="F413" s="326">
        <v>78</v>
      </c>
      <c r="G413" s="326"/>
      <c r="J413" s="327">
        <v>194</v>
      </c>
      <c r="W413" s="334">
        <f>+VLOOKUP(A413,infradensité!$A$2:$B$67,2,FALSE)</f>
        <v>0.57999999999999996</v>
      </c>
      <c r="X413" s="334">
        <v>1.3</v>
      </c>
      <c r="Y413" s="335">
        <f t="shared" ref="Y413:Y476" si="71">+X413*W413*J413</f>
        <v>146.27600000000001</v>
      </c>
      <c r="Z413" s="335">
        <f t="shared" si="53"/>
        <v>37.73105899165121</v>
      </c>
      <c r="AA413" s="341" t="str">
        <f t="shared" si="58"/>
        <v>Chêne sessile_F2_Classique_Guide chênaie atlantique_78_</v>
      </c>
      <c r="AB413" s="342">
        <f t="shared" si="59"/>
        <v>78</v>
      </c>
      <c r="AC413" s="335">
        <f t="shared" ref="AC413:AC476" si="72">+(Z413+Y413)*0.475*44/12</f>
        <v>320.47896107712586</v>
      </c>
      <c r="AD413" s="336">
        <f t="shared" si="67"/>
        <v>2727.3198803314012</v>
      </c>
      <c r="AE413" s="343">
        <f t="shared" si="68"/>
        <v>322.9899998590148</v>
      </c>
    </row>
    <row r="414" spans="1:31" s="327" customFormat="1" hidden="1" x14ac:dyDescent="0.3">
      <c r="A414" s="325" t="s">
        <v>388</v>
      </c>
      <c r="B414" s="326" t="s">
        <v>10</v>
      </c>
      <c r="C414" s="326" t="s">
        <v>18</v>
      </c>
      <c r="D414" s="325" t="s">
        <v>137</v>
      </c>
      <c r="E414" s="326">
        <v>14</v>
      </c>
      <c r="F414" s="326">
        <v>78</v>
      </c>
      <c r="G414" s="326"/>
      <c r="J414" s="327">
        <v>162</v>
      </c>
      <c r="O414" s="327">
        <f t="shared" si="70"/>
        <v>32</v>
      </c>
      <c r="W414" s="334">
        <f>+VLOOKUP(A414,infradensité!$A$2:$B$67,2,FALSE)</f>
        <v>0.57999999999999996</v>
      </c>
      <c r="X414" s="334">
        <v>1.3</v>
      </c>
      <c r="Y414" s="335">
        <f t="shared" si="71"/>
        <v>122.148</v>
      </c>
      <c r="Z414" s="335">
        <f t="shared" ref="Z414:Z477" si="73">+EXP(-1.0587+0.8836*LN(Y414)+0.284)</f>
        <v>32.175466547071615</v>
      </c>
      <c r="AA414" s="341" t="str">
        <f t="shared" si="58"/>
        <v>Chêne sessile_F2_Classique_Guide chênaie atlantique_78_</v>
      </c>
      <c r="AB414" s="342">
        <f t="shared" si="59"/>
        <v>78</v>
      </c>
      <c r="AC414" s="335">
        <f t="shared" si="72"/>
        <v>268.78003756948306</v>
      </c>
      <c r="AD414" s="336">
        <f t="shared" si="67"/>
        <v>0</v>
      </c>
      <c r="AE414" s="343">
        <f t="shared" si="68"/>
        <v>322.9899998590148</v>
      </c>
    </row>
    <row r="415" spans="1:31" s="327" customFormat="1" hidden="1" x14ac:dyDescent="0.3">
      <c r="A415" s="325" t="s">
        <v>388</v>
      </c>
      <c r="B415" s="326" t="s">
        <v>10</v>
      </c>
      <c r="C415" s="326" t="s">
        <v>18</v>
      </c>
      <c r="D415" s="325" t="s">
        <v>137</v>
      </c>
      <c r="E415" s="326">
        <v>14</v>
      </c>
      <c r="F415" s="326">
        <v>88</v>
      </c>
      <c r="G415" s="326"/>
      <c r="J415" s="327">
        <v>219</v>
      </c>
      <c r="W415" s="334">
        <f>+VLOOKUP(A415,infradensité!$A$2:$B$67,2,FALSE)</f>
        <v>0.57999999999999996</v>
      </c>
      <c r="X415" s="334">
        <v>1.3</v>
      </c>
      <c r="Y415" s="335">
        <f t="shared" si="71"/>
        <v>165.126</v>
      </c>
      <c r="Z415" s="335">
        <f t="shared" si="73"/>
        <v>41.996568490108949</v>
      </c>
      <c r="AA415" s="341" t="str">
        <f t="shared" si="58"/>
        <v>Chêne sessile_F2_Classique_Guide chênaie atlantique_88_</v>
      </c>
      <c r="AB415" s="342">
        <f t="shared" si="59"/>
        <v>88</v>
      </c>
      <c r="AC415" s="335">
        <f t="shared" si="72"/>
        <v>360.73847345360645</v>
      </c>
      <c r="AD415" s="336">
        <f t="shared" si="67"/>
        <v>3147.5925551154478</v>
      </c>
      <c r="AE415" s="343">
        <f t="shared" si="68"/>
        <v>322.9899998590148</v>
      </c>
    </row>
    <row r="416" spans="1:31" s="327" customFormat="1" hidden="1" x14ac:dyDescent="0.3">
      <c r="A416" s="325" t="s">
        <v>388</v>
      </c>
      <c r="B416" s="326" t="s">
        <v>10</v>
      </c>
      <c r="C416" s="326" t="s">
        <v>18</v>
      </c>
      <c r="D416" s="325" t="s">
        <v>137</v>
      </c>
      <c r="E416" s="326">
        <v>14</v>
      </c>
      <c r="F416" s="326">
        <v>88</v>
      </c>
      <c r="G416" s="326"/>
      <c r="J416" s="327">
        <v>184</v>
      </c>
      <c r="O416" s="327">
        <f t="shared" si="70"/>
        <v>35</v>
      </c>
      <c r="W416" s="334">
        <f>+VLOOKUP(A416,infradensité!$A$2:$B$67,2,FALSE)</f>
        <v>0.57999999999999996</v>
      </c>
      <c r="X416" s="334">
        <v>1.3</v>
      </c>
      <c r="Y416" s="335">
        <f t="shared" si="71"/>
        <v>138.73599999999999</v>
      </c>
      <c r="Z416" s="335">
        <f t="shared" si="73"/>
        <v>36.007288175538044</v>
      </c>
      <c r="AA416" s="341" t="str">
        <f t="shared" si="58"/>
        <v>Chêne sessile_F2_Classique_Guide chênaie atlantique_88_</v>
      </c>
      <c r="AB416" s="342">
        <f t="shared" si="59"/>
        <v>88</v>
      </c>
      <c r="AC416" s="335">
        <f t="shared" si="72"/>
        <v>304.34456023906205</v>
      </c>
      <c r="AD416" s="336">
        <f t="shared" si="67"/>
        <v>0</v>
      </c>
      <c r="AE416" s="343">
        <f t="shared" si="68"/>
        <v>322.9899998590148</v>
      </c>
    </row>
    <row r="417" spans="1:31" s="327" customFormat="1" hidden="1" x14ac:dyDescent="0.3">
      <c r="A417" s="325" t="s">
        <v>388</v>
      </c>
      <c r="B417" s="326" t="s">
        <v>10</v>
      </c>
      <c r="C417" s="326" t="s">
        <v>18</v>
      </c>
      <c r="D417" s="325" t="s">
        <v>137</v>
      </c>
      <c r="E417" s="326">
        <v>14</v>
      </c>
      <c r="F417" s="326">
        <v>98</v>
      </c>
      <c r="G417" s="326"/>
      <c r="J417" s="327">
        <v>241</v>
      </c>
      <c r="W417" s="334">
        <f>+VLOOKUP(A417,infradensité!$A$2:$B$67,2,FALSE)</f>
        <v>0.57999999999999996</v>
      </c>
      <c r="X417" s="334">
        <v>1.3</v>
      </c>
      <c r="Y417" s="335">
        <f t="shared" si="71"/>
        <v>181.714</v>
      </c>
      <c r="Z417" s="335">
        <f t="shared" si="73"/>
        <v>45.703309000661321</v>
      </c>
      <c r="AA417" s="341" t="str">
        <f t="shared" si="58"/>
        <v>Chêne sessile_F2_Classique_Guide chênaie atlantique_98_</v>
      </c>
      <c r="AB417" s="342">
        <f t="shared" si="59"/>
        <v>98</v>
      </c>
      <c r="AC417" s="335">
        <f t="shared" si="72"/>
        <v>396.08514650948513</v>
      </c>
      <c r="AD417" s="336">
        <f t="shared" si="67"/>
        <v>3502.1485337427362</v>
      </c>
      <c r="AE417" s="343">
        <f t="shared" si="68"/>
        <v>322.9899998590148</v>
      </c>
    </row>
    <row r="418" spans="1:31" s="327" customFormat="1" hidden="1" x14ac:dyDescent="0.3">
      <c r="A418" s="325" t="s">
        <v>388</v>
      </c>
      <c r="B418" s="326" t="s">
        <v>10</v>
      </c>
      <c r="C418" s="326" t="s">
        <v>18</v>
      </c>
      <c r="D418" s="325" t="s">
        <v>137</v>
      </c>
      <c r="E418" s="326">
        <v>14</v>
      </c>
      <c r="F418" s="326">
        <v>98</v>
      </c>
      <c r="G418" s="326"/>
      <c r="J418" s="327">
        <v>207</v>
      </c>
      <c r="O418" s="327">
        <f t="shared" si="70"/>
        <v>34</v>
      </c>
      <c r="W418" s="334">
        <f>+VLOOKUP(A418,infradensité!$A$2:$B$67,2,FALSE)</f>
        <v>0.57999999999999996</v>
      </c>
      <c r="X418" s="334">
        <v>1.3</v>
      </c>
      <c r="Y418" s="335">
        <f t="shared" si="71"/>
        <v>156.078</v>
      </c>
      <c r="Z418" s="335">
        <f t="shared" si="73"/>
        <v>39.956623674978466</v>
      </c>
      <c r="AA418" s="341" t="str">
        <f t="shared" si="58"/>
        <v>Chêne sessile_F2_Classique_Guide chênaie atlantique_98_</v>
      </c>
      <c r="AB418" s="342">
        <f t="shared" si="59"/>
        <v>98</v>
      </c>
      <c r="AC418" s="335">
        <f t="shared" si="72"/>
        <v>341.42696956725416</v>
      </c>
      <c r="AD418" s="336">
        <f t="shared" si="67"/>
        <v>0</v>
      </c>
      <c r="AE418" s="343">
        <f t="shared" si="68"/>
        <v>322.9899998590148</v>
      </c>
    </row>
    <row r="419" spans="1:31" s="327" customFormat="1" hidden="1" x14ac:dyDescent="0.3">
      <c r="A419" s="325" t="s">
        <v>388</v>
      </c>
      <c r="B419" s="326" t="s">
        <v>10</v>
      </c>
      <c r="C419" s="326" t="s">
        <v>18</v>
      </c>
      <c r="D419" s="325" t="s">
        <v>137</v>
      </c>
      <c r="E419" s="326">
        <v>14</v>
      </c>
      <c r="F419" s="326">
        <v>108</v>
      </c>
      <c r="G419" s="326"/>
      <c r="J419" s="327">
        <v>263</v>
      </c>
      <c r="W419" s="334">
        <f>+VLOOKUP(A419,infradensité!$A$2:$B$67,2,FALSE)</f>
        <v>0.57999999999999996</v>
      </c>
      <c r="X419" s="334">
        <v>1.3</v>
      </c>
      <c r="Y419" s="335">
        <f t="shared" si="71"/>
        <v>198.30199999999999</v>
      </c>
      <c r="Z419" s="335">
        <f t="shared" si="73"/>
        <v>49.370813744014384</v>
      </c>
      <c r="AA419" s="341" t="str">
        <f t="shared" si="58"/>
        <v>Chêne sessile_F2_Classique_Guide chênaie atlantique_108_</v>
      </c>
      <c r="AB419" s="342">
        <f t="shared" si="59"/>
        <v>108</v>
      </c>
      <c r="AC419" s="335">
        <f t="shared" si="72"/>
        <v>431.36348393749171</v>
      </c>
      <c r="AD419" s="336">
        <f t="shared" si="67"/>
        <v>3863.9522675237295</v>
      </c>
      <c r="AE419" s="343">
        <f t="shared" si="68"/>
        <v>322.9899998590148</v>
      </c>
    </row>
    <row r="420" spans="1:31" s="327" customFormat="1" hidden="1" x14ac:dyDescent="0.3">
      <c r="A420" s="325" t="s">
        <v>388</v>
      </c>
      <c r="B420" s="326" t="s">
        <v>10</v>
      </c>
      <c r="C420" s="326" t="s">
        <v>18</v>
      </c>
      <c r="D420" s="325" t="s">
        <v>137</v>
      </c>
      <c r="E420" s="326">
        <v>14</v>
      </c>
      <c r="F420" s="326">
        <v>108</v>
      </c>
      <c r="G420" s="326"/>
      <c r="J420" s="327">
        <v>225</v>
      </c>
      <c r="O420" s="327">
        <f t="shared" si="70"/>
        <v>38</v>
      </c>
      <c r="W420" s="334">
        <f>+VLOOKUP(A420,infradensité!$A$2:$B$67,2,FALSE)</f>
        <v>0.57999999999999996</v>
      </c>
      <c r="X420" s="334">
        <v>1.3</v>
      </c>
      <c r="Y420" s="335">
        <f t="shared" si="71"/>
        <v>169.65</v>
      </c>
      <c r="Z420" s="335">
        <f t="shared" si="73"/>
        <v>43.01162582831487</v>
      </c>
      <c r="AA420" s="341" t="str">
        <f t="shared" si="58"/>
        <v>Chêne sessile_F2_Classique_Guide chênaie atlantique_108_</v>
      </c>
      <c r="AB420" s="342">
        <f t="shared" si="59"/>
        <v>108</v>
      </c>
      <c r="AC420" s="335">
        <f t="shared" si="72"/>
        <v>370.38566498431504</v>
      </c>
      <c r="AD420" s="336">
        <f t="shared" si="67"/>
        <v>0</v>
      </c>
      <c r="AE420" s="343">
        <f t="shared" si="68"/>
        <v>322.9899998590148</v>
      </c>
    </row>
    <row r="421" spans="1:31" s="327" customFormat="1" hidden="1" x14ac:dyDescent="0.3">
      <c r="A421" s="325" t="s">
        <v>388</v>
      </c>
      <c r="B421" s="326" t="s">
        <v>10</v>
      </c>
      <c r="C421" s="326" t="s">
        <v>18</v>
      </c>
      <c r="D421" s="325" t="s">
        <v>137</v>
      </c>
      <c r="E421" s="326">
        <v>14</v>
      </c>
      <c r="F421" s="326">
        <v>118</v>
      </c>
      <c r="G421" s="326"/>
      <c r="J421" s="327">
        <v>281</v>
      </c>
      <c r="W421" s="334">
        <f>+VLOOKUP(A421,infradensité!$A$2:$B$67,2,FALSE)</f>
        <v>0.57999999999999996</v>
      </c>
      <c r="X421" s="334">
        <v>1.3</v>
      </c>
      <c r="Y421" s="335">
        <f t="shared" si="71"/>
        <v>211.874</v>
      </c>
      <c r="Z421" s="335">
        <f t="shared" si="73"/>
        <v>52.344889861796688</v>
      </c>
      <c r="AA421" s="341" t="str">
        <f t="shared" si="58"/>
        <v>Chêne sessile_F2_Classique_Guide chênaie atlantique_118_</v>
      </c>
      <c r="AB421" s="342">
        <f t="shared" si="59"/>
        <v>118</v>
      </c>
      <c r="AC421" s="335">
        <f t="shared" si="72"/>
        <v>460.18123317596252</v>
      </c>
      <c r="AD421" s="336">
        <f t="shared" si="67"/>
        <v>4152.8344908013878</v>
      </c>
      <c r="AE421" s="343">
        <f t="shared" si="68"/>
        <v>322.9899998590148</v>
      </c>
    </row>
    <row r="422" spans="1:31" s="327" customFormat="1" hidden="1" x14ac:dyDescent="0.3">
      <c r="A422" s="325" t="s">
        <v>388</v>
      </c>
      <c r="B422" s="326" t="s">
        <v>10</v>
      </c>
      <c r="C422" s="326" t="s">
        <v>18</v>
      </c>
      <c r="D422" s="325" t="s">
        <v>137</v>
      </c>
      <c r="E422" s="326">
        <v>14</v>
      </c>
      <c r="F422" s="326">
        <v>118</v>
      </c>
      <c r="G422" s="326"/>
      <c r="J422" s="327">
        <v>241</v>
      </c>
      <c r="O422" s="327">
        <f t="shared" si="70"/>
        <v>40</v>
      </c>
      <c r="W422" s="334">
        <f>+VLOOKUP(A422,infradensité!$A$2:$B$67,2,FALSE)</f>
        <v>0.57999999999999996</v>
      </c>
      <c r="X422" s="334">
        <v>1.3</v>
      </c>
      <c r="Y422" s="335">
        <f t="shared" si="71"/>
        <v>181.714</v>
      </c>
      <c r="Z422" s="335">
        <f t="shared" si="73"/>
        <v>45.703309000661321</v>
      </c>
      <c r="AA422" s="341" t="str">
        <f t="shared" si="58"/>
        <v>Chêne sessile_F2_Classique_Guide chênaie atlantique_118_</v>
      </c>
      <c r="AB422" s="342">
        <f t="shared" si="59"/>
        <v>118</v>
      </c>
      <c r="AC422" s="335">
        <f t="shared" si="72"/>
        <v>396.08514650948513</v>
      </c>
      <c r="AD422" s="336">
        <f t="shared" si="67"/>
        <v>0</v>
      </c>
      <c r="AE422" s="343">
        <f t="shared" si="68"/>
        <v>322.9899998590148</v>
      </c>
    </row>
    <row r="423" spans="1:31" s="327" customFormat="1" hidden="1" x14ac:dyDescent="0.3">
      <c r="A423" s="325" t="s">
        <v>388</v>
      </c>
      <c r="B423" s="326" t="s">
        <v>10</v>
      </c>
      <c r="C423" s="326" t="s">
        <v>18</v>
      </c>
      <c r="D423" s="325" t="s">
        <v>137</v>
      </c>
      <c r="E423" s="326">
        <v>14</v>
      </c>
      <c r="F423" s="326">
        <v>128</v>
      </c>
      <c r="G423" s="326"/>
      <c r="J423" s="327">
        <v>297</v>
      </c>
      <c r="W423" s="334">
        <f>+VLOOKUP(A423,infradensité!$A$2:$B$67,2,FALSE)</f>
        <v>0.57999999999999996</v>
      </c>
      <c r="X423" s="334">
        <v>1.3</v>
      </c>
      <c r="Y423" s="335">
        <f t="shared" si="71"/>
        <v>223.93799999999999</v>
      </c>
      <c r="Z423" s="335">
        <f t="shared" si="73"/>
        <v>54.969904783066404</v>
      </c>
      <c r="AA423" s="341" t="str">
        <f t="shared" si="58"/>
        <v>Chêne sessile_F2_Classique_Guide chênaie atlantique_128_</v>
      </c>
      <c r="AB423" s="342">
        <f t="shared" si="59"/>
        <v>128</v>
      </c>
      <c r="AC423" s="335">
        <f t="shared" si="72"/>
        <v>485.76460083050716</v>
      </c>
      <c r="AD423" s="336">
        <f t="shared" si="67"/>
        <v>4409.2487366999612</v>
      </c>
      <c r="AE423" s="343">
        <f t="shared" si="68"/>
        <v>322.9899998590148</v>
      </c>
    </row>
    <row r="424" spans="1:31" s="327" customFormat="1" hidden="1" x14ac:dyDescent="0.3">
      <c r="A424" s="325" t="s">
        <v>388</v>
      </c>
      <c r="B424" s="326" t="s">
        <v>10</v>
      </c>
      <c r="C424" s="326" t="s">
        <v>18</v>
      </c>
      <c r="D424" s="325" t="s">
        <v>137</v>
      </c>
      <c r="E424" s="326">
        <v>14</v>
      </c>
      <c r="F424" s="326">
        <v>128</v>
      </c>
      <c r="G424" s="326"/>
      <c r="J424" s="327">
        <v>258</v>
      </c>
      <c r="O424" s="327">
        <f t="shared" si="70"/>
        <v>39</v>
      </c>
      <c r="W424" s="334">
        <f>+VLOOKUP(A424,infradensité!$A$2:$B$67,2,FALSE)</f>
        <v>0.57999999999999996</v>
      </c>
      <c r="X424" s="334">
        <v>1.3</v>
      </c>
      <c r="Y424" s="335">
        <f t="shared" si="71"/>
        <v>194.53200000000001</v>
      </c>
      <c r="Z424" s="335">
        <f t="shared" si="73"/>
        <v>48.540534952652621</v>
      </c>
      <c r="AA424" s="341" t="str">
        <f t="shared" si="58"/>
        <v>Chêne sessile_F2_Classique_Guide chênaie atlantique_128_</v>
      </c>
      <c r="AB424" s="342">
        <f t="shared" si="59"/>
        <v>128</v>
      </c>
      <c r="AC424" s="335">
        <f t="shared" si="72"/>
        <v>423.35133170920335</v>
      </c>
      <c r="AD424" s="336">
        <f t="shared" si="67"/>
        <v>0</v>
      </c>
      <c r="AE424" s="343">
        <f t="shared" si="68"/>
        <v>322.9899998590148</v>
      </c>
    </row>
    <row r="425" spans="1:31" s="327" customFormat="1" hidden="1" x14ac:dyDescent="0.3">
      <c r="A425" s="325" t="s">
        <v>388</v>
      </c>
      <c r="B425" s="326" t="s">
        <v>10</v>
      </c>
      <c r="C425" s="326" t="s">
        <v>18</v>
      </c>
      <c r="D425" s="325" t="s">
        <v>137</v>
      </c>
      <c r="E425" s="326">
        <v>14</v>
      </c>
      <c r="F425" s="326">
        <v>138</v>
      </c>
      <c r="G425" s="326"/>
      <c r="J425" s="327">
        <v>315</v>
      </c>
      <c r="W425" s="334">
        <f>+VLOOKUP(A425,infradensité!$A$2:$B$67,2,FALSE)</f>
        <v>0.57999999999999996</v>
      </c>
      <c r="X425" s="334">
        <v>1.3</v>
      </c>
      <c r="Y425" s="335">
        <f t="shared" si="71"/>
        <v>237.51</v>
      </c>
      <c r="Z425" s="335">
        <f t="shared" si="73"/>
        <v>57.9034701060217</v>
      </c>
      <c r="AA425" s="341" t="str">
        <f t="shared" si="58"/>
        <v>Chêne sessile_F2_Classique_Guide chênaie atlantique_138_</v>
      </c>
      <c r="AB425" s="342">
        <f t="shared" si="59"/>
        <v>138</v>
      </c>
      <c r="AC425" s="335">
        <f t="shared" si="72"/>
        <v>514.5117937679878</v>
      </c>
      <c r="AD425" s="336">
        <f t="shared" si="67"/>
        <v>4689.3156273859558</v>
      </c>
      <c r="AE425" s="343">
        <f t="shared" si="68"/>
        <v>322.9899998590148</v>
      </c>
    </row>
    <row r="426" spans="1:31" s="327" customFormat="1" hidden="1" x14ac:dyDescent="0.3">
      <c r="A426" s="325" t="s">
        <v>388</v>
      </c>
      <c r="B426" s="326" t="s">
        <v>10</v>
      </c>
      <c r="C426" s="326" t="s">
        <v>18</v>
      </c>
      <c r="D426" s="325" t="s">
        <v>137</v>
      </c>
      <c r="E426" s="326">
        <v>14</v>
      </c>
      <c r="F426" s="326">
        <v>138</v>
      </c>
      <c r="G426" s="326"/>
      <c r="J426" s="327">
        <v>276</v>
      </c>
      <c r="O426" s="327">
        <f t="shared" si="70"/>
        <v>39</v>
      </c>
      <c r="W426" s="334">
        <f>+VLOOKUP(A426,infradensité!$A$2:$B$67,2,FALSE)</f>
        <v>0.57999999999999996</v>
      </c>
      <c r="X426" s="334">
        <v>1.3</v>
      </c>
      <c r="Y426" s="335">
        <f t="shared" si="71"/>
        <v>208.10400000000001</v>
      </c>
      <c r="Z426" s="335">
        <f t="shared" si="73"/>
        <v>51.52104354893045</v>
      </c>
      <c r="AA426" s="341" t="str">
        <f t="shared" si="58"/>
        <v>Chêne sessile_F2_Classique_Guide chênaie atlantique_138_</v>
      </c>
      <c r="AB426" s="342">
        <f t="shared" si="59"/>
        <v>138</v>
      </c>
      <c r="AC426" s="335">
        <f t="shared" si="72"/>
        <v>452.18028418105388</v>
      </c>
      <c r="AD426" s="336">
        <f t="shared" si="67"/>
        <v>0</v>
      </c>
      <c r="AE426" s="343">
        <f t="shared" si="68"/>
        <v>322.9899998590148</v>
      </c>
    </row>
    <row r="427" spans="1:31" s="327" customFormat="1" hidden="1" x14ac:dyDescent="0.3">
      <c r="A427" s="325" t="s">
        <v>388</v>
      </c>
      <c r="B427" s="326" t="s">
        <v>10</v>
      </c>
      <c r="C427" s="326" t="s">
        <v>18</v>
      </c>
      <c r="D427" s="325" t="s">
        <v>137</v>
      </c>
      <c r="E427" s="326">
        <v>14</v>
      </c>
      <c r="F427" s="326">
        <v>148</v>
      </c>
      <c r="G427" s="326"/>
      <c r="J427" s="327">
        <v>333</v>
      </c>
      <c r="W427" s="334">
        <f>+VLOOKUP(A427,infradensité!$A$2:$B$67,2,FALSE)</f>
        <v>0.57999999999999996</v>
      </c>
      <c r="X427" s="334">
        <v>1.3</v>
      </c>
      <c r="Y427" s="335">
        <f t="shared" si="71"/>
        <v>251.08199999999999</v>
      </c>
      <c r="Z427" s="335">
        <f t="shared" si="73"/>
        <v>60.817576600008699</v>
      </c>
      <c r="AA427" s="341" t="str">
        <f t="shared" si="58"/>
        <v>Chêne sessile_F2_Classique_Guide chênaie atlantique_148_</v>
      </c>
      <c r="AB427" s="342">
        <f t="shared" si="59"/>
        <v>148</v>
      </c>
      <c r="AC427" s="335">
        <f t="shared" si="72"/>
        <v>543.22509591168171</v>
      </c>
      <c r="AD427" s="336">
        <f t="shared" si="67"/>
        <v>4977.0269004636784</v>
      </c>
      <c r="AE427" s="343">
        <f t="shared" si="68"/>
        <v>322.9899998590148</v>
      </c>
    </row>
    <row r="428" spans="1:31" s="327" customFormat="1" hidden="1" x14ac:dyDescent="0.3">
      <c r="A428" s="325" t="s">
        <v>388</v>
      </c>
      <c r="B428" s="326" t="s">
        <v>10</v>
      </c>
      <c r="C428" s="326" t="s">
        <v>18</v>
      </c>
      <c r="D428" s="325" t="s">
        <v>137</v>
      </c>
      <c r="E428" s="326">
        <v>14</v>
      </c>
      <c r="F428" s="326">
        <v>148</v>
      </c>
      <c r="G428" s="326"/>
      <c r="J428" s="327">
        <v>293</v>
      </c>
      <c r="O428" s="327">
        <f t="shared" si="70"/>
        <v>40</v>
      </c>
      <c r="W428" s="334">
        <f>+VLOOKUP(A428,infradensité!$A$2:$B$67,2,FALSE)</f>
        <v>0.57999999999999996</v>
      </c>
      <c r="X428" s="334">
        <v>1.3</v>
      </c>
      <c r="Y428" s="335">
        <f t="shared" si="71"/>
        <v>220.922</v>
      </c>
      <c r="Z428" s="335">
        <f t="shared" si="73"/>
        <v>54.315229063403009</v>
      </c>
      <c r="AA428" s="341" t="str">
        <f t="shared" si="58"/>
        <v>Chêne sessile_F2_Classique_Guide chênaie atlantique_148_</v>
      </c>
      <c r="AB428" s="342">
        <f t="shared" si="59"/>
        <v>148</v>
      </c>
      <c r="AC428" s="335">
        <f t="shared" si="72"/>
        <v>479.37150728542679</v>
      </c>
      <c r="AD428" s="336">
        <f t="shared" si="67"/>
        <v>0</v>
      </c>
      <c r="AE428" s="343">
        <f t="shared" si="68"/>
        <v>322.9899998590148</v>
      </c>
    </row>
    <row r="429" spans="1:31" s="327" customFormat="1" hidden="1" x14ac:dyDescent="0.3">
      <c r="A429" s="325" t="s">
        <v>388</v>
      </c>
      <c r="B429" s="326" t="s">
        <v>10</v>
      </c>
      <c r="C429" s="326" t="s">
        <v>18</v>
      </c>
      <c r="D429" s="325" t="s">
        <v>137</v>
      </c>
      <c r="E429" s="326">
        <v>14</v>
      </c>
      <c r="F429" s="326">
        <v>158</v>
      </c>
      <c r="G429" s="326"/>
      <c r="J429" s="327">
        <v>351</v>
      </c>
      <c r="W429" s="334">
        <f>+VLOOKUP(A429,infradensité!$A$2:$B$67,2,FALSE)</f>
        <v>0.57999999999999996</v>
      </c>
      <c r="X429" s="334">
        <v>1.3</v>
      </c>
      <c r="Y429" s="335">
        <f t="shared" si="71"/>
        <v>264.654</v>
      </c>
      <c r="Z429" s="335">
        <f t="shared" si="73"/>
        <v>63.713396011211117</v>
      </c>
      <c r="AA429" s="341" t="str">
        <f t="shared" si="58"/>
        <v>Chêne sessile_F2_Classique_Guide chênaie atlantique_158_</v>
      </c>
      <c r="AB429" s="342">
        <f t="shared" si="59"/>
        <v>158</v>
      </c>
      <c r="AC429" s="335">
        <f t="shared" si="72"/>
        <v>571.90654805285931</v>
      </c>
      <c r="AD429" s="336">
        <f t="shared" si="67"/>
        <v>5256.3902766914307</v>
      </c>
      <c r="AE429" s="343">
        <f t="shared" si="68"/>
        <v>322.9899998590148</v>
      </c>
    </row>
    <row r="430" spans="1:31" s="327" customFormat="1" hidden="1" x14ac:dyDescent="0.3">
      <c r="A430" s="325" t="s">
        <v>388</v>
      </c>
      <c r="B430" s="326" t="s">
        <v>10</v>
      </c>
      <c r="C430" s="326" t="s">
        <v>18</v>
      </c>
      <c r="D430" s="325" t="s">
        <v>137</v>
      </c>
      <c r="E430" s="326">
        <v>14</v>
      </c>
      <c r="F430" s="326">
        <v>158</v>
      </c>
      <c r="G430" s="326"/>
      <c r="J430" s="327">
        <v>310</v>
      </c>
      <c r="O430" s="327">
        <f t="shared" si="70"/>
        <v>41</v>
      </c>
      <c r="W430" s="334">
        <f>+VLOOKUP(A430,infradensité!$A$2:$B$67,2,FALSE)</f>
        <v>0.57999999999999996</v>
      </c>
      <c r="X430" s="334">
        <v>1.3</v>
      </c>
      <c r="Y430" s="335">
        <f t="shared" si="71"/>
        <v>233.74</v>
      </c>
      <c r="Z430" s="335">
        <f t="shared" si="73"/>
        <v>57.090596247628781</v>
      </c>
      <c r="AA430" s="341" t="str">
        <f t="shared" si="58"/>
        <v>Chêne sessile_F2_Classique_Guide chênaie atlantique_158_</v>
      </c>
      <c r="AB430" s="342">
        <f t="shared" si="59"/>
        <v>158</v>
      </c>
      <c r="AC430" s="335">
        <f t="shared" si="72"/>
        <v>506.5299551312869</v>
      </c>
      <c r="AD430" s="336">
        <f t="shared" si="67"/>
        <v>0</v>
      </c>
      <c r="AE430" s="343">
        <f t="shared" si="68"/>
        <v>322.9899998590148</v>
      </c>
    </row>
    <row r="431" spans="1:31" s="327" customFormat="1" hidden="1" x14ac:dyDescent="0.3">
      <c r="A431" s="325" t="s">
        <v>388</v>
      </c>
      <c r="B431" s="326" t="s">
        <v>10</v>
      </c>
      <c r="C431" s="326" t="s">
        <v>18</v>
      </c>
      <c r="D431" s="325" t="s">
        <v>137</v>
      </c>
      <c r="E431" s="326">
        <v>14</v>
      </c>
      <c r="F431" s="326">
        <v>168</v>
      </c>
      <c r="G431" s="326"/>
      <c r="J431" s="327">
        <v>369</v>
      </c>
      <c r="W431" s="334">
        <f>+VLOOKUP(A431,infradensité!$A$2:$B$67,2,FALSE)</f>
        <v>0.57999999999999996</v>
      </c>
      <c r="X431" s="334">
        <v>1.3</v>
      </c>
      <c r="Y431" s="335">
        <f t="shared" si="71"/>
        <v>278.226</v>
      </c>
      <c r="Z431" s="335">
        <f t="shared" si="73"/>
        <v>66.591973118559736</v>
      </c>
      <c r="AA431" s="341" t="str">
        <f t="shared" ref="AA431:AA494" si="74">+_xlfn.CONCAT(A431,"_",B431,"_",C431,"_",D431,"_",AB431,"_")</f>
        <v>Chêne sessile_F2_Classique_Guide chênaie atlantique_168_</v>
      </c>
      <c r="AB431" s="342">
        <f t="shared" ref="AB431:AB494" si="75">F431</f>
        <v>168</v>
      </c>
      <c r="AC431" s="335">
        <f t="shared" si="72"/>
        <v>600.55796984815822</v>
      </c>
      <c r="AD431" s="336">
        <f t="shared" si="67"/>
        <v>5535.4396248972262</v>
      </c>
      <c r="AE431" s="343">
        <f t="shared" si="68"/>
        <v>322.9899998590148</v>
      </c>
    </row>
    <row r="432" spans="1:31" s="327" customFormat="1" hidden="1" x14ac:dyDescent="0.3">
      <c r="A432" s="325" t="s">
        <v>388</v>
      </c>
      <c r="B432" s="326" t="s">
        <v>10</v>
      </c>
      <c r="C432" s="326" t="s">
        <v>18</v>
      </c>
      <c r="D432" s="325" t="s">
        <v>137</v>
      </c>
      <c r="E432" s="326">
        <v>14</v>
      </c>
      <c r="F432" s="326">
        <v>168</v>
      </c>
      <c r="G432" s="326"/>
      <c r="J432" s="327">
        <v>328</v>
      </c>
      <c r="O432" s="327">
        <f t="shared" si="70"/>
        <v>41</v>
      </c>
      <c r="W432" s="334">
        <f>+VLOOKUP(A432,infradensité!$A$2:$B$67,2,FALSE)</f>
        <v>0.57999999999999996</v>
      </c>
      <c r="X432" s="334">
        <v>1.3</v>
      </c>
      <c r="Y432" s="335">
        <f t="shared" si="71"/>
        <v>247.31200000000001</v>
      </c>
      <c r="Z432" s="335">
        <f t="shared" si="73"/>
        <v>60.009984471215603</v>
      </c>
      <c r="AA432" s="341" t="str">
        <f t="shared" si="74"/>
        <v>Chêne sessile_F2_Classique_Guide chênaie atlantique_168_</v>
      </c>
      <c r="AB432" s="342">
        <f t="shared" si="75"/>
        <v>168</v>
      </c>
      <c r="AC432" s="335">
        <f t="shared" si="72"/>
        <v>535.25245628736718</v>
      </c>
      <c r="AD432" s="336">
        <f t="shared" si="67"/>
        <v>0</v>
      </c>
      <c r="AE432" s="343">
        <f t="shared" si="68"/>
        <v>322.9899998590148</v>
      </c>
    </row>
    <row r="433" spans="1:31" s="327" customFormat="1" hidden="1" x14ac:dyDescent="0.3">
      <c r="A433" s="325" t="s">
        <v>388</v>
      </c>
      <c r="B433" s="326" t="s">
        <v>10</v>
      </c>
      <c r="C433" s="326" t="s">
        <v>18</v>
      </c>
      <c r="D433" s="325" t="s">
        <v>137</v>
      </c>
      <c r="E433" s="326">
        <v>14</v>
      </c>
      <c r="F433" s="326">
        <v>180</v>
      </c>
      <c r="G433" s="326"/>
      <c r="J433" s="327">
        <v>368</v>
      </c>
      <c r="W433" s="334">
        <f>+VLOOKUP(A433,infradensité!$A$2:$B$67,2,FALSE)</f>
        <v>0.57999999999999996</v>
      </c>
      <c r="X433" s="334">
        <v>1.3</v>
      </c>
      <c r="Y433" s="335">
        <f t="shared" si="71"/>
        <v>277.47199999999998</v>
      </c>
      <c r="Z433" s="335">
        <f t="shared" si="73"/>
        <v>66.432488139207578</v>
      </c>
      <c r="AA433" s="341" t="str">
        <f t="shared" si="74"/>
        <v>Chêne sessile_F2_Classique_Guide chênaie atlantique_180_</v>
      </c>
      <c r="AB433" s="342">
        <f t="shared" si="75"/>
        <v>180</v>
      </c>
      <c r="AC433" s="335">
        <f t="shared" si="72"/>
        <v>598.96698350911981</v>
      </c>
      <c r="AD433" s="336">
        <f t="shared" si="67"/>
        <v>6805.3166387789224</v>
      </c>
      <c r="AE433" s="343">
        <f t="shared" si="68"/>
        <v>322.9899998590148</v>
      </c>
    </row>
    <row r="434" spans="1:31" hidden="1" x14ac:dyDescent="0.3">
      <c r="A434" s="92" t="s">
        <v>308</v>
      </c>
      <c r="B434" s="92" t="s">
        <v>10</v>
      </c>
      <c r="C434" s="92" t="s">
        <v>18</v>
      </c>
      <c r="D434" s="92" t="s">
        <v>1507</v>
      </c>
      <c r="F434" s="92">
        <v>0</v>
      </c>
      <c r="J434" s="4">
        <v>0</v>
      </c>
      <c r="W434" s="334">
        <f>+VLOOKUP(A434,infradensité!$A$2:$B$67,2,FALSE)</f>
        <v>0.36</v>
      </c>
      <c r="X434" s="334">
        <v>1.3</v>
      </c>
      <c r="Y434" s="335">
        <f t="shared" si="71"/>
        <v>0</v>
      </c>
      <c r="Z434" s="335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35">
        <v>0</v>
      </c>
      <c r="AD434" s="336">
        <f t="shared" si="67"/>
        <v>0</v>
      </c>
      <c r="AE434" s="1">
        <f>+SUM($AD$434:$AD$544)/110</f>
        <v>307.81205601511681</v>
      </c>
    </row>
    <row r="435" spans="1:31" hidden="1" x14ac:dyDescent="0.3">
      <c r="A435" s="92" t="s">
        <v>308</v>
      </c>
      <c r="B435" s="92" t="s">
        <v>10</v>
      </c>
      <c r="C435" s="92" t="s">
        <v>18</v>
      </c>
      <c r="D435" s="92" t="s">
        <v>1507</v>
      </c>
      <c r="F435" s="92">
        <v>1</v>
      </c>
      <c r="J435">
        <v>7.15</v>
      </c>
      <c r="W435" s="334">
        <f>+VLOOKUP(A435,infradensité!$A$2:$B$67,2,FALSE)</f>
        <v>0.36</v>
      </c>
      <c r="X435" s="334">
        <v>1.3</v>
      </c>
      <c r="Y435" s="335">
        <f t="shared" si="71"/>
        <v>3.3462000000000001</v>
      </c>
      <c r="Z435" s="335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35">
        <f t="shared" si="72"/>
        <v>8.161483021514135</v>
      </c>
      <c r="AD435" s="336">
        <f t="shared" si="67"/>
        <v>4.0807415107570675</v>
      </c>
      <c r="AE435" s="1">
        <f t="shared" ref="AE435:AE498" si="76">+SUM($AD$434:$AD$544)/110</f>
        <v>307.81205601511681</v>
      </c>
    </row>
    <row r="436" spans="1:31" hidden="1" x14ac:dyDescent="0.3">
      <c r="A436" s="92" t="s">
        <v>308</v>
      </c>
      <c r="B436" s="92" t="s">
        <v>10</v>
      </c>
      <c r="C436" s="92" t="s">
        <v>18</v>
      </c>
      <c r="D436" s="92" t="s">
        <v>1507</v>
      </c>
      <c r="F436" s="92">
        <v>2</v>
      </c>
      <c r="J436">
        <v>14.3</v>
      </c>
      <c r="W436" s="334">
        <f>+VLOOKUP(A436,infradensité!$A$2:$B$67,2,FALSE)</f>
        <v>0.36</v>
      </c>
      <c r="X436" s="334">
        <v>1.3</v>
      </c>
      <c r="Y436" s="335">
        <f t="shared" si="71"/>
        <v>6.6924000000000001</v>
      </c>
      <c r="Z436" s="335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35">
        <f t="shared" si="72"/>
        <v>15.961208629457587</v>
      </c>
      <c r="AD436" s="336">
        <f t="shared" si="67"/>
        <v>12.061345825485862</v>
      </c>
      <c r="AE436" s="1">
        <f t="shared" si="76"/>
        <v>307.81205601511681</v>
      </c>
    </row>
    <row r="437" spans="1:31" hidden="1" x14ac:dyDescent="0.3">
      <c r="A437" s="92" t="s">
        <v>308</v>
      </c>
      <c r="B437" s="92" t="s">
        <v>10</v>
      </c>
      <c r="C437" s="92" t="s">
        <v>18</v>
      </c>
      <c r="D437" s="92" t="s">
        <v>1507</v>
      </c>
      <c r="F437" s="92">
        <v>3</v>
      </c>
      <c r="J437">
        <v>21.450000000000003</v>
      </c>
      <c r="W437" s="334">
        <f>+VLOOKUP(A437,infradensité!$A$2:$B$67,2,FALSE)</f>
        <v>0.36</v>
      </c>
      <c r="X437" s="334">
        <v>1.3</v>
      </c>
      <c r="Y437" s="335">
        <f t="shared" si="71"/>
        <v>10.038600000000001</v>
      </c>
      <c r="Z437" s="335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35">
        <f t="shared" si="72"/>
        <v>23.64410475190391</v>
      </c>
      <c r="AD437" s="336">
        <f t="shared" si="67"/>
        <v>19.802656690680749</v>
      </c>
      <c r="AE437" s="1">
        <f t="shared" si="76"/>
        <v>307.81205601511681</v>
      </c>
    </row>
    <row r="438" spans="1:31" hidden="1" x14ac:dyDescent="0.3">
      <c r="A438" s="92" t="s">
        <v>308</v>
      </c>
      <c r="B438" s="92" t="s">
        <v>10</v>
      </c>
      <c r="C438" s="92" t="s">
        <v>18</v>
      </c>
      <c r="D438" s="92" t="s">
        <v>1507</v>
      </c>
      <c r="F438" s="92">
        <v>4</v>
      </c>
      <c r="J438">
        <v>28.6</v>
      </c>
      <c r="W438" s="334">
        <f>+VLOOKUP(A438,infradensité!$A$2:$B$67,2,FALSE)</f>
        <v>0.36</v>
      </c>
      <c r="X438" s="334">
        <v>1.3</v>
      </c>
      <c r="Y438" s="335">
        <f t="shared" si="71"/>
        <v>13.3848</v>
      </c>
      <c r="Z438" s="335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35">
        <f t="shared" si="72"/>
        <v>31.254984461167542</v>
      </c>
      <c r="AD438" s="336">
        <f t="shared" si="67"/>
        <v>27.449544606535724</v>
      </c>
      <c r="AE438" s="1">
        <f t="shared" si="76"/>
        <v>307.81205601511681</v>
      </c>
    </row>
    <row r="439" spans="1:31" hidden="1" x14ac:dyDescent="0.3">
      <c r="A439" s="92" t="s">
        <v>308</v>
      </c>
      <c r="B439" s="92" t="s">
        <v>10</v>
      </c>
      <c r="C439" s="92" t="s">
        <v>18</v>
      </c>
      <c r="D439" s="92" t="s">
        <v>1507</v>
      </c>
      <c r="F439" s="92">
        <v>5</v>
      </c>
      <c r="J439">
        <v>35.75</v>
      </c>
      <c r="W439" s="334">
        <f>+VLOOKUP(A439,infradensité!$A$2:$B$67,2,FALSE)</f>
        <v>0.36</v>
      </c>
      <c r="X439" s="334">
        <v>1.3</v>
      </c>
      <c r="Y439" s="335">
        <f t="shared" si="71"/>
        <v>16.730999999999998</v>
      </c>
      <c r="Z439" s="335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35">
        <f t="shared" si="72"/>
        <v>38.814158510691023</v>
      </c>
      <c r="AD439" s="336">
        <f t="shared" si="67"/>
        <v>35.034571485929284</v>
      </c>
      <c r="AE439" s="1">
        <f t="shared" si="76"/>
        <v>307.81205601511681</v>
      </c>
    </row>
    <row r="440" spans="1:31" hidden="1" x14ac:dyDescent="0.3">
      <c r="A440" s="92" t="s">
        <v>308</v>
      </c>
      <c r="B440" s="92" t="s">
        <v>10</v>
      </c>
      <c r="C440" s="92" t="s">
        <v>18</v>
      </c>
      <c r="D440" s="92" t="s">
        <v>1507</v>
      </c>
      <c r="F440" s="92">
        <v>6</v>
      </c>
      <c r="J440">
        <v>42.900000000000006</v>
      </c>
      <c r="W440" s="334">
        <f>+VLOOKUP(A440,infradensité!$A$2:$B$67,2,FALSE)</f>
        <v>0.36</v>
      </c>
      <c r="X440" s="334">
        <v>1.3</v>
      </c>
      <c r="Y440" s="335">
        <f t="shared" si="71"/>
        <v>20.077200000000001</v>
      </c>
      <c r="Z440" s="335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35">
        <f t="shared" si="72"/>
        <v>46.333213002235645</v>
      </c>
      <c r="AD440" s="336">
        <f t="shared" si="67"/>
        <v>42.573685756463334</v>
      </c>
      <c r="AE440" s="1">
        <f t="shared" si="76"/>
        <v>307.81205601511681</v>
      </c>
    </row>
    <row r="441" spans="1:31" hidden="1" x14ac:dyDescent="0.3">
      <c r="A441" s="92" t="s">
        <v>308</v>
      </c>
      <c r="B441" s="92" t="s">
        <v>10</v>
      </c>
      <c r="C441" s="92" t="s">
        <v>18</v>
      </c>
      <c r="D441" s="92" t="s">
        <v>1507</v>
      </c>
      <c r="F441" s="92">
        <v>7</v>
      </c>
      <c r="J441">
        <v>50.050000000000004</v>
      </c>
      <c r="W441" s="334">
        <f>+VLOOKUP(A441,infradensité!$A$2:$B$67,2,FALSE)</f>
        <v>0.36</v>
      </c>
      <c r="X441" s="334">
        <v>1.3</v>
      </c>
      <c r="Y441" s="335">
        <f t="shared" si="71"/>
        <v>23.423400000000001</v>
      </c>
      <c r="Z441" s="335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35">
        <f t="shared" si="72"/>
        <v>53.819617047623723</v>
      </c>
      <c r="AD441" s="336">
        <f t="shared" si="67"/>
        <v>50.076415024929688</v>
      </c>
      <c r="AE441" s="1">
        <f t="shared" si="76"/>
        <v>307.81205601511681</v>
      </c>
    </row>
    <row r="442" spans="1:31" hidden="1" x14ac:dyDescent="0.3">
      <c r="A442" s="92" t="s">
        <v>308</v>
      </c>
      <c r="B442" s="92" t="s">
        <v>10</v>
      </c>
      <c r="C442" s="92" t="s">
        <v>18</v>
      </c>
      <c r="D442" s="92" t="s">
        <v>1507</v>
      </c>
      <c r="F442" s="92">
        <v>8</v>
      </c>
      <c r="J442">
        <v>57.2</v>
      </c>
      <c r="W442" s="334">
        <f>+VLOOKUP(A442,infradensité!$A$2:$B$67,2,FALSE)</f>
        <v>0.36</v>
      </c>
      <c r="X442" s="334">
        <v>1.3</v>
      </c>
      <c r="Y442" s="335">
        <f t="shared" si="71"/>
        <v>26.769600000000001</v>
      </c>
      <c r="Z442" s="335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35">
        <f t="shared" si="72"/>
        <v>61.278573178119878</v>
      </c>
      <c r="AD442" s="336">
        <f t="shared" si="67"/>
        <v>57.549095112871797</v>
      </c>
      <c r="AE442" s="1">
        <f t="shared" si="76"/>
        <v>307.81205601511681</v>
      </c>
    </row>
    <row r="443" spans="1:31" hidden="1" x14ac:dyDescent="0.3">
      <c r="A443" s="92" t="s">
        <v>308</v>
      </c>
      <c r="B443" s="92" t="s">
        <v>10</v>
      </c>
      <c r="C443" s="92" t="s">
        <v>18</v>
      </c>
      <c r="D443" s="92" t="s">
        <v>1507</v>
      </c>
      <c r="F443" s="92">
        <v>9</v>
      </c>
      <c r="J443">
        <v>64.350000000000009</v>
      </c>
      <c r="W443" s="334">
        <f>+VLOOKUP(A443,infradensité!$A$2:$B$67,2,FALSE)</f>
        <v>0.36</v>
      </c>
      <c r="X443" s="334">
        <v>1.3</v>
      </c>
      <c r="Y443" s="335">
        <f t="shared" si="71"/>
        <v>30.115800000000004</v>
      </c>
      <c r="Z443" s="335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35">
        <f t="shared" si="72"/>
        <v>68.713905320385138</v>
      </c>
      <c r="AD443" s="336">
        <f t="shared" si="67"/>
        <v>64.996239249252511</v>
      </c>
      <c r="AE443" s="1">
        <f t="shared" si="76"/>
        <v>307.81205601511681</v>
      </c>
    </row>
    <row r="444" spans="1:31" hidden="1" x14ac:dyDescent="0.3">
      <c r="A444" s="92" t="s">
        <v>308</v>
      </c>
      <c r="B444" s="92" t="s">
        <v>10</v>
      </c>
      <c r="C444" s="92" t="s">
        <v>18</v>
      </c>
      <c r="D444" s="92" t="s">
        <v>1507</v>
      </c>
      <c r="F444" s="92">
        <v>10</v>
      </c>
      <c r="J444">
        <v>71.5</v>
      </c>
      <c r="W444" s="334">
        <f>+VLOOKUP(A444,infradensité!$A$2:$B$67,2,FALSE)</f>
        <v>0.36</v>
      </c>
      <c r="X444" s="334">
        <v>1.3</v>
      </c>
      <c r="Y444" s="335">
        <f t="shared" si="71"/>
        <v>33.461999999999996</v>
      </c>
      <c r="Z444" s="335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35">
        <f t="shared" si="72"/>
        <v>76.128537788232222</v>
      </c>
      <c r="AD444" s="336">
        <f t="shared" si="67"/>
        <v>72.421221554308687</v>
      </c>
      <c r="AE444" s="1">
        <f t="shared" si="76"/>
        <v>307.81205601511681</v>
      </c>
    </row>
    <row r="445" spans="1:31" hidden="1" x14ac:dyDescent="0.3">
      <c r="A445" s="92" t="s">
        <v>308</v>
      </c>
      <c r="B445" s="92" t="s">
        <v>10</v>
      </c>
      <c r="C445" s="92" t="s">
        <v>18</v>
      </c>
      <c r="D445" s="92" t="s">
        <v>1507</v>
      </c>
      <c r="F445" s="92">
        <v>11</v>
      </c>
      <c r="J445">
        <v>78.650000000000006</v>
      </c>
      <c r="W445" s="334">
        <f>+VLOOKUP(A445,infradensité!$A$2:$B$67,2,FALSE)</f>
        <v>0.36</v>
      </c>
      <c r="X445" s="334">
        <v>1.3</v>
      </c>
      <c r="Y445" s="335">
        <f t="shared" si="71"/>
        <v>36.808199999999999</v>
      </c>
      <c r="Z445" s="335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35">
        <f t="shared" si="72"/>
        <v>83.524776188266486</v>
      </c>
      <c r="AD445" s="336">
        <f t="shared" si="67"/>
        <v>79.826656988249354</v>
      </c>
      <c r="AE445" s="1">
        <f t="shared" si="76"/>
        <v>307.81205601511681</v>
      </c>
    </row>
    <row r="446" spans="1:31" hidden="1" x14ac:dyDescent="0.3">
      <c r="A446" s="92" t="s">
        <v>308</v>
      </c>
      <c r="B446" s="92" t="s">
        <v>10</v>
      </c>
      <c r="C446" s="92" t="s">
        <v>18</v>
      </c>
      <c r="D446" s="92" t="s">
        <v>1507</v>
      </c>
      <c r="F446" s="92">
        <v>12</v>
      </c>
      <c r="J446">
        <v>85.800000000000011</v>
      </c>
      <c r="W446" s="334">
        <f>+VLOOKUP(A446,infradensité!$A$2:$B$67,2,FALSE)</f>
        <v>0.36</v>
      </c>
      <c r="X446" s="334">
        <v>1.3</v>
      </c>
      <c r="Y446" s="335">
        <f t="shared" si="71"/>
        <v>40.154400000000003</v>
      </c>
      <c r="Z446" s="335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35">
        <f t="shared" si="72"/>
        <v>90.90448288189036</v>
      </c>
      <c r="AD446" s="336">
        <f t="shared" si="67"/>
        <v>87.214629535078416</v>
      </c>
      <c r="AE446" s="1">
        <f t="shared" si="76"/>
        <v>307.81205601511681</v>
      </c>
    </row>
    <row r="447" spans="1:31" hidden="1" x14ac:dyDescent="0.3">
      <c r="A447" s="92" t="s">
        <v>308</v>
      </c>
      <c r="B447" s="92" t="s">
        <v>10</v>
      </c>
      <c r="C447" s="92" t="s">
        <v>18</v>
      </c>
      <c r="D447" s="92" t="s">
        <v>1507</v>
      </c>
      <c r="F447" s="92">
        <v>13</v>
      </c>
      <c r="J447">
        <v>92.95</v>
      </c>
      <c r="W447" s="334">
        <f>+VLOOKUP(A447,infradensité!$A$2:$B$67,2,FALSE)</f>
        <v>0.36</v>
      </c>
      <c r="X447" s="334">
        <v>1.3</v>
      </c>
      <c r="Y447" s="335">
        <f t="shared" si="71"/>
        <v>43.500599999999999</v>
      </c>
      <c r="Z447" s="335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35">
        <f t="shared" si="72"/>
        <v>98.269192136988366</v>
      </c>
      <c r="AD447" s="336">
        <f t="shared" si="67"/>
        <v>94.586837509439363</v>
      </c>
      <c r="AE447" s="1">
        <f t="shared" si="76"/>
        <v>307.81205601511681</v>
      </c>
    </row>
    <row r="448" spans="1:31" hidden="1" x14ac:dyDescent="0.3">
      <c r="A448" s="92" t="s">
        <v>308</v>
      </c>
      <c r="B448" s="92" t="s">
        <v>10</v>
      </c>
      <c r="C448" s="92" t="s">
        <v>18</v>
      </c>
      <c r="D448" s="92" t="s">
        <v>1507</v>
      </c>
      <c r="F448" s="92">
        <v>14</v>
      </c>
      <c r="J448">
        <v>100.10000000000001</v>
      </c>
      <c r="W448" s="334">
        <f>+VLOOKUP(A448,infradensité!$A$2:$B$67,2,FALSE)</f>
        <v>0.36</v>
      </c>
      <c r="X448" s="334">
        <v>1.3</v>
      </c>
      <c r="Y448" s="335">
        <f t="shared" si="71"/>
        <v>46.846800000000002</v>
      </c>
      <c r="Z448" s="335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35">
        <f t="shared" si="72"/>
        <v>105.62018877157233</v>
      </c>
      <c r="AD448" s="336">
        <f t="shared" si="67"/>
        <v>101.94469045428035</v>
      </c>
      <c r="AE448" s="1">
        <f t="shared" si="76"/>
        <v>307.81205601511681</v>
      </c>
    </row>
    <row r="449" spans="1:31" hidden="1" x14ac:dyDescent="0.3">
      <c r="A449" s="92" t="s">
        <v>308</v>
      </c>
      <c r="B449" s="92" t="s">
        <v>10</v>
      </c>
      <c r="C449" s="92" t="s">
        <v>18</v>
      </c>
      <c r="D449" s="92" t="s">
        <v>1507</v>
      </c>
      <c r="F449" s="92">
        <v>15</v>
      </c>
      <c r="J449">
        <v>107.25</v>
      </c>
      <c r="W449" s="334">
        <f>+VLOOKUP(A449,infradensité!$A$2:$B$67,2,FALSE)</f>
        <v>0.36</v>
      </c>
      <c r="X449" s="334">
        <v>1.3</v>
      </c>
      <c r="Y449" s="335">
        <f t="shared" si="71"/>
        <v>50.192999999999998</v>
      </c>
      <c r="Z449" s="335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35">
        <f t="shared" si="72"/>
        <v>112.95856365767406</v>
      </c>
      <c r="AD449" s="336">
        <f t="shared" si="67"/>
        <v>109.28937621462319</v>
      </c>
      <c r="AE449" s="1">
        <f t="shared" si="76"/>
        <v>307.81205601511681</v>
      </c>
    </row>
    <row r="450" spans="1:31" hidden="1" x14ac:dyDescent="0.3">
      <c r="A450" s="92" t="s">
        <v>308</v>
      </c>
      <c r="B450" s="92" t="s">
        <v>10</v>
      </c>
      <c r="C450" s="92" t="s">
        <v>18</v>
      </c>
      <c r="D450" s="92" t="s">
        <v>1507</v>
      </c>
      <c r="F450" s="92">
        <v>16</v>
      </c>
      <c r="J450">
        <v>114.4</v>
      </c>
      <c r="W450" s="334">
        <f>+VLOOKUP(A450,infradensité!$A$2:$B$67,2,FALSE)</f>
        <v>0.36</v>
      </c>
      <c r="X450" s="334">
        <v>1.3</v>
      </c>
      <c r="Y450" s="335">
        <f t="shared" si="71"/>
        <v>53.539200000000001</v>
      </c>
      <c r="Z450" s="335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35">
        <f t="shared" si="72"/>
        <v>120.28525398896561</v>
      </c>
      <c r="AD450" s="336">
        <f t="shared" si="67"/>
        <v>116.62190882331984</v>
      </c>
      <c r="AE450" s="1">
        <f t="shared" si="76"/>
        <v>307.81205601511681</v>
      </c>
    </row>
    <row r="451" spans="1:31" hidden="1" x14ac:dyDescent="0.3">
      <c r="A451" s="92" t="s">
        <v>308</v>
      </c>
      <c r="B451" s="92" t="s">
        <v>10</v>
      </c>
      <c r="C451" s="92" t="s">
        <v>18</v>
      </c>
      <c r="D451" s="92" t="s">
        <v>1507</v>
      </c>
      <c r="F451" s="92">
        <v>17</v>
      </c>
      <c r="J451">
        <v>121.55000000000001</v>
      </c>
      <c r="W451" s="334">
        <f>+VLOOKUP(A451,infradensité!$A$2:$B$67,2,FALSE)</f>
        <v>0.36</v>
      </c>
      <c r="X451" s="334">
        <v>1.3</v>
      </c>
      <c r="Y451" s="335">
        <f t="shared" si="71"/>
        <v>56.885400000000004</v>
      </c>
      <c r="Z451" s="335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35">
        <f t="shared" si="72"/>
        <v>127.6010731886152</v>
      </c>
      <c r="AD451" s="336">
        <f t="shared" si="67"/>
        <v>123.94316358879041</v>
      </c>
      <c r="AE451" s="1">
        <f t="shared" si="76"/>
        <v>307.81205601511681</v>
      </c>
    </row>
    <row r="452" spans="1:31" hidden="1" x14ac:dyDescent="0.3">
      <c r="A452" s="92" t="s">
        <v>308</v>
      </c>
      <c r="B452" s="92" t="s">
        <v>10</v>
      </c>
      <c r="C452" s="92" t="s">
        <v>18</v>
      </c>
      <c r="D452" s="92" t="s">
        <v>1507</v>
      </c>
      <c r="F452" s="92">
        <v>18</v>
      </c>
      <c r="J452">
        <v>128.70000000000002</v>
      </c>
      <c r="W452" s="334">
        <f>+VLOOKUP(A452,infradensité!$A$2:$B$67,2,FALSE)</f>
        <v>0.36</v>
      </c>
      <c r="X452" s="334">
        <v>1.3</v>
      </c>
      <c r="Y452" s="335">
        <f t="shared" si="71"/>
        <v>60.231600000000007</v>
      </c>
      <c r="Z452" s="335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35">
        <f t="shared" si="72"/>
        <v>134.90673357696349</v>
      </c>
      <c r="AD452" s="336">
        <f t="shared" si="67"/>
        <v>131.25390338278936</v>
      </c>
      <c r="AE452" s="1">
        <f t="shared" si="76"/>
        <v>307.81205601511681</v>
      </c>
    </row>
    <row r="453" spans="1:31" hidden="1" x14ac:dyDescent="0.3">
      <c r="A453" s="92" t="s">
        <v>308</v>
      </c>
      <c r="B453" s="92" t="s">
        <v>10</v>
      </c>
      <c r="C453" s="92" t="s">
        <v>18</v>
      </c>
      <c r="D453" s="92" t="s">
        <v>1507</v>
      </c>
      <c r="F453" s="92">
        <v>19</v>
      </c>
      <c r="J453">
        <v>135.85</v>
      </c>
      <c r="W453" s="334">
        <f>+VLOOKUP(A453,infradensité!$A$2:$B$67,2,FALSE)</f>
        <v>0.36</v>
      </c>
      <c r="X453" s="334">
        <v>1.3</v>
      </c>
      <c r="Y453" s="335">
        <f t="shared" si="71"/>
        <v>63.577799999999996</v>
      </c>
      <c r="Z453" s="335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35">
        <f t="shared" si="72"/>
        <v>142.20286385752405</v>
      </c>
      <c r="AD453" s="336">
        <f t="shared" si="67"/>
        <v>138.55479871724378</v>
      </c>
      <c r="AE453" s="1">
        <f t="shared" si="76"/>
        <v>307.81205601511681</v>
      </c>
    </row>
    <row r="454" spans="1:31" hidden="1" x14ac:dyDescent="0.3">
      <c r="A454" s="92" t="s">
        <v>308</v>
      </c>
      <c r="B454" s="92" t="s">
        <v>10</v>
      </c>
      <c r="C454" s="92" t="s">
        <v>18</v>
      </c>
      <c r="D454" s="92" t="s">
        <v>1507</v>
      </c>
      <c r="F454" s="92">
        <v>20</v>
      </c>
      <c r="J454">
        <v>143</v>
      </c>
      <c r="W454" s="334">
        <f>+VLOOKUP(A454,infradensité!$A$2:$B$67,2,FALSE)</f>
        <v>0.36</v>
      </c>
      <c r="X454" s="334">
        <v>1.3</v>
      </c>
      <c r="Y454" s="335">
        <f t="shared" si="71"/>
        <v>66.923999999999992</v>
      </c>
      <c r="Z454" s="335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35">
        <f t="shared" si="72"/>
        <v>149.49002281670283</v>
      </c>
      <c r="AD454" s="336">
        <f t="shared" si="67"/>
        <v>145.84644333711344</v>
      </c>
      <c r="AE454" s="1">
        <f t="shared" si="76"/>
        <v>307.81205601511681</v>
      </c>
    </row>
    <row r="455" spans="1:31" hidden="1" x14ac:dyDescent="0.3">
      <c r="A455" s="92" t="s">
        <v>308</v>
      </c>
      <c r="B455" s="92" t="s">
        <v>10</v>
      </c>
      <c r="C455" s="92" t="s">
        <v>18</v>
      </c>
      <c r="D455" s="92" t="s">
        <v>1507</v>
      </c>
      <c r="F455" s="92">
        <v>21</v>
      </c>
      <c r="J455">
        <v>150.15</v>
      </c>
      <c r="W455" s="334">
        <f>+VLOOKUP(A455,infradensité!$A$2:$B$67,2,FALSE)</f>
        <v>0.36</v>
      </c>
      <c r="X455" s="334">
        <v>1.3</v>
      </c>
      <c r="Y455" s="335">
        <f t="shared" si="71"/>
        <v>70.270200000000003</v>
      </c>
      <c r="Z455" s="335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35">
        <f t="shared" si="72"/>
        <v>156.76871020570911</v>
      </c>
      <c r="AD455" s="336">
        <f t="shared" si="67"/>
        <v>153.12936651120597</v>
      </c>
      <c r="AE455" s="1">
        <f t="shared" si="76"/>
        <v>307.81205601511681</v>
      </c>
    </row>
    <row r="456" spans="1:31" hidden="1" x14ac:dyDescent="0.3">
      <c r="A456" s="92" t="s">
        <v>308</v>
      </c>
      <c r="B456" s="92" t="s">
        <v>10</v>
      </c>
      <c r="C456" s="92" t="s">
        <v>18</v>
      </c>
      <c r="D456" s="92" t="s">
        <v>1507</v>
      </c>
      <c r="F456" s="92">
        <v>22</v>
      </c>
      <c r="J456">
        <v>157.30000000000001</v>
      </c>
      <c r="W456" s="334">
        <f>+VLOOKUP(A456,infradensité!$A$2:$B$67,2,FALSE)</f>
        <v>0.36</v>
      </c>
      <c r="X456" s="334">
        <v>1.3</v>
      </c>
      <c r="Y456" s="335">
        <f t="shared" si="71"/>
        <v>73.616399999999999</v>
      </c>
      <c r="Z456" s="335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35">
        <f t="shared" si="72"/>
        <v>164.03937549099325</v>
      </c>
      <c r="AD456" s="336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hidden="1" x14ac:dyDescent="0.3">
      <c r="A457" s="92" t="s">
        <v>308</v>
      </c>
      <c r="B457" s="92" t="s">
        <v>10</v>
      </c>
      <c r="C457" s="92" t="s">
        <v>18</v>
      </c>
      <c r="D457" s="92" t="s">
        <v>1507</v>
      </c>
      <c r="F457" s="92">
        <v>23</v>
      </c>
      <c r="J457">
        <v>164.45000000000002</v>
      </c>
      <c r="W457" s="334">
        <f>+VLOOKUP(A457,infradensité!$A$2:$B$67,2,FALSE)</f>
        <v>0.36</v>
      </c>
      <c r="X457" s="334">
        <v>1.3</v>
      </c>
      <c r="Y457" s="335">
        <f t="shared" si="71"/>
        <v>76.962600000000009</v>
      </c>
      <c r="Z457" s="335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35">
        <f t="shared" si="72"/>
        <v>171.3024249687227</v>
      </c>
      <c r="AD457" s="336">
        <f t="shared" si="77"/>
        <v>167.67090022985798</v>
      </c>
      <c r="AE457" s="1">
        <f t="shared" si="76"/>
        <v>307.81205601511681</v>
      </c>
    </row>
    <row r="458" spans="1:31" hidden="1" x14ac:dyDescent="0.3">
      <c r="A458" s="92" t="s">
        <v>308</v>
      </c>
      <c r="B458" s="92" t="s">
        <v>10</v>
      </c>
      <c r="C458" s="92" t="s">
        <v>18</v>
      </c>
      <c r="D458" s="92" t="s">
        <v>1507</v>
      </c>
      <c r="F458" s="92">
        <v>24</v>
      </c>
      <c r="J458">
        <v>171.60000000000002</v>
      </c>
      <c r="W458" s="334">
        <f>+VLOOKUP(A458,infradensité!$A$2:$B$67,2,FALSE)</f>
        <v>0.36</v>
      </c>
      <c r="X458" s="334">
        <v>1.3</v>
      </c>
      <c r="Y458" s="335">
        <f t="shared" si="71"/>
        <v>80.308800000000005</v>
      </c>
      <c r="Z458" s="335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35">
        <f t="shared" si="72"/>
        <v>178.55822760704453</v>
      </c>
      <c r="AD458" s="336">
        <f t="shared" si="77"/>
        <v>174.93032628788362</v>
      </c>
      <c r="AE458" s="1">
        <f t="shared" si="76"/>
        <v>307.81205601511681</v>
      </c>
    </row>
    <row r="459" spans="1:31" hidden="1" x14ac:dyDescent="0.3">
      <c r="A459" s="92" t="s">
        <v>308</v>
      </c>
      <c r="B459" s="92" t="s">
        <v>10</v>
      </c>
      <c r="C459" s="92" t="s">
        <v>18</v>
      </c>
      <c r="D459" s="92" t="s">
        <v>1507</v>
      </c>
      <c r="F459" s="92">
        <v>25</v>
      </c>
      <c r="J459">
        <v>178.75</v>
      </c>
      <c r="W459" s="334">
        <f>+VLOOKUP(A459,infradensité!$A$2:$B$67,2,FALSE)</f>
        <v>0.36</v>
      </c>
      <c r="X459" s="334">
        <v>1.3</v>
      </c>
      <c r="Y459" s="335">
        <f t="shared" si="71"/>
        <v>83.655000000000001</v>
      </c>
      <c r="Z459" s="335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35">
        <f t="shared" si="72"/>
        <v>185.80711988720063</v>
      </c>
      <c r="AD459" s="336">
        <f t="shared" si="77"/>
        <v>182.18267374712258</v>
      </c>
      <c r="AE459" s="1">
        <f t="shared" si="76"/>
        <v>307.81205601511681</v>
      </c>
    </row>
    <row r="460" spans="1:31" hidden="1" x14ac:dyDescent="0.3">
      <c r="A460" s="92" t="s">
        <v>308</v>
      </c>
      <c r="B460" s="92" t="s">
        <v>10</v>
      </c>
      <c r="C460" s="92" t="s">
        <v>18</v>
      </c>
      <c r="D460" s="92" t="s">
        <v>1507</v>
      </c>
      <c r="F460" s="92">
        <v>26</v>
      </c>
      <c r="J460">
        <v>185.9</v>
      </c>
      <c r="W460" s="334">
        <f>+VLOOKUP(A460,infradensité!$A$2:$B$67,2,FALSE)</f>
        <v>0.36</v>
      </c>
      <c r="X460" s="334">
        <v>1.3</v>
      </c>
      <c r="Y460" s="335">
        <f t="shared" si="71"/>
        <v>87.001199999999997</v>
      </c>
      <c r="Z460" s="335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35">
        <f t="shared" si="72"/>
        <v>193.04940984826024</v>
      </c>
      <c r="AD460" s="336">
        <f t="shared" si="77"/>
        <v>189.42826486773043</v>
      </c>
      <c r="AE460" s="1">
        <f t="shared" si="76"/>
        <v>307.81205601511681</v>
      </c>
    </row>
    <row r="461" spans="1:31" hidden="1" x14ac:dyDescent="0.3">
      <c r="A461" s="92" t="s">
        <v>308</v>
      </c>
      <c r="B461" s="92" t="s">
        <v>10</v>
      </c>
      <c r="C461" s="92" t="s">
        <v>18</v>
      </c>
      <c r="D461" s="92" t="s">
        <v>1507</v>
      </c>
      <c r="F461" s="92">
        <v>27</v>
      </c>
      <c r="J461">
        <v>193.05</v>
      </c>
      <c r="W461" s="334">
        <f>+VLOOKUP(A461,infradensité!$A$2:$B$67,2,FALSE)</f>
        <v>0.36</v>
      </c>
      <c r="X461" s="334">
        <v>1.3</v>
      </c>
      <c r="Y461" s="335">
        <f t="shared" si="71"/>
        <v>90.347399999999993</v>
      </c>
      <c r="Z461" s="335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35">
        <f t="shared" si="72"/>
        <v>200.28538049208433</v>
      </c>
      <c r="AD461" s="336">
        <f t="shared" si="77"/>
        <v>196.66739517017228</v>
      </c>
      <c r="AE461" s="1">
        <f t="shared" si="76"/>
        <v>307.81205601511681</v>
      </c>
    </row>
    <row r="462" spans="1:31" hidden="1" x14ac:dyDescent="0.3">
      <c r="A462" s="92" t="s">
        <v>308</v>
      </c>
      <c r="B462" s="92" t="s">
        <v>10</v>
      </c>
      <c r="C462" s="92" t="s">
        <v>18</v>
      </c>
      <c r="D462" s="92" t="s">
        <v>1507</v>
      </c>
      <c r="F462" s="92">
        <v>28</v>
      </c>
      <c r="J462">
        <v>200.20000000000002</v>
      </c>
      <c r="W462" s="334">
        <f>+VLOOKUP(A462,infradensité!$A$2:$B$67,2,FALSE)</f>
        <v>0.36</v>
      </c>
      <c r="X462" s="334">
        <v>1.3</v>
      </c>
      <c r="Y462" s="335">
        <f t="shared" si="71"/>
        <v>93.693600000000004</v>
      </c>
      <c r="Z462" s="335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35">
        <f t="shared" si="72"/>
        <v>207.51529266966921</v>
      </c>
      <c r="AD462" s="336">
        <f t="shared" si="77"/>
        <v>203.90033658087677</v>
      </c>
      <c r="AE462" s="1">
        <f t="shared" si="76"/>
        <v>307.81205601511681</v>
      </c>
    </row>
    <row r="463" spans="1:31" hidden="1" x14ac:dyDescent="0.3">
      <c r="A463" s="92" t="s">
        <v>308</v>
      </c>
      <c r="B463" s="92" t="s">
        <v>10</v>
      </c>
      <c r="C463" s="92" t="s">
        <v>18</v>
      </c>
      <c r="D463" s="92" t="s">
        <v>1507</v>
      </c>
      <c r="F463" s="92">
        <v>29</v>
      </c>
      <c r="J463">
        <v>207.35000000000002</v>
      </c>
      <c r="W463" s="334">
        <f>+VLOOKUP(A463,infradensité!$A$2:$B$67,2,FALSE)</f>
        <v>0.36</v>
      </c>
      <c r="X463" s="334">
        <v>1.3</v>
      </c>
      <c r="Y463" s="335">
        <f t="shared" si="71"/>
        <v>97.0398</v>
      </c>
      <c r="Z463" s="335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35">
        <f t="shared" si="72"/>
        <v>214.73938754356871</v>
      </c>
      <c r="AD463" s="336">
        <f t="shared" si="77"/>
        <v>211.12734010661896</v>
      </c>
      <c r="AE463" s="1">
        <f t="shared" si="76"/>
        <v>307.81205601511681</v>
      </c>
    </row>
    <row r="464" spans="1:31" hidden="1" x14ac:dyDescent="0.3">
      <c r="A464" s="92" t="s">
        <v>308</v>
      </c>
      <c r="B464" s="92" t="s">
        <v>10</v>
      </c>
      <c r="C464" s="92" t="s">
        <v>18</v>
      </c>
      <c r="D464" s="92" t="s">
        <v>1507</v>
      </c>
      <c r="F464" s="92">
        <v>30</v>
      </c>
      <c r="J464">
        <v>214.5</v>
      </c>
      <c r="W464" s="334">
        <f>+VLOOKUP(A464,infradensité!$A$2:$B$67,2,FALSE)</f>
        <v>0.36</v>
      </c>
      <c r="X464" s="334">
        <v>1.3</v>
      </c>
      <c r="Y464" s="335">
        <f t="shared" si="71"/>
        <v>100.386</v>
      </c>
      <c r="Z464" s="335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35">
        <f t="shared" si="72"/>
        <v>221.95788870113009</v>
      </c>
      <c r="AD464" s="336">
        <f t="shared" si="77"/>
        <v>218.3486381223494</v>
      </c>
      <c r="AE464" s="1">
        <f t="shared" si="76"/>
        <v>307.81205601511681</v>
      </c>
    </row>
    <row r="465" spans="1:31" hidden="1" x14ac:dyDescent="0.3">
      <c r="A465" s="92" t="s">
        <v>308</v>
      </c>
      <c r="B465" s="92" t="s">
        <v>10</v>
      </c>
      <c r="C465" s="92" t="s">
        <v>18</v>
      </c>
      <c r="D465" s="92" t="s">
        <v>1507</v>
      </c>
      <c r="F465" s="92">
        <v>31</v>
      </c>
      <c r="J465">
        <v>222.86666666666667</v>
      </c>
      <c r="W465" s="334">
        <f>+VLOOKUP(A465,infradensité!$A$2:$B$67,2,FALSE)</f>
        <v>0.36</v>
      </c>
      <c r="X465" s="334">
        <v>1.3</v>
      </c>
      <c r="Y465" s="335">
        <f t="shared" si="71"/>
        <v>104.30159999999999</v>
      </c>
      <c r="Z465" s="335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35">
        <f t="shared" si="72"/>
        <v>230.39788847154807</v>
      </c>
      <c r="AD465" s="336">
        <f t="shared" si="77"/>
        <v>226.17788858633907</v>
      </c>
      <c r="AE465" s="1">
        <f t="shared" si="76"/>
        <v>307.81205601511681</v>
      </c>
    </row>
    <row r="466" spans="1:31" hidden="1" x14ac:dyDescent="0.3">
      <c r="A466" s="92" t="s">
        <v>308</v>
      </c>
      <c r="B466" s="92" t="s">
        <v>10</v>
      </c>
      <c r="C466" s="92" t="s">
        <v>18</v>
      </c>
      <c r="D466" s="92" t="s">
        <v>1507</v>
      </c>
      <c r="F466" s="92">
        <v>32</v>
      </c>
      <c r="J466">
        <v>231.23333333333335</v>
      </c>
      <c r="W466" s="334">
        <f>+VLOOKUP(A466,infradensité!$A$2:$B$67,2,FALSE)</f>
        <v>0.36</v>
      </c>
      <c r="X466" s="334">
        <v>1.3</v>
      </c>
      <c r="Y466" s="335">
        <f t="shared" si="71"/>
        <v>108.21720000000001</v>
      </c>
      <c r="Z466" s="335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35">
        <f t="shared" si="72"/>
        <v>238.83082143933814</v>
      </c>
      <c r="AD466" s="336">
        <f t="shared" si="77"/>
        <v>234.6143549554431</v>
      </c>
      <c r="AE466" s="1">
        <f t="shared" si="76"/>
        <v>307.81205601511681</v>
      </c>
    </row>
    <row r="467" spans="1:31" hidden="1" x14ac:dyDescent="0.3">
      <c r="A467" s="92" t="s">
        <v>308</v>
      </c>
      <c r="B467" s="92" t="s">
        <v>10</v>
      </c>
      <c r="C467" s="92" t="s">
        <v>18</v>
      </c>
      <c r="D467" s="92" t="s">
        <v>1507</v>
      </c>
      <c r="F467" s="92">
        <v>33</v>
      </c>
      <c r="J467">
        <v>239.60000000000002</v>
      </c>
      <c r="W467" s="334">
        <f>+VLOOKUP(A467,infradensité!$A$2:$B$67,2,FALSE)</f>
        <v>0.36</v>
      </c>
      <c r="X467" s="334">
        <v>1.3</v>
      </c>
      <c r="Y467" s="335">
        <f t="shared" si="71"/>
        <v>112.1328</v>
      </c>
      <c r="Z467" s="335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35">
        <f t="shared" si="72"/>
        <v>247.25697259040024</v>
      </c>
      <c r="AD467" s="336">
        <f t="shared" si="77"/>
        <v>243.04389701486917</v>
      </c>
      <c r="AE467" s="1">
        <f t="shared" si="76"/>
        <v>307.81205601511681</v>
      </c>
    </row>
    <row r="468" spans="1:31" hidden="1" x14ac:dyDescent="0.3">
      <c r="A468" s="92" t="s">
        <v>308</v>
      </c>
      <c r="B468" s="92" t="s">
        <v>10</v>
      </c>
      <c r="C468" s="92" t="s">
        <v>18</v>
      </c>
      <c r="D468" s="92" t="s">
        <v>1507</v>
      </c>
      <c r="F468" s="92">
        <v>34</v>
      </c>
      <c r="J468">
        <v>247.9666666666667</v>
      </c>
      <c r="W468" s="334">
        <f>+VLOOKUP(A468,infradensité!$A$2:$B$67,2,FALSE)</f>
        <v>0.36</v>
      </c>
      <c r="X468" s="334">
        <v>1.3</v>
      </c>
      <c r="Y468" s="335">
        <f t="shared" si="71"/>
        <v>116.0484</v>
      </c>
      <c r="Z468" s="335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35">
        <f t="shared" si="72"/>
        <v>255.67660587898322</v>
      </c>
      <c r="AD468" s="336">
        <f t="shared" si="77"/>
        <v>251.46678923469173</v>
      </c>
      <c r="AE468" s="1">
        <f t="shared" si="76"/>
        <v>307.81205601511681</v>
      </c>
    </row>
    <row r="469" spans="1:31" hidden="1" x14ac:dyDescent="0.3">
      <c r="A469" s="92" t="s">
        <v>308</v>
      </c>
      <c r="B469" s="92" t="s">
        <v>10</v>
      </c>
      <c r="C469" s="92" t="s">
        <v>18</v>
      </c>
      <c r="D469" s="92" t="s">
        <v>1507</v>
      </c>
      <c r="F469" s="92">
        <v>35</v>
      </c>
      <c r="J469">
        <v>256.33333333333337</v>
      </c>
      <c r="W469" s="334">
        <f>+VLOOKUP(A469,infradensité!$A$2:$B$67,2,FALSE)</f>
        <v>0.36</v>
      </c>
      <c r="X469" s="334">
        <v>1.3</v>
      </c>
      <c r="Y469" s="335">
        <f t="shared" si="71"/>
        <v>119.96400000000001</v>
      </c>
      <c r="Z469" s="335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35">
        <f t="shared" si="72"/>
        <v>264.0899664365561</v>
      </c>
      <c r="AD469" s="336">
        <f t="shared" si="77"/>
        <v>259.88328615776965</v>
      </c>
      <c r="AE469" s="1">
        <f t="shared" si="76"/>
        <v>307.81205601511681</v>
      </c>
    </row>
    <row r="470" spans="1:31" hidden="1" x14ac:dyDescent="0.3">
      <c r="A470" s="92" t="s">
        <v>308</v>
      </c>
      <c r="B470" s="92" t="s">
        <v>10</v>
      </c>
      <c r="C470" s="92" t="s">
        <v>18</v>
      </c>
      <c r="D470" s="92" t="s">
        <v>1507</v>
      </c>
      <c r="F470" s="92">
        <v>36</v>
      </c>
      <c r="J470">
        <v>264.70000000000005</v>
      </c>
      <c r="W470" s="334">
        <f>+VLOOKUP(A470,infradensité!$A$2:$B$67,2,FALSE)</f>
        <v>0.36</v>
      </c>
      <c r="X470" s="334">
        <v>1.3</v>
      </c>
      <c r="Y470" s="335">
        <f t="shared" si="71"/>
        <v>123.87960000000001</v>
      </c>
      <c r="Z470" s="335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35">
        <f t="shared" si="72"/>
        <v>272.49728248418893</v>
      </c>
      <c r="AD470" s="336">
        <f t="shared" si="77"/>
        <v>268.29362446037248</v>
      </c>
      <c r="AE470" s="1">
        <f t="shared" si="76"/>
        <v>307.81205601511681</v>
      </c>
    </row>
    <row r="471" spans="1:31" hidden="1" x14ac:dyDescent="0.3">
      <c r="A471" s="92" t="s">
        <v>308</v>
      </c>
      <c r="B471" s="92" t="s">
        <v>10</v>
      </c>
      <c r="C471" s="92" t="s">
        <v>18</v>
      </c>
      <c r="D471" s="92" t="s">
        <v>1507</v>
      </c>
      <c r="F471" s="92">
        <v>37</v>
      </c>
      <c r="J471">
        <v>273.06666666666672</v>
      </c>
      <c r="W471" s="334">
        <f>+VLOOKUP(A471,infradensité!$A$2:$B$67,2,FALSE)</f>
        <v>0.36</v>
      </c>
      <c r="X471" s="334">
        <v>1.3</v>
      </c>
      <c r="Y471" s="335">
        <f t="shared" si="71"/>
        <v>127.79520000000002</v>
      </c>
      <c r="Z471" s="335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35">
        <f t="shared" si="72"/>
        <v>280.89876699635607</v>
      </c>
      <c r="AD471" s="336">
        <f t="shared" si="77"/>
        <v>276.6980247402725</v>
      </c>
      <c r="AE471" s="1">
        <f t="shared" si="76"/>
        <v>307.81205601511681</v>
      </c>
    </row>
    <row r="472" spans="1:31" hidden="1" x14ac:dyDescent="0.3">
      <c r="A472" s="92" t="s">
        <v>308</v>
      </c>
      <c r="B472" s="92" t="s">
        <v>10</v>
      </c>
      <c r="C472" s="92" t="s">
        <v>18</v>
      </c>
      <c r="D472" s="92" t="s">
        <v>1507</v>
      </c>
      <c r="F472" s="92">
        <v>38</v>
      </c>
      <c r="J472">
        <v>281.43333333333339</v>
      </c>
      <c r="W472" s="334">
        <f>+VLOOKUP(A472,infradensité!$A$2:$B$67,2,FALSE)</f>
        <v>0.36</v>
      </c>
      <c r="X472" s="334">
        <v>1.3</v>
      </c>
      <c r="Y472" s="335">
        <f t="shared" si="71"/>
        <v>131.71080000000003</v>
      </c>
      <c r="Z472" s="335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35">
        <f t="shared" si="72"/>
        <v>289.29461915509631</v>
      </c>
      <c r="AD472" s="336">
        <f t="shared" si="77"/>
        <v>285.09669307572619</v>
      </c>
      <c r="AE472" s="1">
        <f t="shared" si="76"/>
        <v>307.81205601511681</v>
      </c>
    </row>
    <row r="473" spans="1:31" hidden="1" x14ac:dyDescent="0.3">
      <c r="A473" s="92" t="s">
        <v>308</v>
      </c>
      <c r="B473" s="92" t="s">
        <v>10</v>
      </c>
      <c r="C473" s="92" t="s">
        <v>18</v>
      </c>
      <c r="D473" s="92" t="s">
        <v>1507</v>
      </c>
      <c r="F473" s="92">
        <v>39</v>
      </c>
      <c r="J473">
        <v>289.80000000000007</v>
      </c>
      <c r="W473" s="334">
        <f>+VLOOKUP(A473,infradensité!$A$2:$B$67,2,FALSE)</f>
        <v>0.36</v>
      </c>
      <c r="X473" s="334">
        <v>1.3</v>
      </c>
      <c r="Y473" s="335">
        <f t="shared" si="71"/>
        <v>135.62640000000002</v>
      </c>
      <c r="Z473" s="335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35">
        <f t="shared" si="72"/>
        <v>297.68502562639242</v>
      </c>
      <c r="AD473" s="336">
        <f t="shared" si="77"/>
        <v>293.48982239074439</v>
      </c>
      <c r="AE473" s="1">
        <f t="shared" si="76"/>
        <v>307.81205601511681</v>
      </c>
    </row>
    <row r="474" spans="1:31" hidden="1" x14ac:dyDescent="0.3">
      <c r="A474" s="92" t="s">
        <v>308</v>
      </c>
      <c r="B474" s="92" t="s">
        <v>10</v>
      </c>
      <c r="C474" s="92" t="s">
        <v>18</v>
      </c>
      <c r="D474" s="92" t="s">
        <v>1507</v>
      </c>
      <c r="F474" s="92">
        <v>40</v>
      </c>
      <c r="J474">
        <v>298.16666666666674</v>
      </c>
      <c r="W474" s="334">
        <f>+VLOOKUP(A474,infradensité!$A$2:$B$67,2,FALSE)</f>
        <v>0.36</v>
      </c>
      <c r="X474" s="334">
        <v>1.3</v>
      </c>
      <c r="Y474" s="335">
        <f t="shared" si="71"/>
        <v>139.54200000000003</v>
      </c>
      <c r="Z474" s="335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35">
        <f t="shared" si="72"/>
        <v>306.07016168500996</v>
      </c>
      <c r="AD474" s="336">
        <f t="shared" si="77"/>
        <v>301.87759365570116</v>
      </c>
      <c r="AE474" s="1">
        <f t="shared" si="76"/>
        <v>307.81205601511681</v>
      </c>
    </row>
    <row r="475" spans="1:31" hidden="1" x14ac:dyDescent="0.3">
      <c r="A475" s="92" t="s">
        <v>308</v>
      </c>
      <c r="B475" s="92" t="s">
        <v>10</v>
      </c>
      <c r="C475" s="92" t="s">
        <v>18</v>
      </c>
      <c r="D475" s="92" t="s">
        <v>1507</v>
      </c>
      <c r="F475" s="92">
        <v>41</v>
      </c>
      <c r="J475">
        <v>306.53333333333342</v>
      </c>
      <c r="W475" s="334">
        <f>+VLOOKUP(A475,infradensité!$A$2:$B$67,2,FALSE)</f>
        <v>0.36</v>
      </c>
      <c r="X475" s="334">
        <v>1.3</v>
      </c>
      <c r="Y475" s="335">
        <f t="shared" si="71"/>
        <v>143.45760000000004</v>
      </c>
      <c r="Z475" s="335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35">
        <f t="shared" si="72"/>
        <v>314.45019220953321</v>
      </c>
      <c r="AD475" s="336">
        <f t="shared" si="77"/>
        <v>310.26017694727159</v>
      </c>
      <c r="AE475" s="1">
        <f t="shared" si="76"/>
        <v>307.81205601511681</v>
      </c>
    </row>
    <row r="476" spans="1:31" hidden="1" x14ac:dyDescent="0.3">
      <c r="A476" s="92" t="s">
        <v>308</v>
      </c>
      <c r="B476" s="92" t="s">
        <v>10</v>
      </c>
      <c r="C476" s="92" t="s">
        <v>18</v>
      </c>
      <c r="D476" s="92" t="s">
        <v>1507</v>
      </c>
      <c r="F476" s="92">
        <v>42</v>
      </c>
      <c r="J476">
        <v>314.90000000000009</v>
      </c>
      <c r="W476" s="334">
        <f>+VLOOKUP(A476,infradensité!$A$2:$B$67,2,FALSE)</f>
        <v>0.36</v>
      </c>
      <c r="X476" s="334">
        <v>1.3</v>
      </c>
      <c r="Y476" s="335">
        <f t="shared" si="71"/>
        <v>147.37320000000003</v>
      </c>
      <c r="Z476" s="335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35">
        <f t="shared" si="72"/>
        <v>322.82527256570944</v>
      </c>
      <c r="AD476" s="336">
        <f t="shared" si="77"/>
        <v>318.63773238762133</v>
      </c>
      <c r="AE476" s="1">
        <f t="shared" si="76"/>
        <v>307.81205601511681</v>
      </c>
    </row>
    <row r="477" spans="1:31" hidden="1" x14ac:dyDescent="0.3">
      <c r="A477" s="92" t="s">
        <v>308</v>
      </c>
      <c r="B477" s="92" t="s">
        <v>10</v>
      </c>
      <c r="C477" s="92" t="s">
        <v>18</v>
      </c>
      <c r="D477" s="92" t="s">
        <v>1507</v>
      </c>
      <c r="F477" s="92">
        <v>43</v>
      </c>
      <c r="J477">
        <v>323.26666666666677</v>
      </c>
      <c r="W477" s="334">
        <f>+VLOOKUP(A477,infradensité!$A$2:$B$67,2,FALSE)</f>
        <v>0.36</v>
      </c>
      <c r="X477" s="334">
        <v>1.3</v>
      </c>
      <c r="Y477" s="335">
        <f t="shared" ref="Y477:Y540" si="78">+X477*W477*J477</f>
        <v>151.28880000000004</v>
      </c>
      <c r="Z477" s="335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35">
        <f t="shared" ref="AC477:AC540" si="79">+(Z477+Y477)*0.475*44/12</f>
        <v>331.19554939327537</v>
      </c>
      <c r="AD477" s="336">
        <f t="shared" si="77"/>
        <v>327.01041097949241</v>
      </c>
      <c r="AE477" s="1">
        <f t="shared" si="76"/>
        <v>307.81205601511681</v>
      </c>
    </row>
    <row r="478" spans="1:31" hidden="1" x14ac:dyDescent="0.3">
      <c r="A478" s="92" t="s">
        <v>308</v>
      </c>
      <c r="B478" s="92" t="s">
        <v>10</v>
      </c>
      <c r="C478" s="92" t="s">
        <v>18</v>
      </c>
      <c r="D478" s="92" t="s">
        <v>1507</v>
      </c>
      <c r="F478" s="92">
        <v>44</v>
      </c>
      <c r="J478">
        <v>331.63333333333344</v>
      </c>
      <c r="W478" s="334">
        <f>+VLOOKUP(A478,infradensité!$A$2:$B$67,2,FALSE)</f>
        <v>0.36</v>
      </c>
      <c r="X478" s="334">
        <v>1.3</v>
      </c>
      <c r="Y478" s="335">
        <f t="shared" si="78"/>
        <v>155.20440000000005</v>
      </c>
      <c r="Z478" s="335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35">
        <f t="shared" si="79"/>
        <v>339.56116130903234</v>
      </c>
      <c r="AD478" s="336">
        <f t="shared" si="77"/>
        <v>335.37835535115386</v>
      </c>
      <c r="AE478" s="1">
        <f t="shared" si="76"/>
        <v>307.81205601511681</v>
      </c>
    </row>
    <row r="479" spans="1:31" hidden="1" x14ac:dyDescent="0.3">
      <c r="A479" s="92" t="s">
        <v>308</v>
      </c>
      <c r="B479" s="92" t="s">
        <v>10</v>
      </c>
      <c r="C479" s="92" t="s">
        <v>18</v>
      </c>
      <c r="D479" s="92" t="s">
        <v>1507</v>
      </c>
      <c r="F479" s="92">
        <v>45</v>
      </c>
      <c r="J479">
        <v>340</v>
      </c>
      <c r="W479" s="334">
        <f>+VLOOKUP(A479,infradensité!$A$2:$B$67,2,FALSE)</f>
        <v>0.36</v>
      </c>
      <c r="X479" s="334">
        <v>1.3</v>
      </c>
      <c r="Y479" s="335">
        <f t="shared" si="78"/>
        <v>159.12</v>
      </c>
      <c r="Z479" s="335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35">
        <f t="shared" si="79"/>
        <v>347.92223953697521</v>
      </c>
      <c r="AD479" s="336">
        <f t="shared" si="77"/>
        <v>343.74170042300375</v>
      </c>
      <c r="AE479" s="1">
        <f t="shared" si="76"/>
        <v>307.81205601511681</v>
      </c>
    </row>
    <row r="480" spans="1:31" hidden="1" x14ac:dyDescent="0.3">
      <c r="A480" s="92" t="s">
        <v>308</v>
      </c>
      <c r="B480" s="92" t="s">
        <v>10</v>
      </c>
      <c r="C480" s="92" t="s">
        <v>18</v>
      </c>
      <c r="D480" s="92" t="s">
        <v>1507</v>
      </c>
      <c r="F480" s="92">
        <v>46</v>
      </c>
      <c r="J480">
        <v>226</v>
      </c>
      <c r="W480" s="334">
        <f>+VLOOKUP(A480,infradensité!$A$2:$B$67,2,FALSE)</f>
        <v>0.36</v>
      </c>
      <c r="X480" s="334">
        <v>1.3</v>
      </c>
      <c r="Y480" s="335">
        <f t="shared" si="78"/>
        <v>105.768</v>
      </c>
      <c r="Z480" s="335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35">
        <f t="shared" si="79"/>
        <v>233.5568505873855</v>
      </c>
      <c r="AD480" s="336">
        <f t="shared" si="77"/>
        <v>290.73954506218035</v>
      </c>
      <c r="AE480" s="1">
        <f t="shared" si="76"/>
        <v>307.81205601511681</v>
      </c>
    </row>
    <row r="481" spans="1:31" hidden="1" x14ac:dyDescent="0.3">
      <c r="A481" s="92" t="s">
        <v>308</v>
      </c>
      <c r="B481" s="92" t="s">
        <v>10</v>
      </c>
      <c r="C481" s="92" t="s">
        <v>18</v>
      </c>
      <c r="D481" s="92" t="s">
        <v>1507</v>
      </c>
      <c r="F481" s="92">
        <v>47</v>
      </c>
      <c r="J481">
        <v>236.55555555555554</v>
      </c>
      <c r="W481" s="334">
        <f>+VLOOKUP(A481,infradensité!$A$2:$B$67,2,FALSE)</f>
        <v>0.36</v>
      </c>
      <c r="X481" s="334">
        <v>1.3</v>
      </c>
      <c r="Y481" s="335">
        <f t="shared" si="78"/>
        <v>110.70799999999998</v>
      </c>
      <c r="Z481" s="335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35">
        <f t="shared" si="79"/>
        <v>244.19165087076001</v>
      </c>
      <c r="AD481" s="336">
        <f t="shared" si="77"/>
        <v>238.87425072907274</v>
      </c>
      <c r="AE481" s="1">
        <f t="shared" si="76"/>
        <v>307.81205601511681</v>
      </c>
    </row>
    <row r="482" spans="1:31" hidden="1" x14ac:dyDescent="0.3">
      <c r="A482" s="92" t="s">
        <v>308</v>
      </c>
      <c r="B482" s="92" t="s">
        <v>10</v>
      </c>
      <c r="C482" s="92" t="s">
        <v>18</v>
      </c>
      <c r="D482" s="92" t="s">
        <v>1507</v>
      </c>
      <c r="F482" s="92">
        <v>48</v>
      </c>
      <c r="J482">
        <v>247.11111111111109</v>
      </c>
      <c r="W482" s="334">
        <f>+VLOOKUP(A482,infradensité!$A$2:$B$67,2,FALSE)</f>
        <v>0.36</v>
      </c>
      <c r="X482" s="334">
        <v>1.3</v>
      </c>
      <c r="Y482" s="335">
        <f t="shared" si="78"/>
        <v>115.64799999999998</v>
      </c>
      <c r="Z482" s="335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35">
        <f t="shared" si="79"/>
        <v>254.81592599617738</v>
      </c>
      <c r="AD482" s="336">
        <f t="shared" si="77"/>
        <v>249.50378843346869</v>
      </c>
      <c r="AE482" s="1">
        <f t="shared" si="76"/>
        <v>307.81205601511681</v>
      </c>
    </row>
    <row r="483" spans="1:31" hidden="1" x14ac:dyDescent="0.3">
      <c r="A483" s="92" t="s">
        <v>308</v>
      </c>
      <c r="B483" s="92" t="s">
        <v>10</v>
      </c>
      <c r="C483" s="92" t="s">
        <v>18</v>
      </c>
      <c r="D483" s="92" t="s">
        <v>1507</v>
      </c>
      <c r="F483" s="92">
        <v>49</v>
      </c>
      <c r="J483">
        <v>257.66666666666663</v>
      </c>
      <c r="W483" s="334">
        <f>+VLOOKUP(A483,infradensité!$A$2:$B$67,2,FALSE)</f>
        <v>0.36</v>
      </c>
      <c r="X483" s="334">
        <v>1.3</v>
      </c>
      <c r="Y483" s="335">
        <f t="shared" si="78"/>
        <v>120.58799999999998</v>
      </c>
      <c r="Z483" s="335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35">
        <f t="shared" si="79"/>
        <v>265.43017695199092</v>
      </c>
      <c r="AD483" s="336">
        <f t="shared" si="77"/>
        <v>260.12305147408415</v>
      </c>
      <c r="AE483" s="1">
        <f t="shared" si="76"/>
        <v>307.81205601511681</v>
      </c>
    </row>
    <row r="484" spans="1:31" hidden="1" x14ac:dyDescent="0.3">
      <c r="A484" s="92" t="s">
        <v>308</v>
      </c>
      <c r="B484" s="92" t="s">
        <v>10</v>
      </c>
      <c r="C484" s="92" t="s">
        <v>18</v>
      </c>
      <c r="D484" s="92" t="s">
        <v>1507</v>
      </c>
      <c r="F484" s="92">
        <v>50</v>
      </c>
      <c r="J484">
        <v>268.22222222222217</v>
      </c>
      <c r="W484" s="334">
        <f>+VLOOKUP(A484,infradensité!$A$2:$B$67,2,FALSE)</f>
        <v>0.36</v>
      </c>
      <c r="X484" s="334">
        <v>1.3</v>
      </c>
      <c r="Y484" s="335">
        <f t="shared" si="78"/>
        <v>125.52799999999996</v>
      </c>
      <c r="Z484" s="335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35">
        <f t="shared" si="79"/>
        <v>276.03486135692128</v>
      </c>
      <c r="AD484" s="336">
        <f t="shared" si="77"/>
        <v>270.7325191544561</v>
      </c>
      <c r="AE484" s="1">
        <f t="shared" si="76"/>
        <v>307.81205601511681</v>
      </c>
    </row>
    <row r="485" spans="1:31" hidden="1" x14ac:dyDescent="0.3">
      <c r="A485" s="92" t="s">
        <v>308</v>
      </c>
      <c r="B485" s="92" t="s">
        <v>10</v>
      </c>
      <c r="C485" s="92" t="s">
        <v>18</v>
      </c>
      <c r="D485" s="92" t="s">
        <v>1507</v>
      </c>
      <c r="F485" s="92">
        <v>51</v>
      </c>
      <c r="J485">
        <v>278.77777777777771</v>
      </c>
      <c r="W485" s="334">
        <f>+VLOOKUP(A485,infradensité!$A$2:$B$67,2,FALSE)</f>
        <v>0.36</v>
      </c>
      <c r="X485" s="334">
        <v>1.3</v>
      </c>
      <c r="Y485" s="335">
        <f t="shared" si="78"/>
        <v>130.46799999999996</v>
      </c>
      <c r="Z485" s="335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35">
        <f t="shared" si="79"/>
        <v>286.63039877249713</v>
      </c>
      <c r="AD485" s="336">
        <f t="shared" si="77"/>
        <v>281.33263006470918</v>
      </c>
      <c r="AE485" s="1">
        <f t="shared" si="76"/>
        <v>307.81205601511681</v>
      </c>
    </row>
    <row r="486" spans="1:31" hidden="1" x14ac:dyDescent="0.3">
      <c r="A486" s="92" t="s">
        <v>308</v>
      </c>
      <c r="B486" s="92" t="s">
        <v>10</v>
      </c>
      <c r="C486" s="92" t="s">
        <v>18</v>
      </c>
      <c r="D486" s="92" t="s">
        <v>1507</v>
      </c>
      <c r="F486" s="92">
        <v>52</v>
      </c>
      <c r="J486">
        <v>289.33333333333326</v>
      </c>
      <c r="W486" s="334">
        <f>+VLOOKUP(A486,infradensité!$A$2:$B$67,2,FALSE)</f>
        <v>0.36</v>
      </c>
      <c r="X486" s="334">
        <v>1.3</v>
      </c>
      <c r="Y486" s="335">
        <f t="shared" si="78"/>
        <v>135.40799999999996</v>
      </c>
      <c r="Z486" s="335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35">
        <f t="shared" si="79"/>
        <v>297.21717518827541</v>
      </c>
      <c r="AD486" s="336">
        <f t="shared" si="77"/>
        <v>291.92378698038624</v>
      </c>
      <c r="AE486" s="1">
        <f t="shared" si="76"/>
        <v>307.81205601511681</v>
      </c>
    </row>
    <row r="487" spans="1:31" hidden="1" x14ac:dyDescent="0.3">
      <c r="A487" s="92" t="s">
        <v>308</v>
      </c>
      <c r="B487" s="92" t="s">
        <v>10</v>
      </c>
      <c r="C487" s="92" t="s">
        <v>18</v>
      </c>
      <c r="D487" s="92" t="s">
        <v>1507</v>
      </c>
      <c r="F487" s="92">
        <v>53</v>
      </c>
      <c r="J487">
        <v>299.8888888888888</v>
      </c>
      <c r="W487" s="334">
        <f>+VLOOKUP(A487,infradensité!$A$2:$B$67,2,FALSE)</f>
        <v>0.36</v>
      </c>
      <c r="X487" s="334">
        <v>1.3</v>
      </c>
      <c r="Y487" s="335">
        <f t="shared" si="78"/>
        <v>140.34799999999996</v>
      </c>
      <c r="Z487" s="335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35">
        <f t="shared" si="79"/>
        <v>307.79554683413977</v>
      </c>
      <c r="AD487" s="336">
        <f t="shared" si="77"/>
        <v>302.50636101120756</v>
      </c>
      <c r="AE487" s="1">
        <f t="shared" si="76"/>
        <v>307.81205601511681</v>
      </c>
    </row>
    <row r="488" spans="1:31" hidden="1" x14ac:dyDescent="0.3">
      <c r="A488" s="92" t="s">
        <v>308</v>
      </c>
      <c r="B488" s="92" t="s">
        <v>10</v>
      </c>
      <c r="C488" s="92" t="s">
        <v>18</v>
      </c>
      <c r="D488" s="92" t="s">
        <v>1507</v>
      </c>
      <c r="F488" s="92">
        <v>54</v>
      </c>
      <c r="J488">
        <v>310.44444444444434</v>
      </c>
      <c r="W488" s="334">
        <f>+VLOOKUP(A488,infradensité!$A$2:$B$67,2,FALSE)</f>
        <v>0.36</v>
      </c>
      <c r="X488" s="334">
        <v>1.3</v>
      </c>
      <c r="Y488" s="335">
        <f t="shared" si="78"/>
        <v>145.28799999999995</v>
      </c>
      <c r="Z488" s="335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35">
        <f t="shared" si="79"/>
        <v>318.3658434407742</v>
      </c>
      <c r="AD488" s="336">
        <f t="shared" si="77"/>
        <v>313.08069513745698</v>
      </c>
      <c r="AE488" s="1">
        <f t="shared" si="76"/>
        <v>307.81205601511681</v>
      </c>
    </row>
    <row r="489" spans="1:31" hidden="1" x14ac:dyDescent="0.3">
      <c r="A489" s="92" t="s">
        <v>308</v>
      </c>
      <c r="B489" s="92" t="s">
        <v>10</v>
      </c>
      <c r="C489" s="92" t="s">
        <v>18</v>
      </c>
      <c r="D489" s="92" t="s">
        <v>1507</v>
      </c>
      <c r="F489" s="92">
        <v>55</v>
      </c>
      <c r="J489">
        <v>321</v>
      </c>
      <c r="W489" s="334">
        <f>+VLOOKUP(A489,infradensité!$A$2:$B$67,2,FALSE)</f>
        <v>0.36</v>
      </c>
      <c r="X489" s="334">
        <v>1.3</v>
      </c>
      <c r="Y489" s="335">
        <f t="shared" si="78"/>
        <v>150.22799999999998</v>
      </c>
      <c r="Z489" s="335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35">
        <f t="shared" si="79"/>
        <v>328.92837104423438</v>
      </c>
      <c r="AD489" s="336">
        <f t="shared" si="77"/>
        <v>323.64710724250426</v>
      </c>
      <c r="AE489" s="1">
        <f t="shared" si="76"/>
        <v>307.81205601511681</v>
      </c>
    </row>
    <row r="490" spans="1:31" hidden="1" x14ac:dyDescent="0.3">
      <c r="A490" s="92" t="s">
        <v>308</v>
      </c>
      <c r="B490" s="92" t="s">
        <v>10</v>
      </c>
      <c r="C490" s="92" t="s">
        <v>18</v>
      </c>
      <c r="D490" s="92" t="s">
        <v>1507</v>
      </c>
      <c r="F490" s="92">
        <v>56</v>
      </c>
      <c r="J490">
        <v>258</v>
      </c>
      <c r="W490" s="334">
        <f>+VLOOKUP(A490,infradensité!$A$2:$B$67,2,FALSE)</f>
        <v>0.36</v>
      </c>
      <c r="X490" s="334">
        <v>1.3</v>
      </c>
      <c r="Y490" s="335">
        <f t="shared" si="78"/>
        <v>120.744</v>
      </c>
      <c r="Z490" s="335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35">
        <f t="shared" si="79"/>
        <v>265.76520570407024</v>
      </c>
      <c r="AD490" s="336">
        <f t="shared" si="77"/>
        <v>297.34678837415231</v>
      </c>
      <c r="AE490" s="1">
        <f t="shared" si="76"/>
        <v>307.81205601511681</v>
      </c>
    </row>
    <row r="491" spans="1:31" hidden="1" x14ac:dyDescent="0.3">
      <c r="A491" s="92" t="s">
        <v>308</v>
      </c>
      <c r="B491" s="92" t="s">
        <v>10</v>
      </c>
      <c r="C491" s="92" t="s">
        <v>18</v>
      </c>
      <c r="D491" s="92" t="s">
        <v>1507</v>
      </c>
      <c r="F491" s="92">
        <v>57</v>
      </c>
      <c r="J491">
        <v>270.22222222222223</v>
      </c>
      <c r="W491" s="334">
        <f>+VLOOKUP(A491,infradensité!$A$2:$B$67,2,FALSE)</f>
        <v>0.36</v>
      </c>
      <c r="X491" s="334">
        <v>1.3</v>
      </c>
      <c r="Y491" s="335">
        <f t="shared" si="78"/>
        <v>126.464</v>
      </c>
      <c r="Z491" s="335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35">
        <f t="shared" si="79"/>
        <v>278.04312704494663</v>
      </c>
      <c r="AD491" s="336">
        <f t="shared" si="77"/>
        <v>271.90416637450846</v>
      </c>
      <c r="AE491" s="1">
        <f t="shared" si="76"/>
        <v>307.81205601511681</v>
      </c>
    </row>
    <row r="492" spans="1:31" hidden="1" x14ac:dyDescent="0.3">
      <c r="A492" s="92" t="s">
        <v>308</v>
      </c>
      <c r="B492" s="92" t="s">
        <v>10</v>
      </c>
      <c r="C492" s="92" t="s">
        <v>18</v>
      </c>
      <c r="D492" s="92" t="s">
        <v>1507</v>
      </c>
      <c r="F492" s="92">
        <v>58</v>
      </c>
      <c r="J492">
        <v>282.44444444444446</v>
      </c>
      <c r="W492" s="334">
        <f>+VLOOKUP(A492,infradensité!$A$2:$B$67,2,FALSE)</f>
        <v>0.36</v>
      </c>
      <c r="X492" s="334">
        <v>1.3</v>
      </c>
      <c r="Y492" s="335">
        <f t="shared" si="78"/>
        <v>132.184</v>
      </c>
      <c r="Z492" s="335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35">
        <f t="shared" si="79"/>
        <v>290.30888492835771</v>
      </c>
      <c r="AD492" s="336">
        <f t="shared" si="77"/>
        <v>284.17600598665217</v>
      </c>
      <c r="AE492" s="1">
        <f t="shared" si="76"/>
        <v>307.81205601511681</v>
      </c>
    </row>
    <row r="493" spans="1:31" hidden="1" x14ac:dyDescent="0.3">
      <c r="A493" s="92" t="s">
        <v>308</v>
      </c>
      <c r="B493" s="92" t="s">
        <v>10</v>
      </c>
      <c r="C493" s="92" t="s">
        <v>18</v>
      </c>
      <c r="D493" s="92" t="s">
        <v>1507</v>
      </c>
      <c r="F493" s="92">
        <v>59</v>
      </c>
      <c r="J493">
        <v>294.66666666666669</v>
      </c>
      <c r="W493" s="334">
        <f>+VLOOKUP(A493,infradensité!$A$2:$B$67,2,FALSE)</f>
        <v>0.36</v>
      </c>
      <c r="X493" s="334">
        <v>1.3</v>
      </c>
      <c r="Y493" s="335">
        <f t="shared" si="78"/>
        <v>137.904</v>
      </c>
      <c r="Z493" s="335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35">
        <f t="shared" si="79"/>
        <v>302.56306586704619</v>
      </c>
      <c r="AD493" s="336">
        <f t="shared" si="77"/>
        <v>296.43597539770195</v>
      </c>
      <c r="AE493" s="1">
        <f t="shared" si="76"/>
        <v>307.81205601511681</v>
      </c>
    </row>
    <row r="494" spans="1:31" hidden="1" x14ac:dyDescent="0.3">
      <c r="A494" s="92" t="s">
        <v>308</v>
      </c>
      <c r="B494" s="92" t="s">
        <v>10</v>
      </c>
      <c r="C494" s="92" t="s">
        <v>18</v>
      </c>
      <c r="D494" s="92" t="s">
        <v>1507</v>
      </c>
      <c r="F494" s="92">
        <v>60</v>
      </c>
      <c r="J494">
        <v>306.88888888888891</v>
      </c>
      <c r="W494" s="334">
        <f>+VLOOKUP(A494,infradensité!$A$2:$B$67,2,FALSE)</f>
        <v>0.36</v>
      </c>
      <c r="X494" s="334">
        <v>1.3</v>
      </c>
      <c r="Y494" s="335">
        <f t="shared" si="78"/>
        <v>143.624</v>
      </c>
      <c r="Z494" s="335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35">
        <f t="shared" si="79"/>
        <v>314.80620496601284</v>
      </c>
      <c r="AD494" s="336">
        <f t="shared" si="77"/>
        <v>308.68463541652955</v>
      </c>
      <c r="AE494" s="1">
        <f t="shared" si="76"/>
        <v>307.81205601511681</v>
      </c>
    </row>
    <row r="495" spans="1:31" hidden="1" x14ac:dyDescent="0.3">
      <c r="A495" s="92" t="s">
        <v>308</v>
      </c>
      <c r="B495" s="92" t="s">
        <v>10</v>
      </c>
      <c r="C495" s="92" t="s">
        <v>18</v>
      </c>
      <c r="D495" s="92" t="s">
        <v>1507</v>
      </c>
      <c r="F495" s="92">
        <v>61</v>
      </c>
      <c r="J495">
        <v>319.11111111111114</v>
      </c>
      <c r="W495" s="334">
        <f>+VLOOKUP(A495,infradensité!$A$2:$B$67,2,FALSE)</f>
        <v>0.36</v>
      </c>
      <c r="X495" s="334">
        <v>1.3</v>
      </c>
      <c r="Y495" s="335">
        <f t="shared" si="78"/>
        <v>149.34399999999999</v>
      </c>
      <c r="Z495" s="335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35">
        <f t="shared" si="79"/>
        <v>327.03879229515297</v>
      </c>
      <c r="AD495" s="336">
        <f t="shared" si="77"/>
        <v>320.92249863058294</v>
      </c>
      <c r="AE495" s="1">
        <f t="shared" si="76"/>
        <v>307.81205601511681</v>
      </c>
    </row>
    <row r="496" spans="1:31" hidden="1" x14ac:dyDescent="0.3">
      <c r="A496" s="92" t="s">
        <v>308</v>
      </c>
      <c r="B496" s="92" t="s">
        <v>10</v>
      </c>
      <c r="C496" s="92" t="s">
        <v>18</v>
      </c>
      <c r="D496" s="92" t="s">
        <v>1507</v>
      </c>
      <c r="F496" s="92">
        <v>62</v>
      </c>
      <c r="J496">
        <v>331.33333333333337</v>
      </c>
      <c r="W496" s="334">
        <f>+VLOOKUP(A496,infradensité!$A$2:$B$67,2,FALSE)</f>
        <v>0.36</v>
      </c>
      <c r="X496" s="334">
        <v>1.3</v>
      </c>
      <c r="Y496" s="335">
        <f t="shared" si="78"/>
        <v>155.06400000000002</v>
      </c>
      <c r="Z496" s="335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35">
        <f t="shared" si="79"/>
        <v>339.26127825812586</v>
      </c>
      <c r="AD496" s="336">
        <f t="shared" si="77"/>
        <v>333.15003527663941</v>
      </c>
      <c r="AE496" s="1">
        <f t="shared" si="76"/>
        <v>307.81205601511681</v>
      </c>
    </row>
    <row r="497" spans="1:31" hidden="1" x14ac:dyDescent="0.3">
      <c r="A497" s="92" t="s">
        <v>308</v>
      </c>
      <c r="B497" s="92" t="s">
        <v>10</v>
      </c>
      <c r="C497" s="92" t="s">
        <v>18</v>
      </c>
      <c r="D497" s="92" t="s">
        <v>1507</v>
      </c>
      <c r="F497" s="92">
        <v>63</v>
      </c>
      <c r="J497">
        <v>343.5555555555556</v>
      </c>
      <c r="W497" s="334">
        <f>+VLOOKUP(A497,infradensité!$A$2:$B$67,2,FALSE)</f>
        <v>0.36</v>
      </c>
      <c r="X497" s="334">
        <v>1.3</v>
      </c>
      <c r="Y497" s="335">
        <f t="shared" si="78"/>
        <v>160.78400000000002</v>
      </c>
      <c r="Z497" s="335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35">
        <f t="shared" si="79"/>
        <v>351.47407814676626</v>
      </c>
      <c r="AD497" s="336">
        <f t="shared" si="77"/>
        <v>345.36767820244609</v>
      </c>
      <c r="AE497" s="1">
        <f t="shared" si="76"/>
        <v>307.81205601511681</v>
      </c>
    </row>
    <row r="498" spans="1:31" hidden="1" x14ac:dyDescent="0.3">
      <c r="A498" s="92" t="s">
        <v>308</v>
      </c>
      <c r="B498" s="92" t="s">
        <v>10</v>
      </c>
      <c r="C498" s="92" t="s">
        <v>18</v>
      </c>
      <c r="D498" s="92" t="s">
        <v>1507</v>
      </c>
      <c r="F498" s="92">
        <v>64</v>
      </c>
      <c r="J498">
        <v>355.77777777777783</v>
      </c>
      <c r="W498" s="334">
        <f>+VLOOKUP(A498,infradensité!$A$2:$B$67,2,FALSE)</f>
        <v>0.36</v>
      </c>
      <c r="X498" s="334">
        <v>1.3</v>
      </c>
      <c r="Y498" s="335">
        <f t="shared" si="78"/>
        <v>166.50400000000002</v>
      </c>
      <c r="Z498" s="335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35">
        <f t="shared" si="79"/>
        <v>363.6775760291809</v>
      </c>
      <c r="AD498" s="336">
        <f t="shared" si="77"/>
        <v>357.57582708797361</v>
      </c>
      <c r="AE498" s="1">
        <f t="shared" si="76"/>
        <v>307.81205601511681</v>
      </c>
    </row>
    <row r="499" spans="1:31" hidden="1" x14ac:dyDescent="0.3">
      <c r="A499" s="92" t="s">
        <v>308</v>
      </c>
      <c r="B499" s="92" t="s">
        <v>10</v>
      </c>
      <c r="C499" s="92" t="s">
        <v>18</v>
      </c>
      <c r="D499" s="92" t="s">
        <v>1507</v>
      </c>
      <c r="F499" s="92">
        <v>65</v>
      </c>
      <c r="J499">
        <v>368</v>
      </c>
      <c r="W499" s="334">
        <f>+VLOOKUP(A499,infradensité!$A$2:$B$67,2,FALSE)</f>
        <v>0.36</v>
      </c>
      <c r="X499" s="334">
        <v>1.3</v>
      </c>
      <c r="Y499" s="335">
        <f t="shared" si="78"/>
        <v>172.22399999999999</v>
      </c>
      <c r="Z499" s="335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35">
        <f t="shared" si="79"/>
        <v>375.87212808855401</v>
      </c>
      <c r="AD499" s="336">
        <f t="shared" si="77"/>
        <v>369.77485205886745</v>
      </c>
      <c r="AE499" s="1">
        <f t="shared" ref="AE499:AE544" si="83">+SUM($AD$434:$AD$544)/110</f>
        <v>307.81205601511681</v>
      </c>
    </row>
    <row r="500" spans="1:31" hidden="1" x14ac:dyDescent="0.3">
      <c r="A500" s="92" t="s">
        <v>308</v>
      </c>
      <c r="B500" s="92" t="s">
        <v>10</v>
      </c>
      <c r="C500" s="92" t="s">
        <v>18</v>
      </c>
      <c r="D500" s="92" t="s">
        <v>1507</v>
      </c>
      <c r="F500" s="92">
        <v>66</v>
      </c>
      <c r="J500">
        <v>295</v>
      </c>
      <c r="W500" s="334">
        <f>+VLOOKUP(A500,infradensité!$A$2:$B$67,2,FALSE)</f>
        <v>0.36</v>
      </c>
      <c r="X500" s="334">
        <v>1.3</v>
      </c>
      <c r="Y500" s="335">
        <f t="shared" si="78"/>
        <v>138.06</v>
      </c>
      <c r="Z500" s="335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35">
        <f t="shared" si="79"/>
        <v>302.89711380319795</v>
      </c>
      <c r="AD500" s="336">
        <f t="shared" si="77"/>
        <v>339.38462094587601</v>
      </c>
      <c r="AE500" s="1">
        <f t="shared" si="83"/>
        <v>307.81205601511681</v>
      </c>
    </row>
    <row r="501" spans="1:31" hidden="1" x14ac:dyDescent="0.3">
      <c r="A501" s="92" t="s">
        <v>308</v>
      </c>
      <c r="B501" s="92" t="s">
        <v>10</v>
      </c>
      <c r="C501" s="92" t="s">
        <v>18</v>
      </c>
      <c r="D501" s="92" t="s">
        <v>1507</v>
      </c>
      <c r="F501" s="92">
        <v>67</v>
      </c>
      <c r="J501">
        <v>308</v>
      </c>
      <c r="W501" s="334">
        <f>+VLOOKUP(A501,infradensité!$A$2:$B$67,2,FALSE)</f>
        <v>0.36</v>
      </c>
      <c r="X501" s="334">
        <v>1.3</v>
      </c>
      <c r="Y501" s="335">
        <f t="shared" si="78"/>
        <v>144.14400000000001</v>
      </c>
      <c r="Z501" s="335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35">
        <f t="shared" si="79"/>
        <v>315.91868734548365</v>
      </c>
      <c r="AD501" s="336">
        <f t="shared" si="77"/>
        <v>309.40790057434083</v>
      </c>
      <c r="AE501" s="1">
        <f t="shared" si="83"/>
        <v>307.81205601511681</v>
      </c>
    </row>
    <row r="502" spans="1:31" hidden="1" x14ac:dyDescent="0.3">
      <c r="A502" s="92" t="s">
        <v>308</v>
      </c>
      <c r="B502" s="92" t="s">
        <v>10</v>
      </c>
      <c r="C502" s="92" t="s">
        <v>18</v>
      </c>
      <c r="D502" s="92" t="s">
        <v>1507</v>
      </c>
      <c r="F502" s="92">
        <v>68</v>
      </c>
      <c r="J502">
        <v>321</v>
      </c>
      <c r="W502" s="334">
        <f>+VLOOKUP(A502,infradensité!$A$2:$B$67,2,FALSE)</f>
        <v>0.36</v>
      </c>
      <c r="X502" s="334">
        <v>1.3</v>
      </c>
      <c r="Y502" s="335">
        <f t="shared" si="78"/>
        <v>150.22799999999998</v>
      </c>
      <c r="Z502" s="335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35">
        <f t="shared" si="79"/>
        <v>328.92837104423438</v>
      </c>
      <c r="AD502" s="336">
        <f t="shared" si="77"/>
        <v>322.42352919485904</v>
      </c>
      <c r="AE502" s="1">
        <f t="shared" si="83"/>
        <v>307.81205601511681</v>
      </c>
    </row>
    <row r="503" spans="1:31" hidden="1" x14ac:dyDescent="0.3">
      <c r="A503" s="92" t="s">
        <v>308</v>
      </c>
      <c r="B503" s="92" t="s">
        <v>10</v>
      </c>
      <c r="C503" s="92" t="s">
        <v>18</v>
      </c>
      <c r="D503" s="92" t="s">
        <v>1507</v>
      </c>
      <c r="F503" s="92">
        <v>69</v>
      </c>
      <c r="J503">
        <v>334</v>
      </c>
      <c r="W503" s="334">
        <f>+VLOOKUP(A503,infradensité!$A$2:$B$67,2,FALSE)</f>
        <v>0.36</v>
      </c>
      <c r="X503" s="334">
        <v>1.3</v>
      </c>
      <c r="Y503" s="335">
        <f t="shared" si="78"/>
        <v>156.31199999999998</v>
      </c>
      <c r="Z503" s="335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35">
        <f t="shared" si="79"/>
        <v>341.92670150246289</v>
      </c>
      <c r="AD503" s="336">
        <f t="shared" si="77"/>
        <v>335.42753627334866</v>
      </c>
      <c r="AE503" s="1">
        <f t="shared" si="83"/>
        <v>307.81205601511681</v>
      </c>
    </row>
    <row r="504" spans="1:31" hidden="1" x14ac:dyDescent="0.3">
      <c r="A504" s="92" t="s">
        <v>308</v>
      </c>
      <c r="B504" s="92" t="s">
        <v>10</v>
      </c>
      <c r="C504" s="92" t="s">
        <v>18</v>
      </c>
      <c r="D504" s="92" t="s">
        <v>1507</v>
      </c>
      <c r="F504" s="92">
        <v>70</v>
      </c>
      <c r="J504">
        <v>347</v>
      </c>
      <c r="W504" s="334">
        <f>+VLOOKUP(A504,infradensité!$A$2:$B$67,2,FALSE)</f>
        <v>0.36</v>
      </c>
      <c r="X504" s="334">
        <v>1.3</v>
      </c>
      <c r="Y504" s="335">
        <f t="shared" si="78"/>
        <v>162.39599999999999</v>
      </c>
      <c r="Z504" s="335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35">
        <f t="shared" si="79"/>
        <v>354.91417118648002</v>
      </c>
      <c r="AD504" s="336">
        <f t="shared" si="77"/>
        <v>348.42043634447145</v>
      </c>
      <c r="AE504" s="1">
        <f t="shared" si="83"/>
        <v>307.81205601511681</v>
      </c>
    </row>
    <row r="505" spans="1:31" hidden="1" x14ac:dyDescent="0.3">
      <c r="A505" s="92" t="s">
        <v>308</v>
      </c>
      <c r="B505" s="92" t="s">
        <v>10</v>
      </c>
      <c r="C505" s="92" t="s">
        <v>18</v>
      </c>
      <c r="D505" s="92" t="s">
        <v>1507</v>
      </c>
      <c r="F505" s="92">
        <v>71</v>
      </c>
      <c r="J505">
        <v>360</v>
      </c>
      <c r="W505" s="334">
        <f>+VLOOKUP(A505,infradensité!$A$2:$B$67,2,FALSE)</f>
        <v>0.36</v>
      </c>
      <c r="X505" s="334">
        <v>1.3</v>
      </c>
      <c r="Y505" s="335">
        <f t="shared" si="78"/>
        <v>168.48</v>
      </c>
      <c r="Z505" s="335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35">
        <f t="shared" si="79"/>
        <v>367.89123357271274</v>
      </c>
      <c r="AD505" s="336">
        <f t="shared" si="77"/>
        <v>361.40270237959635</v>
      </c>
      <c r="AE505" s="1">
        <f t="shared" si="83"/>
        <v>307.81205601511681</v>
      </c>
    </row>
    <row r="506" spans="1:31" hidden="1" x14ac:dyDescent="0.3">
      <c r="A506" s="92" t="s">
        <v>308</v>
      </c>
      <c r="B506" s="92" t="s">
        <v>10</v>
      </c>
      <c r="C506" s="92" t="s">
        <v>18</v>
      </c>
      <c r="D506" s="92" t="s">
        <v>1507</v>
      </c>
      <c r="F506" s="92">
        <v>72</v>
      </c>
      <c r="J506">
        <v>373</v>
      </c>
      <c r="W506" s="334">
        <f>+VLOOKUP(A506,infradensité!$A$2:$B$67,2,FALSE)</f>
        <v>0.36</v>
      </c>
      <c r="X506" s="334">
        <v>1.3</v>
      </c>
      <c r="Y506" s="335">
        <f t="shared" si="78"/>
        <v>174.56399999999999</v>
      </c>
      <c r="Z506" s="335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35">
        <f t="shared" si="79"/>
        <v>380.85830753019781</v>
      </c>
      <c r="AD506" s="336">
        <f t="shared" si="77"/>
        <v>374.3747705514553</v>
      </c>
      <c r="AE506" s="1">
        <f t="shared" si="83"/>
        <v>307.81205601511681</v>
      </c>
    </row>
    <row r="507" spans="1:31" hidden="1" x14ac:dyDescent="0.3">
      <c r="A507" s="92" t="s">
        <v>308</v>
      </c>
      <c r="B507" s="92" t="s">
        <v>10</v>
      </c>
      <c r="C507" s="92" t="s">
        <v>18</v>
      </c>
      <c r="D507" s="92" t="s">
        <v>1507</v>
      </c>
      <c r="F507" s="92">
        <v>73</v>
      </c>
      <c r="J507">
        <v>386</v>
      </c>
      <c r="W507" s="334">
        <f>+VLOOKUP(A507,infradensité!$A$2:$B$67,2,FALSE)</f>
        <v>0.36</v>
      </c>
      <c r="X507" s="334">
        <v>1.3</v>
      </c>
      <c r="Y507" s="335">
        <f t="shared" si="78"/>
        <v>180.648</v>
      </c>
      <c r="Z507" s="335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35">
        <f t="shared" si="79"/>
        <v>393.81578107494573</v>
      </c>
      <c r="AD507" s="336">
        <f t="shared" si="77"/>
        <v>387.33704430257177</v>
      </c>
      <c r="AE507" s="1">
        <f t="shared" si="83"/>
        <v>307.81205601511681</v>
      </c>
    </row>
    <row r="508" spans="1:31" hidden="1" x14ac:dyDescent="0.3">
      <c r="A508" s="92" t="s">
        <v>308</v>
      </c>
      <c r="B508" s="92" t="s">
        <v>10</v>
      </c>
      <c r="C508" s="92" t="s">
        <v>18</v>
      </c>
      <c r="D508" s="92" t="s">
        <v>1507</v>
      </c>
      <c r="F508" s="92">
        <v>74</v>
      </c>
      <c r="J508">
        <v>399</v>
      </c>
      <c r="W508" s="334">
        <f>+VLOOKUP(A508,infradensité!$A$2:$B$67,2,FALSE)</f>
        <v>0.36</v>
      </c>
      <c r="X508" s="334">
        <v>1.3</v>
      </c>
      <c r="Y508" s="335">
        <f t="shared" si="78"/>
        <v>186.732</v>
      </c>
      <c r="Z508" s="335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35">
        <f t="shared" si="79"/>
        <v>406.764014604328</v>
      </c>
      <c r="AD508" s="336">
        <f t="shared" si="77"/>
        <v>400.28989783963686</v>
      </c>
      <c r="AE508" s="1">
        <f t="shared" si="83"/>
        <v>307.81205601511681</v>
      </c>
    </row>
    <row r="509" spans="1:31" hidden="1" x14ac:dyDescent="0.3">
      <c r="A509" s="92" t="s">
        <v>308</v>
      </c>
      <c r="B509" s="92" t="s">
        <v>10</v>
      </c>
      <c r="C509" s="92" t="s">
        <v>18</v>
      </c>
      <c r="D509" s="92" t="s">
        <v>1507</v>
      </c>
      <c r="F509" s="92">
        <v>75</v>
      </c>
      <c r="J509">
        <v>412</v>
      </c>
      <c r="W509" s="334">
        <f>+VLOOKUP(A509,infradensité!$A$2:$B$67,2,FALSE)</f>
        <v>0.36</v>
      </c>
      <c r="X509" s="334">
        <v>1.3</v>
      </c>
      <c r="Y509" s="335">
        <f t="shared" si="78"/>
        <v>192.81599999999997</v>
      </c>
      <c r="Z509" s="335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35">
        <f t="shared" si="79"/>
        <v>419.70334369809893</v>
      </c>
      <c r="AD509" s="336">
        <f t="shared" si="77"/>
        <v>413.23367915121344</v>
      </c>
      <c r="AE509" s="1">
        <f t="shared" si="83"/>
        <v>307.81205601511681</v>
      </c>
    </row>
    <row r="510" spans="1:31" hidden="1" x14ac:dyDescent="0.3">
      <c r="A510" s="92" t="s">
        <v>308</v>
      </c>
      <c r="B510" s="92" t="s">
        <v>10</v>
      </c>
      <c r="C510" s="92" t="s">
        <v>18</v>
      </c>
      <c r="D510" s="92" t="s">
        <v>1507</v>
      </c>
      <c r="F510" s="92">
        <v>76</v>
      </c>
      <c r="J510">
        <v>334</v>
      </c>
      <c r="W510" s="334">
        <f>+VLOOKUP(A510,infradensité!$A$2:$B$67,2,FALSE)</f>
        <v>0.36</v>
      </c>
      <c r="X510" s="334">
        <v>1.3</v>
      </c>
      <c r="Y510" s="335">
        <f t="shared" si="78"/>
        <v>156.31199999999998</v>
      </c>
      <c r="Z510" s="335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35">
        <f t="shared" si="79"/>
        <v>341.92670150246289</v>
      </c>
      <c r="AD510" s="336">
        <f t="shared" si="77"/>
        <v>380.81502260028094</v>
      </c>
      <c r="AE510" s="1">
        <f t="shared" si="83"/>
        <v>307.81205601511681</v>
      </c>
    </row>
    <row r="511" spans="1:31" hidden="1" x14ac:dyDescent="0.3">
      <c r="A511" s="92" t="s">
        <v>308</v>
      </c>
      <c r="B511" s="92" t="s">
        <v>10</v>
      </c>
      <c r="C511" s="92" t="s">
        <v>18</v>
      </c>
      <c r="D511" s="92" t="s">
        <v>1507</v>
      </c>
      <c r="F511" s="92">
        <v>77</v>
      </c>
      <c r="J511">
        <v>348.71428571428572</v>
      </c>
      <c r="W511" s="334">
        <f>+VLOOKUP(A511,infradensité!$A$2:$B$67,2,FALSE)</f>
        <v>0.36</v>
      </c>
      <c r="X511" s="334">
        <v>1.3</v>
      </c>
      <c r="Y511" s="335">
        <f t="shared" si="78"/>
        <v>163.1982857142857</v>
      </c>
      <c r="Z511" s="335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35">
        <f t="shared" si="79"/>
        <v>356.62601849108142</v>
      </c>
      <c r="AD511" s="336">
        <f t="shared" si="77"/>
        <v>349.27635999677216</v>
      </c>
      <c r="AE511" s="1">
        <f t="shared" si="83"/>
        <v>307.81205601511681</v>
      </c>
    </row>
    <row r="512" spans="1:31" hidden="1" x14ac:dyDescent="0.3">
      <c r="A512" s="92" t="s">
        <v>308</v>
      </c>
      <c r="B512" s="92" t="s">
        <v>10</v>
      </c>
      <c r="C512" s="92" t="s">
        <v>18</v>
      </c>
      <c r="D512" s="92" t="s">
        <v>1507</v>
      </c>
      <c r="F512" s="92">
        <v>78</v>
      </c>
      <c r="J512">
        <v>363.42857142857144</v>
      </c>
      <c r="W512" s="334">
        <f>+VLOOKUP(A512,infradensité!$A$2:$B$67,2,FALSE)</f>
        <v>0.36</v>
      </c>
      <c r="X512" s="334">
        <v>1.3</v>
      </c>
      <c r="Y512" s="335">
        <f t="shared" si="78"/>
        <v>170.08457142857142</v>
      </c>
      <c r="Z512" s="335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35">
        <f t="shared" si="79"/>
        <v>371.31207459433944</v>
      </c>
      <c r="AD512" s="336">
        <f t="shared" si="77"/>
        <v>363.96904654271043</v>
      </c>
      <c r="AE512" s="1">
        <f t="shared" si="83"/>
        <v>307.81205601511681</v>
      </c>
    </row>
    <row r="513" spans="1:31" hidden="1" x14ac:dyDescent="0.3">
      <c r="A513" s="92" t="s">
        <v>308</v>
      </c>
      <c r="B513" s="92" t="s">
        <v>10</v>
      </c>
      <c r="C513" s="92" t="s">
        <v>18</v>
      </c>
      <c r="D513" s="92" t="s">
        <v>1507</v>
      </c>
      <c r="F513" s="92">
        <v>79</v>
      </c>
      <c r="J513">
        <v>378.14285714285717</v>
      </c>
      <c r="W513" s="334">
        <f>+VLOOKUP(A513,infradensité!$A$2:$B$67,2,FALSE)</f>
        <v>0.36</v>
      </c>
      <c r="X513" s="334">
        <v>1.3</v>
      </c>
      <c r="Y513" s="335">
        <f t="shared" si="78"/>
        <v>176.97085714285714</v>
      </c>
      <c r="Z513" s="335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35">
        <f t="shared" si="79"/>
        <v>385.98546812935791</v>
      </c>
      <c r="AD513" s="336">
        <f t="shared" si="77"/>
        <v>378.64877136184867</v>
      </c>
      <c r="AE513" s="1">
        <f t="shared" si="83"/>
        <v>307.81205601511681</v>
      </c>
    </row>
    <row r="514" spans="1:31" hidden="1" x14ac:dyDescent="0.3">
      <c r="A514" s="92" t="s">
        <v>308</v>
      </c>
      <c r="B514" s="92" t="s">
        <v>10</v>
      </c>
      <c r="C514" s="92" t="s">
        <v>18</v>
      </c>
      <c r="D514" s="92" t="s">
        <v>1507</v>
      </c>
      <c r="F514" s="92">
        <v>80</v>
      </c>
      <c r="J514">
        <v>392.85714285714289</v>
      </c>
      <c r="W514" s="334">
        <f>+VLOOKUP(A514,infradensité!$A$2:$B$67,2,FALSE)</f>
        <v>0.36</v>
      </c>
      <c r="X514" s="334">
        <v>1.3</v>
      </c>
      <c r="Y514" s="335">
        <f t="shared" si="78"/>
        <v>183.85714285714286</v>
      </c>
      <c r="Z514" s="335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35">
        <f t="shared" si="79"/>
        <v>400.64674821330715</v>
      </c>
      <c r="AD514" s="336">
        <f t="shared" si="77"/>
        <v>393.31610817133253</v>
      </c>
      <c r="AE514" s="1">
        <f t="shared" si="83"/>
        <v>307.81205601511681</v>
      </c>
    </row>
    <row r="515" spans="1:31" hidden="1" x14ac:dyDescent="0.3">
      <c r="A515" s="92" t="s">
        <v>308</v>
      </c>
      <c r="B515" s="92" t="s">
        <v>10</v>
      </c>
      <c r="C515" s="92" t="s">
        <v>18</v>
      </c>
      <c r="D515" s="92" t="s">
        <v>1507</v>
      </c>
      <c r="F515" s="92">
        <v>81</v>
      </c>
      <c r="J515">
        <v>407.57142857142861</v>
      </c>
      <c r="W515" s="334">
        <f>+VLOOKUP(A515,infradensité!$A$2:$B$67,2,FALSE)</f>
        <v>0.36</v>
      </c>
      <c r="X515" s="334">
        <v>1.3</v>
      </c>
      <c r="Y515" s="335">
        <f t="shared" si="78"/>
        <v>190.74342857142858</v>
      </c>
      <c r="Z515" s="335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35">
        <f t="shared" si="79"/>
        <v>415.29642049920841</v>
      </c>
      <c r="AD515" s="336">
        <f t="shared" si="77"/>
        <v>407.97158435625778</v>
      </c>
      <c r="AE515" s="1">
        <f t="shared" si="83"/>
        <v>307.81205601511681</v>
      </c>
    </row>
    <row r="516" spans="1:31" hidden="1" x14ac:dyDescent="0.3">
      <c r="A516" s="92" t="s">
        <v>308</v>
      </c>
      <c r="B516" s="92" t="s">
        <v>10</v>
      </c>
      <c r="C516" s="92" t="s">
        <v>18</v>
      </c>
      <c r="D516" s="92" t="s">
        <v>1507</v>
      </c>
      <c r="F516" s="92">
        <v>82</v>
      </c>
      <c r="J516">
        <v>422.28571428571433</v>
      </c>
      <c r="W516" s="334">
        <f>+VLOOKUP(A516,infradensité!$A$2:$B$67,2,FALSE)</f>
        <v>0.36</v>
      </c>
      <c r="X516" s="334">
        <v>1.3</v>
      </c>
      <c r="Y516" s="335">
        <f t="shared" si="78"/>
        <v>197.6297142857143</v>
      </c>
      <c r="Z516" s="335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35">
        <f t="shared" si="79"/>
        <v>429.93495206015473</v>
      </c>
      <c r="AD516" s="336">
        <f t="shared" si="77"/>
        <v>422.61568627968154</v>
      </c>
      <c r="AE516" s="1">
        <f t="shared" si="83"/>
        <v>307.81205601511681</v>
      </c>
    </row>
    <row r="517" spans="1:31" hidden="1" x14ac:dyDescent="0.3">
      <c r="A517" s="92" t="s">
        <v>308</v>
      </c>
      <c r="B517" s="92" t="s">
        <v>10</v>
      </c>
      <c r="C517" s="92" t="s">
        <v>18</v>
      </c>
      <c r="D517" s="92" t="s">
        <v>1507</v>
      </c>
      <c r="F517" s="92">
        <v>83</v>
      </c>
      <c r="J517">
        <v>437.00000000000006</v>
      </c>
      <c r="W517" s="334">
        <f>+VLOOKUP(A517,infradensité!$A$2:$B$67,2,FALSE)</f>
        <v>0.36</v>
      </c>
      <c r="X517" s="334">
        <v>1.3</v>
      </c>
      <c r="Y517" s="335">
        <f t="shared" si="78"/>
        <v>204.51600000000002</v>
      </c>
      <c r="Z517" s="335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35">
        <f t="shared" si="79"/>
        <v>444.5627755736532</v>
      </c>
      <c r="AD517" s="336">
        <f t="shared" si="77"/>
        <v>437.24886381690396</v>
      </c>
      <c r="AE517" s="1">
        <f t="shared" si="83"/>
        <v>307.81205601511681</v>
      </c>
    </row>
    <row r="518" spans="1:31" hidden="1" x14ac:dyDescent="0.3">
      <c r="A518" s="92" t="s">
        <v>308</v>
      </c>
      <c r="B518" s="92" t="s">
        <v>10</v>
      </c>
      <c r="C518" s="92" t="s">
        <v>18</v>
      </c>
      <c r="D518" s="92" t="s">
        <v>1507</v>
      </c>
      <c r="F518" s="92">
        <v>84</v>
      </c>
      <c r="J518">
        <v>451.71428571428578</v>
      </c>
      <c r="W518" s="334">
        <f>+VLOOKUP(A518,infradensité!$A$2:$B$67,2,FALSE)</f>
        <v>0.36</v>
      </c>
      <c r="X518" s="334">
        <v>1.3</v>
      </c>
      <c r="Y518" s="335">
        <f t="shared" si="78"/>
        <v>211.40228571428574</v>
      </c>
      <c r="Z518" s="335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35">
        <f t="shared" si="79"/>
        <v>459.1802929265703</v>
      </c>
      <c r="AD518" s="336">
        <f t="shared" si="77"/>
        <v>451.87153425011172</v>
      </c>
      <c r="AE518" s="1">
        <f t="shared" si="83"/>
        <v>307.81205601511681</v>
      </c>
    </row>
    <row r="519" spans="1:31" hidden="1" x14ac:dyDescent="0.3">
      <c r="A519" s="92" t="s">
        <v>308</v>
      </c>
      <c r="B519" s="92" t="s">
        <v>10</v>
      </c>
      <c r="C519" s="92" t="s">
        <v>18</v>
      </c>
      <c r="D519" s="92" t="s">
        <v>1507</v>
      </c>
      <c r="F519" s="92">
        <v>85</v>
      </c>
      <c r="J519">
        <v>466.4285714285715</v>
      </c>
      <c r="W519" s="334">
        <f>+VLOOKUP(A519,infradensité!$A$2:$B$67,2,FALSE)</f>
        <v>0.36</v>
      </c>
      <c r="X519" s="334">
        <v>1.3</v>
      </c>
      <c r="Y519" s="335">
        <f t="shared" si="78"/>
        <v>218.28857142857146</v>
      </c>
      <c r="Z519" s="335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35">
        <f t="shared" si="79"/>
        <v>473.78787833716757</v>
      </c>
      <c r="AD519" s="336">
        <f t="shared" si="77"/>
        <v>466.48408563186894</v>
      </c>
      <c r="AE519" s="1">
        <f t="shared" si="83"/>
        <v>307.81205601511681</v>
      </c>
    </row>
    <row r="520" spans="1:31" hidden="1" x14ac:dyDescent="0.3">
      <c r="A520" s="92" t="s">
        <v>308</v>
      </c>
      <c r="B520" s="92" t="s">
        <v>10</v>
      </c>
      <c r="C520" s="92" t="s">
        <v>18</v>
      </c>
      <c r="D520" s="92" t="s">
        <v>1507</v>
      </c>
      <c r="F520" s="92">
        <v>86</v>
      </c>
      <c r="J520">
        <v>481.14285714285722</v>
      </c>
      <c r="W520" s="334">
        <f>+VLOOKUP(A520,infradensité!$A$2:$B$67,2,FALSE)</f>
        <v>0.36</v>
      </c>
      <c r="X520" s="334">
        <v>1.3</v>
      </c>
      <c r="Y520" s="335">
        <f t="shared" si="78"/>
        <v>225.17485714285718</v>
      </c>
      <c r="Z520" s="335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35">
        <f t="shared" si="79"/>
        <v>488.38588107211064</v>
      </c>
      <c r="AD520" s="336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hidden="1" x14ac:dyDescent="0.3">
      <c r="A521" s="92" t="s">
        <v>308</v>
      </c>
      <c r="B521" s="92" t="s">
        <v>10</v>
      </c>
      <c r="C521" s="92" t="s">
        <v>18</v>
      </c>
      <c r="D521" s="92" t="s">
        <v>1507</v>
      </c>
      <c r="F521" s="92">
        <v>87</v>
      </c>
      <c r="J521">
        <v>495.85714285714295</v>
      </c>
      <c r="W521" s="334">
        <f>+VLOOKUP(A521,infradensité!$A$2:$B$67,2,FALSE)</f>
        <v>0.36</v>
      </c>
      <c r="X521" s="334">
        <v>1.3</v>
      </c>
      <c r="Y521" s="335">
        <f t="shared" si="78"/>
        <v>232.0611428571429</v>
      </c>
      <c r="Z521" s="335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35">
        <f t="shared" si="79"/>
        <v>502.97462782177485</v>
      </c>
      <c r="AD521" s="336">
        <f t="shared" si="84"/>
        <v>495.68025444694274</v>
      </c>
      <c r="AE521" s="1">
        <f t="shared" si="83"/>
        <v>307.81205601511681</v>
      </c>
    </row>
    <row r="522" spans="1:31" hidden="1" x14ac:dyDescent="0.3">
      <c r="A522" s="92" t="s">
        <v>308</v>
      </c>
      <c r="B522" s="92" t="s">
        <v>10</v>
      </c>
      <c r="C522" s="92" t="s">
        <v>18</v>
      </c>
      <c r="D522" s="92" t="s">
        <v>1507</v>
      </c>
      <c r="F522" s="92">
        <v>88</v>
      </c>
      <c r="J522">
        <v>510.57142857142867</v>
      </c>
      <c r="W522" s="334">
        <f>+VLOOKUP(A522,infradensité!$A$2:$B$67,2,FALSE)</f>
        <v>0.36</v>
      </c>
      <c r="X522" s="334">
        <v>1.3</v>
      </c>
      <c r="Y522" s="335">
        <f t="shared" si="78"/>
        <v>238.94742857142859</v>
      </c>
      <c r="Z522" s="335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35">
        <f t="shared" si="79"/>
        <v>517.55442478568432</v>
      </c>
      <c r="AD522" s="336">
        <f t="shared" si="84"/>
        <v>510.26452630372955</v>
      </c>
      <c r="AE522" s="1">
        <f t="shared" si="83"/>
        <v>307.81205601511681</v>
      </c>
    </row>
    <row r="523" spans="1:31" hidden="1" x14ac:dyDescent="0.3">
      <c r="A523" s="92" t="s">
        <v>308</v>
      </c>
      <c r="B523" s="92" t="s">
        <v>10</v>
      </c>
      <c r="C523" s="92" t="s">
        <v>18</v>
      </c>
      <c r="D523" s="92" t="s">
        <v>1507</v>
      </c>
      <c r="F523" s="92">
        <v>89</v>
      </c>
      <c r="J523">
        <v>525.28571428571433</v>
      </c>
      <c r="W523" s="334">
        <f>+VLOOKUP(A523,infradensité!$A$2:$B$67,2,FALSE)</f>
        <v>0.36</v>
      </c>
      <c r="X523" s="334">
        <v>1.3</v>
      </c>
      <c r="Y523" s="335">
        <f t="shared" si="78"/>
        <v>245.83371428571428</v>
      </c>
      <c r="Z523" s="335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35">
        <f t="shared" si="79"/>
        <v>532.12555951079321</v>
      </c>
      <c r="AD523" s="336">
        <f t="shared" si="84"/>
        <v>524.83999214823871</v>
      </c>
      <c r="AE523" s="1">
        <f t="shared" si="83"/>
        <v>307.81205601511681</v>
      </c>
    </row>
    <row r="524" spans="1:31" hidden="1" x14ac:dyDescent="0.3">
      <c r="A524" s="92" t="s">
        <v>308</v>
      </c>
      <c r="B524" s="92" t="s">
        <v>10</v>
      </c>
      <c r="C524" s="92" t="s">
        <v>18</v>
      </c>
      <c r="D524" s="92" t="s">
        <v>1507</v>
      </c>
      <c r="F524" s="92">
        <v>90</v>
      </c>
      <c r="J524">
        <v>540</v>
      </c>
      <c r="W524" s="334">
        <f>+VLOOKUP(A524,infradensité!$A$2:$B$67,2,FALSE)</f>
        <v>0.36</v>
      </c>
      <c r="X524" s="334">
        <v>1.3</v>
      </c>
      <c r="Y524" s="335">
        <f t="shared" si="78"/>
        <v>252.71999999999997</v>
      </c>
      <c r="Z524" s="335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35">
        <f t="shared" si="79"/>
        <v>546.68830251799852</v>
      </c>
      <c r="AD524" s="336">
        <f t="shared" si="84"/>
        <v>539.40693101439592</v>
      </c>
      <c r="AE524" s="1">
        <f t="shared" si="83"/>
        <v>307.81205601511681</v>
      </c>
    </row>
    <row r="525" spans="1:31" hidden="1" x14ac:dyDescent="0.3">
      <c r="A525" s="92" t="s">
        <v>308</v>
      </c>
      <c r="B525" s="92" t="s">
        <v>10</v>
      </c>
      <c r="C525" s="92" t="s">
        <v>18</v>
      </c>
      <c r="D525" s="92" t="s">
        <v>1507</v>
      </c>
      <c r="F525" s="92">
        <v>91</v>
      </c>
      <c r="J525">
        <v>402</v>
      </c>
      <c r="W525" s="334">
        <f>+VLOOKUP(A525,infradensité!$A$2:$B$67,2,FALSE)</f>
        <v>0.36</v>
      </c>
      <c r="X525" s="334">
        <v>1.3</v>
      </c>
      <c r="Y525" s="335">
        <f t="shared" si="78"/>
        <v>188.136</v>
      </c>
      <c r="Z525" s="335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35">
        <f t="shared" si="79"/>
        <v>409.75079221165839</v>
      </c>
      <c r="AD525" s="336">
        <f t="shared" si="84"/>
        <v>478.21954736482849</v>
      </c>
      <c r="AE525" s="1">
        <f t="shared" si="83"/>
        <v>307.81205601511681</v>
      </c>
    </row>
    <row r="526" spans="1:31" hidden="1" x14ac:dyDescent="0.3">
      <c r="A526" s="92" t="s">
        <v>308</v>
      </c>
      <c r="B526" s="92" t="s">
        <v>10</v>
      </c>
      <c r="C526" s="92" t="s">
        <v>18</v>
      </c>
      <c r="D526" s="92" t="s">
        <v>1507</v>
      </c>
      <c r="F526" s="92">
        <v>92</v>
      </c>
      <c r="J526">
        <v>415.14285714285717</v>
      </c>
      <c r="W526" s="334">
        <f>+VLOOKUP(A526,infradensité!$A$2:$B$67,2,FALSE)</f>
        <v>0.36</v>
      </c>
      <c r="X526" s="334">
        <v>1.3</v>
      </c>
      <c r="Y526" s="335">
        <f t="shared" si="78"/>
        <v>194.28685714285714</v>
      </c>
      <c r="Z526" s="335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35">
        <f t="shared" si="79"/>
        <v>422.83023214528106</v>
      </c>
      <c r="AD526" s="336">
        <f t="shared" si="84"/>
        <v>416.29051217846973</v>
      </c>
      <c r="AE526" s="1">
        <f t="shared" si="83"/>
        <v>307.81205601511681</v>
      </c>
    </row>
    <row r="527" spans="1:31" hidden="1" x14ac:dyDescent="0.3">
      <c r="A527" s="92" t="s">
        <v>308</v>
      </c>
      <c r="B527" s="92" t="s">
        <v>10</v>
      </c>
      <c r="C527" s="92" t="s">
        <v>18</v>
      </c>
      <c r="D527" s="92" t="s">
        <v>1507</v>
      </c>
      <c r="F527" s="92">
        <v>93</v>
      </c>
      <c r="J527">
        <v>428.28571428571433</v>
      </c>
      <c r="W527" s="334">
        <f>+VLOOKUP(A527,infradensité!$A$2:$B$67,2,FALSE)</f>
        <v>0.36</v>
      </c>
      <c r="X527" s="334">
        <v>1.3</v>
      </c>
      <c r="Y527" s="335">
        <f t="shared" si="78"/>
        <v>200.43771428571429</v>
      </c>
      <c r="Z527" s="335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35">
        <f t="shared" si="79"/>
        <v>435.90096515860819</v>
      </c>
      <c r="AD527" s="336">
        <f t="shared" si="84"/>
        <v>429.36559865194465</v>
      </c>
      <c r="AE527" s="1">
        <f t="shared" si="83"/>
        <v>307.81205601511681</v>
      </c>
    </row>
    <row r="528" spans="1:31" hidden="1" x14ac:dyDescent="0.3">
      <c r="A528" s="92" t="s">
        <v>308</v>
      </c>
      <c r="B528" s="92" t="s">
        <v>10</v>
      </c>
      <c r="C528" s="92" t="s">
        <v>18</v>
      </c>
      <c r="D528" s="92" t="s">
        <v>1507</v>
      </c>
      <c r="F528" s="92">
        <v>94</v>
      </c>
      <c r="J528">
        <v>441.4285714285715</v>
      </c>
      <c r="W528" s="334">
        <f>+VLOOKUP(A528,infradensité!$A$2:$B$67,2,FALSE)</f>
        <v>0.36</v>
      </c>
      <c r="X528" s="334">
        <v>1.3</v>
      </c>
      <c r="Y528" s="335">
        <f t="shared" si="78"/>
        <v>206.58857142857144</v>
      </c>
      <c r="Z528" s="335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35">
        <f t="shared" si="79"/>
        <v>448.96328910566535</v>
      </c>
      <c r="AD528" s="336">
        <f t="shared" si="84"/>
        <v>442.43212713213677</v>
      </c>
      <c r="AE528" s="1">
        <f t="shared" si="83"/>
        <v>307.81205601511681</v>
      </c>
    </row>
    <row r="529" spans="1:31" hidden="1" x14ac:dyDescent="0.3">
      <c r="A529" s="92" t="s">
        <v>308</v>
      </c>
      <c r="B529" s="92" t="s">
        <v>10</v>
      </c>
      <c r="C529" s="92" t="s">
        <v>18</v>
      </c>
      <c r="D529" s="92" t="s">
        <v>1507</v>
      </c>
      <c r="F529" s="92">
        <v>95</v>
      </c>
      <c r="J529">
        <v>454.57142857142867</v>
      </c>
      <c r="W529" s="334">
        <f>+VLOOKUP(A529,infradensité!$A$2:$B$67,2,FALSE)</f>
        <v>0.36</v>
      </c>
      <c r="X529" s="334">
        <v>1.3</v>
      </c>
      <c r="Y529" s="335">
        <f t="shared" si="78"/>
        <v>212.73942857142859</v>
      </c>
      <c r="Z529" s="335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35">
        <f t="shared" si="79"/>
        <v>462.01748309602863</v>
      </c>
      <c r="AD529" s="336">
        <f t="shared" si="84"/>
        <v>455.49038610084699</v>
      </c>
      <c r="AE529" s="1">
        <f t="shared" si="83"/>
        <v>307.81205601511681</v>
      </c>
    </row>
    <row r="530" spans="1:31" hidden="1" x14ac:dyDescent="0.3">
      <c r="A530" s="92" t="s">
        <v>308</v>
      </c>
      <c r="B530" s="92" t="s">
        <v>10</v>
      </c>
      <c r="C530" s="92" t="s">
        <v>18</v>
      </c>
      <c r="D530" s="92" t="s">
        <v>1507</v>
      </c>
      <c r="F530" s="92">
        <v>96</v>
      </c>
      <c r="J530">
        <v>467.71428571428584</v>
      </c>
      <c r="W530" s="334">
        <f>+VLOOKUP(A530,infradensité!$A$2:$B$67,2,FALSE)</f>
        <v>0.36</v>
      </c>
      <c r="X530" s="334">
        <v>1.3</v>
      </c>
      <c r="Y530" s="335">
        <f t="shared" si="78"/>
        <v>218.89028571428577</v>
      </c>
      <c r="Z530" s="335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35">
        <f t="shared" si="79"/>
        <v>475.06380918187824</v>
      </c>
      <c r="AD530" s="336">
        <f t="shared" si="84"/>
        <v>468.54064613895343</v>
      </c>
      <c r="AE530" s="1">
        <f t="shared" si="83"/>
        <v>307.81205601511681</v>
      </c>
    </row>
    <row r="531" spans="1:31" hidden="1" x14ac:dyDescent="0.3">
      <c r="A531" s="92" t="s">
        <v>308</v>
      </c>
      <c r="B531" s="92" t="s">
        <v>10</v>
      </c>
      <c r="C531" s="92" t="s">
        <v>18</v>
      </c>
      <c r="D531" s="92" t="s">
        <v>1507</v>
      </c>
      <c r="F531" s="92">
        <v>97</v>
      </c>
      <c r="J531">
        <v>480.857142857143</v>
      </c>
      <c r="W531" s="334">
        <f>+VLOOKUP(A531,infradensité!$A$2:$B$67,2,FALSE)</f>
        <v>0.36</v>
      </c>
      <c r="X531" s="334">
        <v>1.3</v>
      </c>
      <c r="Y531" s="335">
        <f t="shared" si="78"/>
        <v>225.04114285714292</v>
      </c>
      <c r="Z531" s="335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35">
        <f t="shared" si="79"/>
        <v>488.10251385009451</v>
      </c>
      <c r="AD531" s="336">
        <f t="shared" si="84"/>
        <v>481.58316151598638</v>
      </c>
      <c r="AE531" s="1">
        <f t="shared" si="83"/>
        <v>307.81205601511681</v>
      </c>
    </row>
    <row r="532" spans="1:31" hidden="1" x14ac:dyDescent="0.3">
      <c r="A532" s="92" t="s">
        <v>308</v>
      </c>
      <c r="B532" s="92" t="s">
        <v>10</v>
      </c>
      <c r="C532" s="92" t="s">
        <v>18</v>
      </c>
      <c r="D532" s="92" t="s">
        <v>1507</v>
      </c>
      <c r="F532" s="92">
        <v>98</v>
      </c>
      <c r="J532">
        <v>494.00000000000017</v>
      </c>
      <c r="W532" s="334">
        <f>+VLOOKUP(A532,infradensité!$A$2:$B$67,2,FALSE)</f>
        <v>0.36</v>
      </c>
      <c r="X532" s="334">
        <v>1.3</v>
      </c>
      <c r="Y532" s="335">
        <f t="shared" si="78"/>
        <v>231.19200000000006</v>
      </c>
      <c r="Z532" s="335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35">
        <f t="shared" si="79"/>
        <v>501.13382934663679</v>
      </c>
      <c r="AD532" s="336">
        <f t="shared" si="84"/>
        <v>494.61817159836562</v>
      </c>
      <c r="AE532" s="1">
        <f t="shared" si="83"/>
        <v>307.81205601511681</v>
      </c>
    </row>
    <row r="533" spans="1:31" hidden="1" x14ac:dyDescent="0.3">
      <c r="A533" s="92" t="s">
        <v>308</v>
      </c>
      <c r="B533" s="92" t="s">
        <v>10</v>
      </c>
      <c r="C533" s="92" t="s">
        <v>18</v>
      </c>
      <c r="D533" s="92" t="s">
        <v>1507</v>
      </c>
      <c r="F533" s="92">
        <v>99</v>
      </c>
      <c r="J533">
        <v>507.14285714285734</v>
      </c>
      <c r="W533" s="334">
        <f>+VLOOKUP(A533,infradensité!$A$2:$B$67,2,FALSE)</f>
        <v>0.36</v>
      </c>
      <c r="X533" s="334">
        <v>1.3</v>
      </c>
      <c r="Y533" s="335">
        <f t="shared" si="78"/>
        <v>237.34285714285721</v>
      </c>
      <c r="Z533" s="335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35">
        <f t="shared" si="79"/>
        <v>514.15797485602104</v>
      </c>
      <c r="AD533" s="336">
        <f t="shared" si="84"/>
        <v>507.64590210132894</v>
      </c>
      <c r="AE533" s="1">
        <f t="shared" si="83"/>
        <v>307.81205601511681</v>
      </c>
    </row>
    <row r="534" spans="1:31" hidden="1" x14ac:dyDescent="0.3">
      <c r="A534" s="92" t="s">
        <v>308</v>
      </c>
      <c r="B534" s="92" t="s">
        <v>10</v>
      </c>
      <c r="C534" s="92" t="s">
        <v>18</v>
      </c>
      <c r="D534" s="92" t="s">
        <v>1507</v>
      </c>
      <c r="F534" s="92">
        <v>100</v>
      </c>
      <c r="J534">
        <v>520.28571428571445</v>
      </c>
      <c r="W534" s="334">
        <f>+VLOOKUP(A534,infradensité!$A$2:$B$67,2,FALSE)</f>
        <v>0.36</v>
      </c>
      <c r="X534" s="334">
        <v>1.3</v>
      </c>
      <c r="Y534" s="335">
        <f t="shared" si="78"/>
        <v>243.49371428571433</v>
      </c>
      <c r="Z534" s="335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35">
        <f t="shared" si="79"/>
        <v>527.17515755508725</v>
      </c>
      <c r="AD534" s="336">
        <f t="shared" si="84"/>
        <v>520.66656620555409</v>
      </c>
      <c r="AE534" s="1">
        <f t="shared" si="83"/>
        <v>307.81205601511681</v>
      </c>
    </row>
    <row r="535" spans="1:31" hidden="1" x14ac:dyDescent="0.3">
      <c r="A535" s="92" t="s">
        <v>308</v>
      </c>
      <c r="B535" s="92" t="s">
        <v>10</v>
      </c>
      <c r="C535" s="92" t="s">
        <v>18</v>
      </c>
      <c r="D535" s="92" t="s">
        <v>1507</v>
      </c>
      <c r="F535" s="92">
        <v>101</v>
      </c>
      <c r="J535">
        <v>533.42857142857156</v>
      </c>
      <c r="W535" s="334">
        <f>+VLOOKUP(A535,infradensité!$A$2:$B$67,2,FALSE)</f>
        <v>0.36</v>
      </c>
      <c r="X535" s="334">
        <v>1.3</v>
      </c>
      <c r="Y535" s="335">
        <f t="shared" si="78"/>
        <v>249.64457142857148</v>
      </c>
      <c r="Z535" s="335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35">
        <f t="shared" si="79"/>
        <v>540.18557355729649</v>
      </c>
      <c r="AD535" s="336">
        <f t="shared" si="84"/>
        <v>533.68036555619187</v>
      </c>
      <c r="AE535" s="1">
        <f t="shared" si="83"/>
        <v>307.81205601511681</v>
      </c>
    </row>
    <row r="536" spans="1:31" hidden="1" x14ac:dyDescent="0.3">
      <c r="A536" s="92" t="s">
        <v>308</v>
      </c>
      <c r="B536" s="92" t="s">
        <v>10</v>
      </c>
      <c r="C536" s="92" t="s">
        <v>18</v>
      </c>
      <c r="D536" s="92" t="s">
        <v>1507</v>
      </c>
      <c r="F536" s="92">
        <v>102</v>
      </c>
      <c r="J536">
        <v>546.57142857142867</v>
      </c>
      <c r="W536" s="334">
        <f>+VLOOKUP(A536,infradensité!$A$2:$B$67,2,FALSE)</f>
        <v>0.36</v>
      </c>
      <c r="X536" s="334">
        <v>1.3</v>
      </c>
      <c r="Y536" s="335">
        <f t="shared" si="78"/>
        <v>255.7954285714286</v>
      </c>
      <c r="Z536" s="335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35">
        <f t="shared" si="79"/>
        <v>553.18940876134127</v>
      </c>
      <c r="AD536" s="336">
        <f t="shared" si="84"/>
        <v>546.68749115931882</v>
      </c>
      <c r="AE536" s="1">
        <f t="shared" si="83"/>
        <v>307.81205601511681</v>
      </c>
    </row>
    <row r="537" spans="1:31" hidden="1" x14ac:dyDescent="0.3">
      <c r="A537" s="92" t="s">
        <v>308</v>
      </c>
      <c r="B537" s="92" t="s">
        <v>10</v>
      </c>
      <c r="C537" s="92" t="s">
        <v>18</v>
      </c>
      <c r="D537" s="92" t="s">
        <v>1507</v>
      </c>
      <c r="F537" s="92">
        <v>103</v>
      </c>
      <c r="J537">
        <v>559.71428571428578</v>
      </c>
      <c r="W537" s="334">
        <f>+VLOOKUP(A537,infradensité!$A$2:$B$67,2,FALSE)</f>
        <v>0.36</v>
      </c>
      <c r="X537" s="334">
        <v>1.3</v>
      </c>
      <c r="Y537" s="335">
        <f t="shared" si="78"/>
        <v>261.94628571428575</v>
      </c>
      <c r="Z537" s="335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35">
        <f t="shared" si="79"/>
        <v>566.18683961583758</v>
      </c>
      <c r="AD537" s="336">
        <f t="shared" si="84"/>
        <v>559.68812418858943</v>
      </c>
      <c r="AE537" s="1">
        <f t="shared" si="83"/>
        <v>307.81205601511681</v>
      </c>
    </row>
    <row r="538" spans="1:31" hidden="1" x14ac:dyDescent="0.3">
      <c r="A538" s="92" t="s">
        <v>308</v>
      </c>
      <c r="B538" s="92" t="s">
        <v>10</v>
      </c>
      <c r="C538" s="92" t="s">
        <v>18</v>
      </c>
      <c r="D538" s="92" t="s">
        <v>1507</v>
      </c>
      <c r="F538" s="92">
        <v>104</v>
      </c>
      <c r="J538">
        <v>572.85714285714289</v>
      </c>
      <c r="W538" s="334">
        <f>+VLOOKUP(A538,infradensité!$A$2:$B$67,2,FALSE)</f>
        <v>0.36</v>
      </c>
      <c r="X538" s="334">
        <v>1.3</v>
      </c>
      <c r="Y538" s="335">
        <f t="shared" si="78"/>
        <v>268.09714285714284</v>
      </c>
      <c r="Z538" s="335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35">
        <f t="shared" si="79"/>
        <v>579.17803381016518</v>
      </c>
      <c r="AD538" s="336">
        <f t="shared" si="84"/>
        <v>572.68243671300138</v>
      </c>
      <c r="AE538" s="1">
        <f t="shared" si="83"/>
        <v>307.81205601511681</v>
      </c>
    </row>
    <row r="539" spans="1:31" hidden="1" x14ac:dyDescent="0.3">
      <c r="A539" s="92" t="s">
        <v>308</v>
      </c>
      <c r="B539" s="92" t="s">
        <v>10</v>
      </c>
      <c r="C539" s="92" t="s">
        <v>18</v>
      </c>
      <c r="D539" s="92" t="s">
        <v>1507</v>
      </c>
      <c r="F539" s="92">
        <v>105</v>
      </c>
      <c r="J539">
        <v>586</v>
      </c>
      <c r="W539" s="334">
        <f>+VLOOKUP(A539,infradensité!$A$2:$B$67,2,FALSE)</f>
        <v>0.36</v>
      </c>
      <c r="X539" s="334">
        <v>1.3</v>
      </c>
      <c r="Y539" s="335">
        <f t="shared" si="78"/>
        <v>274.24799999999999</v>
      </c>
      <c r="Z539" s="335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35">
        <f t="shared" si="79"/>
        <v>592.16315090012722</v>
      </c>
      <c r="AD539" s="336">
        <f t="shared" si="84"/>
        <v>585.67059235514625</v>
      </c>
      <c r="AE539" s="1">
        <f t="shared" si="83"/>
        <v>307.81205601511681</v>
      </c>
    </row>
    <row r="540" spans="1:31" hidden="1" x14ac:dyDescent="0.3">
      <c r="A540" s="92" t="s">
        <v>308</v>
      </c>
      <c r="B540" s="92" t="s">
        <v>10</v>
      </c>
      <c r="C540" s="92" t="s">
        <v>18</v>
      </c>
      <c r="D540" s="92" t="s">
        <v>1507</v>
      </c>
      <c r="F540" s="92">
        <v>106</v>
      </c>
      <c r="J540">
        <v>464</v>
      </c>
      <c r="W540" s="334">
        <f>+VLOOKUP(A540,infradensité!$A$2:$B$67,2,FALSE)</f>
        <v>0.36</v>
      </c>
      <c r="X540" s="334">
        <v>1.3</v>
      </c>
      <c r="Y540" s="335">
        <f t="shared" si="78"/>
        <v>217.15199999999999</v>
      </c>
      <c r="Z540" s="335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35">
        <f t="shared" si="79"/>
        <v>471.37758697768658</v>
      </c>
      <c r="AD540" s="336">
        <f t="shared" si="84"/>
        <v>531.77036893890693</v>
      </c>
      <c r="AE540" s="1">
        <f t="shared" si="83"/>
        <v>307.81205601511681</v>
      </c>
    </row>
    <row r="541" spans="1:31" hidden="1" x14ac:dyDescent="0.3">
      <c r="A541" s="92" t="s">
        <v>308</v>
      </c>
      <c r="B541" s="92" t="s">
        <v>10</v>
      </c>
      <c r="C541" s="92" t="s">
        <v>18</v>
      </c>
      <c r="D541" s="92" t="s">
        <v>1507</v>
      </c>
      <c r="F541" s="92">
        <v>107</v>
      </c>
      <c r="J541">
        <v>476.25</v>
      </c>
      <c r="W541" s="334">
        <f>+VLOOKUP(A541,infradensité!$A$2:$B$67,2,FALSE)</f>
        <v>0.36</v>
      </c>
      <c r="X541" s="334">
        <v>1.3</v>
      </c>
      <c r="Y541" s="335">
        <f t="shared" ref="Y541:Y604" si="85">+X541*W541*J541</f>
        <v>222.88499999999999</v>
      </c>
      <c r="Z541" s="335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35">
        <f t="shared" ref="AC541:AC604" si="86">+(Z541+Y541)*0.475*44/12</f>
        <v>483.53273369749394</v>
      </c>
      <c r="AD541" s="336">
        <f t="shared" si="84"/>
        <v>477.45516033759026</v>
      </c>
      <c r="AE541" s="1">
        <f t="shared" si="83"/>
        <v>307.81205601511681</v>
      </c>
    </row>
    <row r="542" spans="1:31" hidden="1" x14ac:dyDescent="0.3">
      <c r="A542" s="92" t="s">
        <v>308</v>
      </c>
      <c r="B542" s="92" t="s">
        <v>10</v>
      </c>
      <c r="C542" s="92" t="s">
        <v>18</v>
      </c>
      <c r="D542" s="92" t="s">
        <v>1507</v>
      </c>
      <c r="F542" s="92">
        <v>108</v>
      </c>
      <c r="J542">
        <v>488.5</v>
      </c>
      <c r="W542" s="334">
        <f>+VLOOKUP(A542,infradensité!$A$2:$B$67,2,FALSE)</f>
        <v>0.36</v>
      </c>
      <c r="X542" s="334">
        <v>1.3</v>
      </c>
      <c r="Y542" s="335">
        <f t="shared" si="85"/>
        <v>228.61799999999999</v>
      </c>
      <c r="Z542" s="335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35">
        <f t="shared" si="86"/>
        <v>495.68139185003378</v>
      </c>
      <c r="AD542" s="336">
        <f t="shared" si="84"/>
        <v>489.60706277376386</v>
      </c>
      <c r="AE542" s="1">
        <f t="shared" si="83"/>
        <v>307.81205601511681</v>
      </c>
    </row>
    <row r="543" spans="1:31" hidden="1" x14ac:dyDescent="0.3">
      <c r="A543" s="92" t="s">
        <v>308</v>
      </c>
      <c r="B543" s="92" t="s">
        <v>10</v>
      </c>
      <c r="C543" s="92" t="s">
        <v>18</v>
      </c>
      <c r="D543" s="92" t="s">
        <v>1507</v>
      </c>
      <c r="F543" s="92">
        <v>109</v>
      </c>
      <c r="J543">
        <v>500.75</v>
      </c>
      <c r="W543" s="334">
        <f>+VLOOKUP(A543,infradensité!$A$2:$B$67,2,FALSE)</f>
        <v>0.36</v>
      </c>
      <c r="X543" s="334">
        <v>1.3</v>
      </c>
      <c r="Y543" s="335">
        <f t="shared" si="85"/>
        <v>234.351</v>
      </c>
      <c r="Z543" s="335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35">
        <f t="shared" si="86"/>
        <v>507.82374286090709</v>
      </c>
      <c r="AD543" s="336">
        <f t="shared" si="84"/>
        <v>501.75256735547043</v>
      </c>
      <c r="AE543" s="1">
        <f t="shared" si="83"/>
        <v>307.81205601511681</v>
      </c>
    </row>
    <row r="544" spans="1:31" hidden="1" x14ac:dyDescent="0.3">
      <c r="A544" s="92" t="s">
        <v>308</v>
      </c>
      <c r="B544" s="92" t="s">
        <v>10</v>
      </c>
      <c r="C544" s="92" t="s">
        <v>18</v>
      </c>
      <c r="D544" s="92" t="s">
        <v>1507</v>
      </c>
      <c r="F544" s="92">
        <v>110</v>
      </c>
      <c r="J544">
        <v>513</v>
      </c>
      <c r="W544" s="334">
        <f>+VLOOKUP(A544,infradensité!$A$2:$B$67,2,FALSE)</f>
        <v>0.36</v>
      </c>
      <c r="X544" s="334">
        <v>1.3</v>
      </c>
      <c r="Y544" s="335">
        <f t="shared" si="85"/>
        <v>240.08399999999997</v>
      </c>
      <c r="Z544" s="335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35">
        <f t="shared" si="86"/>
        <v>519.9599587731019</v>
      </c>
      <c r="AD544" s="336">
        <f t="shared" si="84"/>
        <v>513.89185081700452</v>
      </c>
      <c r="AE544" s="1">
        <f t="shared" si="83"/>
        <v>307.81205601511681</v>
      </c>
    </row>
    <row r="545" spans="1:31" hidden="1" x14ac:dyDescent="0.3">
      <c r="A545" s="92" t="s">
        <v>366</v>
      </c>
      <c r="B545" s="92" t="s">
        <v>9</v>
      </c>
      <c r="C545" s="92" t="s">
        <v>18</v>
      </c>
      <c r="D545" s="92" t="s">
        <v>1508</v>
      </c>
      <c r="F545" s="92">
        <v>0</v>
      </c>
      <c r="J545" s="4">
        <v>0</v>
      </c>
      <c r="W545" s="334">
        <f>+VLOOKUP(A545,infradensité!$A$2:$B$67,2,FALSE)</f>
        <v>0.45</v>
      </c>
      <c r="X545" s="334">
        <v>1.3</v>
      </c>
      <c r="Y545" s="335">
        <f t="shared" si="85"/>
        <v>0</v>
      </c>
      <c r="Z545" s="335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35">
        <v>0</v>
      </c>
      <c r="AD545" s="336">
        <f t="shared" si="84"/>
        <v>0</v>
      </c>
      <c r="AE545" s="1">
        <f>+SUM($AD$545:$AD$625)/80</f>
        <v>152.52304942019458</v>
      </c>
    </row>
    <row r="546" spans="1:31" hidden="1" x14ac:dyDescent="0.3">
      <c r="A546" s="92" t="s">
        <v>366</v>
      </c>
      <c r="B546" s="92" t="s">
        <v>9</v>
      </c>
      <c r="C546" s="92" t="s">
        <v>18</v>
      </c>
      <c r="D546" s="92" t="s">
        <v>1508</v>
      </c>
      <c r="F546">
        <v>1</v>
      </c>
      <c r="J546" s="344">
        <v>0.88069135802466247</v>
      </c>
      <c r="W546" s="334">
        <f>+VLOOKUP(A546,infradensité!$A$2:$B$67,2,FALSE)</f>
        <v>0.45</v>
      </c>
      <c r="X546" s="334">
        <v>1.3</v>
      </c>
      <c r="Y546" s="335">
        <f t="shared" si="85"/>
        <v>0.51520444444442759</v>
      </c>
      <c r="Z546" s="335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35">
        <f t="shared" si="86"/>
        <v>1.3440209159667746</v>
      </c>
      <c r="AD546" s="336">
        <f t="shared" si="84"/>
        <v>0.67201045798338732</v>
      </c>
      <c r="AE546" s="1">
        <f t="shared" ref="AE546:AE609" si="88">+SUM($AD$545:$AD$625)/80</f>
        <v>152.52304942019458</v>
      </c>
    </row>
    <row r="547" spans="1:31" hidden="1" x14ac:dyDescent="0.3">
      <c r="A547" s="92" t="s">
        <v>366</v>
      </c>
      <c r="B547" s="92" t="s">
        <v>9</v>
      </c>
      <c r="C547" s="92" t="s">
        <v>18</v>
      </c>
      <c r="D547" s="92" t="s">
        <v>1508</v>
      </c>
      <c r="F547">
        <v>2</v>
      </c>
      <c r="J547" s="344">
        <v>2.0277530864197235</v>
      </c>
      <c r="W547" s="334">
        <f>+VLOOKUP(A547,infradensité!$A$2:$B$67,2,FALSE)</f>
        <v>0.45</v>
      </c>
      <c r="X547" s="334">
        <v>1.3</v>
      </c>
      <c r="Y547" s="335">
        <f t="shared" si="85"/>
        <v>1.1862355555555384</v>
      </c>
      <c r="Z547" s="335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35">
        <f t="shared" si="86"/>
        <v>2.9993984457684157</v>
      </c>
      <c r="AD547" s="336">
        <f t="shared" si="84"/>
        <v>2.1717096808675951</v>
      </c>
      <c r="AE547" s="1">
        <f t="shared" si="88"/>
        <v>152.52304942019458</v>
      </c>
    </row>
    <row r="548" spans="1:31" hidden="1" x14ac:dyDescent="0.3">
      <c r="A548" s="92" t="s">
        <v>366</v>
      </c>
      <c r="B548" s="92" t="s">
        <v>9</v>
      </c>
      <c r="C548" s="92" t="s">
        <v>18</v>
      </c>
      <c r="D548" s="92" t="s">
        <v>1508</v>
      </c>
      <c r="F548">
        <v>3</v>
      </c>
      <c r="J548" s="344">
        <v>3.4319999999999702</v>
      </c>
      <c r="W548" s="334">
        <f>+VLOOKUP(A548,infradensité!$A$2:$B$67,2,FALSE)</f>
        <v>0.45</v>
      </c>
      <c r="X548" s="334">
        <v>1.3</v>
      </c>
      <c r="Y548" s="335">
        <f t="shared" si="85"/>
        <v>2.0077199999999826</v>
      </c>
      <c r="Z548" s="335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35">
        <f t="shared" si="86"/>
        <v>4.9826653875727294</v>
      </c>
      <c r="AD548" s="336">
        <f t="shared" si="84"/>
        <v>3.9910319166705728</v>
      </c>
      <c r="AE548" s="1">
        <f t="shared" si="88"/>
        <v>152.52304942019458</v>
      </c>
    </row>
    <row r="549" spans="1:31" hidden="1" x14ac:dyDescent="0.3">
      <c r="A549" s="92" t="s">
        <v>366</v>
      </c>
      <c r="B549" s="92" t="s">
        <v>9</v>
      </c>
      <c r="C549" s="92" t="s">
        <v>18</v>
      </c>
      <c r="D549" s="92" t="s">
        <v>1508</v>
      </c>
      <c r="F549">
        <v>4</v>
      </c>
      <c r="J549" s="344">
        <v>5.0842469135802162</v>
      </c>
      <c r="W549" s="334">
        <f>+VLOOKUP(A549,infradensité!$A$2:$B$67,2,FALSE)</f>
        <v>0.45</v>
      </c>
      <c r="X549" s="334">
        <v>1.3</v>
      </c>
      <c r="Y549" s="335">
        <f t="shared" si="85"/>
        <v>2.974284444444427</v>
      </c>
      <c r="Z549" s="335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35">
        <f t="shared" si="86"/>
        <v>7.2830116545697372</v>
      </c>
      <c r="AD549" s="336">
        <f t="shared" si="84"/>
        <v>6.1328385210712337</v>
      </c>
      <c r="AE549" s="1">
        <f t="shared" si="88"/>
        <v>152.52304942019458</v>
      </c>
    </row>
    <row r="550" spans="1:31" hidden="1" x14ac:dyDescent="0.3">
      <c r="A550" s="92" t="s">
        <v>366</v>
      </c>
      <c r="B550" s="92" t="s">
        <v>9</v>
      </c>
      <c r="C550" s="92" t="s">
        <v>18</v>
      </c>
      <c r="D550" s="92" t="s">
        <v>1508</v>
      </c>
      <c r="F550">
        <v>5</v>
      </c>
      <c r="J550" s="344">
        <v>6.9753086419752783</v>
      </c>
      <c r="W550" s="334">
        <f>+VLOOKUP(A550,infradensité!$A$2:$B$67,2,FALSE)</f>
        <v>0.45</v>
      </c>
      <c r="X550" s="334">
        <v>1.3</v>
      </c>
      <c r="Y550" s="335">
        <f t="shared" si="85"/>
        <v>4.0805555555555379</v>
      </c>
      <c r="Z550" s="335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35">
        <f t="shared" si="86"/>
        <v>9.8876326152016638</v>
      </c>
      <c r="AD550" s="336">
        <f t="shared" si="84"/>
        <v>8.5853221348857005</v>
      </c>
      <c r="AE550" s="1">
        <f t="shared" si="88"/>
        <v>152.52304942019458</v>
      </c>
    </row>
    <row r="551" spans="1:31" hidden="1" x14ac:dyDescent="0.3">
      <c r="A551" s="92" t="s">
        <v>366</v>
      </c>
      <c r="B551" s="92" t="s">
        <v>9</v>
      </c>
      <c r="C551" s="92" t="s">
        <v>18</v>
      </c>
      <c r="D551" s="92" t="s">
        <v>1508</v>
      </c>
      <c r="F551">
        <v>6</v>
      </c>
      <c r="J551" s="344">
        <v>9.0959999999999681</v>
      </c>
      <c r="W551" s="334">
        <f>+VLOOKUP(A551,infradensité!$A$2:$B$67,2,FALSE)</f>
        <v>0.45</v>
      </c>
      <c r="X551" s="334">
        <v>1.3</v>
      </c>
      <c r="Y551" s="335">
        <f t="shared" si="85"/>
        <v>5.3211599999999821</v>
      </c>
      <c r="Z551" s="335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35">
        <f t="shared" si="86"/>
        <v>12.783423253154838</v>
      </c>
      <c r="AD551" s="336">
        <f t="shared" si="84"/>
        <v>11.335527934178252</v>
      </c>
      <c r="AE551" s="1">
        <f t="shared" si="88"/>
        <v>152.52304942019458</v>
      </c>
    </row>
    <row r="552" spans="1:31" hidden="1" x14ac:dyDescent="0.3">
      <c r="A552" s="92" t="s">
        <v>366</v>
      </c>
      <c r="B552" s="92" t="s">
        <v>9</v>
      </c>
      <c r="C552" s="92" t="s">
        <v>18</v>
      </c>
      <c r="D552" s="92" t="s">
        <v>1508</v>
      </c>
      <c r="F552">
        <v>7</v>
      </c>
      <c r="J552" s="344">
        <v>11.437135802469104</v>
      </c>
      <c r="W552" s="334">
        <f>+VLOOKUP(A552,infradensité!$A$2:$B$67,2,FALSE)</f>
        <v>0.45</v>
      </c>
      <c r="X552" s="334">
        <v>1.3</v>
      </c>
      <c r="Y552" s="335">
        <f t="shared" si="85"/>
        <v>6.6907244444444265</v>
      </c>
      <c r="Z552" s="335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35">
        <f t="shared" si="86"/>
        <v>15.95733792446422</v>
      </c>
      <c r="AD552" s="336">
        <f t="shared" si="84"/>
        <v>14.370380588809528</v>
      </c>
      <c r="AE552" s="1">
        <f t="shared" si="88"/>
        <v>152.52304942019458</v>
      </c>
    </row>
    <row r="553" spans="1:31" hidden="1" x14ac:dyDescent="0.3">
      <c r="A553" s="92" t="s">
        <v>366</v>
      </c>
      <c r="B553" s="92" t="s">
        <v>9</v>
      </c>
      <c r="C553" s="92" t="s">
        <v>18</v>
      </c>
      <c r="D553" s="92" t="s">
        <v>1508</v>
      </c>
      <c r="F553">
        <v>8</v>
      </c>
      <c r="J553" s="344">
        <v>13.989530864197501</v>
      </c>
      <c r="W553" s="334">
        <f>+VLOOKUP(A553,infradensité!$A$2:$B$67,2,FALSE)</f>
        <v>0.45</v>
      </c>
      <c r="X553" s="334">
        <v>1.3</v>
      </c>
      <c r="Y553" s="335">
        <f t="shared" si="85"/>
        <v>8.1838755555555398</v>
      </c>
      <c r="Z553" s="335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35">
        <f t="shared" si="86"/>
        <v>19.396478668871925</v>
      </c>
      <c r="AD553" s="336">
        <f t="shared" si="84"/>
        <v>17.676908296668074</v>
      </c>
      <c r="AE553" s="1">
        <f t="shared" si="88"/>
        <v>152.52304942019458</v>
      </c>
    </row>
    <row r="554" spans="1:31" hidden="1" x14ac:dyDescent="0.3">
      <c r="A554" s="92" t="s">
        <v>366</v>
      </c>
      <c r="B554" s="92" t="s">
        <v>9</v>
      </c>
      <c r="C554" s="92" t="s">
        <v>18</v>
      </c>
      <c r="D554" s="92" t="s">
        <v>1508</v>
      </c>
      <c r="F554">
        <v>9</v>
      </c>
      <c r="J554" s="344">
        <v>16.743999999999968</v>
      </c>
      <c r="W554" s="334">
        <f>+VLOOKUP(A554,infradensité!$A$2:$B$67,2,FALSE)</f>
        <v>0.45</v>
      </c>
      <c r="X554" s="334">
        <v>1.3</v>
      </c>
      <c r="Y554" s="335">
        <f t="shared" si="85"/>
        <v>9.795239999999982</v>
      </c>
      <c r="Z554" s="335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35">
        <f t="shared" si="86"/>
        <v>23.088109446991737</v>
      </c>
      <c r="AD554" s="336">
        <f t="shared" si="84"/>
        <v>21.242294057931829</v>
      </c>
      <c r="AE554" s="1">
        <f t="shared" si="88"/>
        <v>152.52304942019458</v>
      </c>
    </row>
    <row r="555" spans="1:31" hidden="1" x14ac:dyDescent="0.3">
      <c r="A555" s="92" t="s">
        <v>366</v>
      </c>
      <c r="B555" s="92" t="s">
        <v>9</v>
      </c>
      <c r="C555" s="92" t="s">
        <v>18</v>
      </c>
      <c r="D555" s="92" t="s">
        <v>1508</v>
      </c>
      <c r="F555">
        <v>10</v>
      </c>
      <c r="J555" s="344">
        <v>19.691358024691326</v>
      </c>
      <c r="W555" s="334">
        <f>+VLOOKUP(A555,infradensité!$A$2:$B$67,2,FALSE)</f>
        <v>0.45</v>
      </c>
      <c r="X555" s="334">
        <v>1.3</v>
      </c>
      <c r="Y555" s="335">
        <f t="shared" si="85"/>
        <v>11.519444444444426</v>
      </c>
      <c r="Z555" s="335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35">
        <f t="shared" si="86"/>
        <v>27.019648048823267</v>
      </c>
      <c r="AD555" s="336">
        <f t="shared" si="84"/>
        <v>25.053878747907504</v>
      </c>
      <c r="AE555" s="1">
        <f t="shared" si="88"/>
        <v>152.52304942019458</v>
      </c>
    </row>
    <row r="556" spans="1:31" hidden="1" x14ac:dyDescent="0.3">
      <c r="A556" s="92" t="s">
        <v>366</v>
      </c>
      <c r="B556" s="92" t="s">
        <v>9</v>
      </c>
      <c r="C556" s="92" t="s">
        <v>18</v>
      </c>
      <c r="D556" s="92" t="s">
        <v>1508</v>
      </c>
      <c r="F556">
        <v>11</v>
      </c>
      <c r="J556" s="344">
        <v>22.822419753086386</v>
      </c>
      <c r="W556" s="334">
        <f>+VLOOKUP(A556,infradensité!$A$2:$B$67,2,FALSE)</f>
        <v>0.45</v>
      </c>
      <c r="X556" s="334">
        <v>1.3</v>
      </c>
      <c r="Y556" s="335">
        <f t="shared" si="85"/>
        <v>13.351115555555538</v>
      </c>
      <c r="Z556" s="335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35">
        <f t="shared" si="86"/>
        <v>31.178651793199219</v>
      </c>
      <c r="AD556" s="336">
        <f t="shared" si="84"/>
        <v>29.099149921011243</v>
      </c>
      <c r="AE556" s="1">
        <f t="shared" si="88"/>
        <v>152.52304942019458</v>
      </c>
    </row>
    <row r="557" spans="1:31" hidden="1" x14ac:dyDescent="0.3">
      <c r="A557" s="92" t="s">
        <v>366</v>
      </c>
      <c r="B557" s="92" t="s">
        <v>9</v>
      </c>
      <c r="C557" s="92" t="s">
        <v>18</v>
      </c>
      <c r="D557" s="92" t="s">
        <v>1508</v>
      </c>
      <c r="F557">
        <v>12</v>
      </c>
      <c r="J557" s="344">
        <v>26.127999999999968</v>
      </c>
      <c r="W557" s="334">
        <f>+VLOOKUP(A557,infradensité!$A$2:$B$67,2,FALSE)</f>
        <v>0.45</v>
      </c>
      <c r="X557" s="334">
        <v>1.3</v>
      </c>
      <c r="Y557" s="335">
        <f t="shared" si="85"/>
        <v>15.284879999999983</v>
      </c>
      <c r="Z557" s="335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35">
        <f t="shared" si="86"/>
        <v>35.552802456433007</v>
      </c>
      <c r="AD557" s="336">
        <f t="shared" si="84"/>
        <v>33.365727124816111</v>
      </c>
      <c r="AE557" s="1">
        <f t="shared" si="88"/>
        <v>152.52304942019458</v>
      </c>
    </row>
    <row r="558" spans="1:31" hidden="1" x14ac:dyDescent="0.3">
      <c r="A558" s="92" t="s">
        <v>366</v>
      </c>
      <c r="B558" s="92" t="s">
        <v>9</v>
      </c>
      <c r="C558" s="92" t="s">
        <v>18</v>
      </c>
      <c r="D558" s="92" t="s">
        <v>1508</v>
      </c>
      <c r="F558">
        <v>13</v>
      </c>
      <c r="J558" s="344">
        <v>29.598913580246883</v>
      </c>
      <c r="W558" s="334">
        <f>+VLOOKUP(A558,infradensité!$A$2:$B$67,2,FALSE)</f>
        <v>0.45</v>
      </c>
      <c r="X558" s="334">
        <v>1.3</v>
      </c>
      <c r="Y558" s="335">
        <f t="shared" si="85"/>
        <v>17.31536444444443</v>
      </c>
      <c r="Z558" s="335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35">
        <f t="shared" si="86"/>
        <v>40.129892250579729</v>
      </c>
      <c r="AD558" s="336">
        <f t="shared" si="84"/>
        <v>37.841347353506364</v>
      </c>
      <c r="AE558" s="1">
        <f t="shared" si="88"/>
        <v>152.52304942019458</v>
      </c>
    </row>
    <row r="559" spans="1:31" hidden="1" x14ac:dyDescent="0.3">
      <c r="A559" s="92" t="s">
        <v>366</v>
      </c>
      <c r="B559" s="92" t="s">
        <v>9</v>
      </c>
      <c r="C559" s="92" t="s">
        <v>18</v>
      </c>
      <c r="D559" s="92" t="s">
        <v>1508</v>
      </c>
      <c r="F559">
        <v>14</v>
      </c>
      <c r="J559" s="344">
        <v>33.225975308641942</v>
      </c>
      <c r="W559" s="334">
        <f>+VLOOKUP(A559,infradensité!$A$2:$B$67,2,FALSE)</f>
        <v>0.45</v>
      </c>
      <c r="X559" s="334">
        <v>1.3</v>
      </c>
      <c r="Y559" s="335">
        <f t="shared" si="85"/>
        <v>19.43719555555554</v>
      </c>
      <c r="Z559" s="335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35">
        <f t="shared" si="86"/>
        <v>44.89781136047565</v>
      </c>
      <c r="AD559" s="336">
        <f t="shared" si="84"/>
        <v>42.513851805527693</v>
      </c>
      <c r="AE559" s="1">
        <f t="shared" si="88"/>
        <v>152.52304942019458</v>
      </c>
    </row>
    <row r="560" spans="1:31" hidden="1" x14ac:dyDescent="0.3">
      <c r="A560" s="92" t="s">
        <v>366</v>
      </c>
      <c r="B560" s="92" t="s">
        <v>9</v>
      </c>
      <c r="C560" s="92" t="s">
        <v>18</v>
      </c>
      <c r="D560" s="92" t="s">
        <v>1508</v>
      </c>
      <c r="F560">
        <v>15</v>
      </c>
      <c r="J560" s="344">
        <v>36.999999999999972</v>
      </c>
      <c r="W560" s="334">
        <f>+VLOOKUP(A560,infradensité!$A$2:$B$67,2,FALSE)</f>
        <v>0.45</v>
      </c>
      <c r="X560" s="334">
        <v>1.3</v>
      </c>
      <c r="Y560" s="335">
        <f t="shared" si="85"/>
        <v>21.644999999999985</v>
      </c>
      <c r="Z560" s="335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35">
        <f t="shared" si="86"/>
        <v>49.844537065466113</v>
      </c>
      <c r="AD560" s="336">
        <f t="shared" si="84"/>
        <v>47.371174212970885</v>
      </c>
      <c r="AE560" s="1">
        <f t="shared" si="88"/>
        <v>152.52304942019458</v>
      </c>
    </row>
    <row r="561" spans="1:31" hidden="1" x14ac:dyDescent="0.3">
      <c r="A561" s="92" t="s">
        <v>366</v>
      </c>
      <c r="B561" s="92" t="s">
        <v>9</v>
      </c>
      <c r="C561" s="92" t="s">
        <v>18</v>
      </c>
      <c r="D561" s="92" t="s">
        <v>1508</v>
      </c>
      <c r="F561">
        <v>16</v>
      </c>
      <c r="J561" s="344">
        <v>40.911802469135772</v>
      </c>
      <c r="W561" s="334">
        <f>+VLOOKUP(A561,infradensité!$A$2:$B$67,2,FALSE)</f>
        <v>0.45</v>
      </c>
      <c r="X561" s="334">
        <v>1.3</v>
      </c>
      <c r="Y561" s="335">
        <f t="shared" si="85"/>
        <v>23.933404444444431</v>
      </c>
      <c r="Z561" s="335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35">
        <f t="shared" si="86"/>
        <v>54.958124303819766</v>
      </c>
      <c r="AD561" s="336">
        <f t="shared" si="84"/>
        <v>52.401330684642943</v>
      </c>
      <c r="AE561" s="1">
        <f t="shared" si="88"/>
        <v>152.52304942019458</v>
      </c>
    </row>
    <row r="562" spans="1:31" hidden="1" x14ac:dyDescent="0.3">
      <c r="A562" s="92" t="s">
        <v>366</v>
      </c>
      <c r="B562" s="92" t="s">
        <v>9</v>
      </c>
      <c r="C562" s="92" t="s">
        <v>18</v>
      </c>
      <c r="D562" s="92" t="s">
        <v>1508</v>
      </c>
      <c r="F562">
        <v>17</v>
      </c>
      <c r="J562" s="344">
        <v>44.952197530864161</v>
      </c>
      <c r="W562" s="334">
        <f>+VLOOKUP(A562,infradensité!$A$2:$B$67,2,FALSE)</f>
        <v>0.45</v>
      </c>
      <c r="X562" s="334">
        <v>1.3</v>
      </c>
      <c r="Y562" s="335">
        <f t="shared" si="85"/>
        <v>26.297035555555539</v>
      </c>
      <c r="Z562" s="335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35">
        <f t="shared" si="86"/>
        <v>60.226697493185554</v>
      </c>
      <c r="AD562" s="336">
        <f t="shared" si="84"/>
        <v>57.592410898502663</v>
      </c>
      <c r="AE562" s="1">
        <f t="shared" si="88"/>
        <v>152.52304942019458</v>
      </c>
    </row>
    <row r="563" spans="1:31" hidden="1" x14ac:dyDescent="0.3">
      <c r="A563" s="92" t="s">
        <v>366</v>
      </c>
      <c r="B563" s="92" t="s">
        <v>9</v>
      </c>
      <c r="C563" s="92" t="s">
        <v>18</v>
      </c>
      <c r="D563" s="92" t="s">
        <v>1508</v>
      </c>
      <c r="F563">
        <v>18</v>
      </c>
      <c r="J563" s="344">
        <v>49.111999999999966</v>
      </c>
      <c r="W563" s="334">
        <f>+VLOOKUP(A563,infradensité!$A$2:$B$67,2,FALSE)</f>
        <v>0.45</v>
      </c>
      <c r="X563" s="334">
        <v>1.3</v>
      </c>
      <c r="Y563" s="335">
        <f t="shared" si="85"/>
        <v>28.730519999999984</v>
      </c>
      <c r="Z563" s="335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35">
        <f t="shared" si="86"/>
        <v>65.638443423217254</v>
      </c>
      <c r="AD563" s="336">
        <f t="shared" si="84"/>
        <v>62.932570458201404</v>
      </c>
      <c r="AE563" s="1">
        <f t="shared" si="88"/>
        <v>152.52304942019458</v>
      </c>
    </row>
    <row r="564" spans="1:31" hidden="1" x14ac:dyDescent="0.3">
      <c r="A564" s="92" t="s">
        <v>366</v>
      </c>
      <c r="B564" s="92" t="s">
        <v>9</v>
      </c>
      <c r="C564" s="92" t="s">
        <v>18</v>
      </c>
      <c r="D564" s="92" t="s">
        <v>1508</v>
      </c>
      <c r="F564">
        <v>19</v>
      </c>
      <c r="J564" s="344">
        <v>53.382024691357998</v>
      </c>
      <c r="W564" s="334">
        <f>+VLOOKUP(A564,infradensité!$A$2:$B$67,2,FALSE)</f>
        <v>0.45</v>
      </c>
      <c r="X564" s="334">
        <v>1.3</v>
      </c>
      <c r="Y564" s="335">
        <f t="shared" si="85"/>
        <v>31.228484444444433</v>
      </c>
      <c r="Z564" s="335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35">
        <f t="shared" si="86"/>
        <v>71.181605055806145</v>
      </c>
      <c r="AD564" s="336">
        <f t="shared" si="84"/>
        <v>68.410024239511699</v>
      </c>
      <c r="AE564" s="1">
        <f t="shared" si="88"/>
        <v>152.52304942019458</v>
      </c>
    </row>
    <row r="565" spans="1:31" hidden="1" x14ac:dyDescent="0.3">
      <c r="A565" s="92" t="s">
        <v>366</v>
      </c>
      <c r="B565" s="92" t="s">
        <v>9</v>
      </c>
      <c r="C565" s="92" t="s">
        <v>18</v>
      </c>
      <c r="D565" s="92" t="s">
        <v>1508</v>
      </c>
      <c r="F565">
        <v>20</v>
      </c>
      <c r="J565" s="344">
        <v>57.753086419753053</v>
      </c>
      <c r="W565" s="334">
        <f>+VLOOKUP(A565,infradensité!$A$2:$B$67,2,FALSE)</f>
        <v>0.45</v>
      </c>
      <c r="X565" s="334">
        <v>1.3</v>
      </c>
      <c r="Y565" s="335">
        <f t="shared" si="85"/>
        <v>33.78555555555554</v>
      </c>
      <c r="Z565" s="335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35">
        <f t="shared" si="86"/>
        <v>76.844476091640658</v>
      </c>
      <c r="AD565" s="336">
        <f t="shared" si="84"/>
        <v>74.013040573723401</v>
      </c>
      <c r="AE565" s="1">
        <f t="shared" si="88"/>
        <v>152.52304942019458</v>
      </c>
    </row>
    <row r="566" spans="1:31" hidden="1" x14ac:dyDescent="0.3">
      <c r="A566" s="92" t="s">
        <v>366</v>
      </c>
      <c r="B566" s="92" t="s">
        <v>9</v>
      </c>
      <c r="C566" s="92" t="s">
        <v>18</v>
      </c>
      <c r="D566" s="92" t="s">
        <v>1508</v>
      </c>
      <c r="F566">
        <v>21</v>
      </c>
      <c r="J566" s="344">
        <v>62.215999999999966</v>
      </c>
      <c r="W566" s="334">
        <f>+VLOOKUP(A566,infradensité!$A$2:$B$67,2,FALSE)</f>
        <v>0.45</v>
      </c>
      <c r="X566" s="334">
        <v>1.3</v>
      </c>
      <c r="Y566" s="335">
        <f t="shared" si="85"/>
        <v>36.396359999999987</v>
      </c>
      <c r="Z566" s="335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35">
        <f t="shared" si="86"/>
        <v>82.615396184113948</v>
      </c>
      <c r="AD566" s="336">
        <f t="shared" si="84"/>
        <v>79.729936137877303</v>
      </c>
      <c r="AE566" s="1">
        <f t="shared" si="88"/>
        <v>152.52304942019458</v>
      </c>
    </row>
    <row r="567" spans="1:31" hidden="1" x14ac:dyDescent="0.3">
      <c r="A567" s="92" t="s">
        <v>366</v>
      </c>
      <c r="B567" s="92" t="s">
        <v>9</v>
      </c>
      <c r="C567" s="92" t="s">
        <v>18</v>
      </c>
      <c r="D567" s="92" t="s">
        <v>1508</v>
      </c>
      <c r="F567">
        <v>22</v>
      </c>
      <c r="J567" s="344">
        <v>66.761580246913553</v>
      </c>
      <c r="W567" s="334">
        <f>+VLOOKUP(A567,infradensité!$A$2:$B$67,2,FALSE)</f>
        <v>0.45</v>
      </c>
      <c r="X567" s="334">
        <v>1.3</v>
      </c>
      <c r="Y567" s="335">
        <f t="shared" si="85"/>
        <v>39.055524444444437</v>
      </c>
      <c r="Z567" s="335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35">
        <f t="shared" si="86"/>
        <v>88.482746701232585</v>
      </c>
      <c r="AD567" s="336">
        <f t="shared" si="84"/>
        <v>85.549071442673267</v>
      </c>
      <c r="AE567" s="1">
        <f t="shared" si="88"/>
        <v>152.52304942019458</v>
      </c>
    </row>
    <row r="568" spans="1:31" hidden="1" x14ac:dyDescent="0.3">
      <c r="A568" s="92" t="s">
        <v>366</v>
      </c>
      <c r="B568" s="92" t="s">
        <v>9</v>
      </c>
      <c r="C568" s="92" t="s">
        <v>18</v>
      </c>
      <c r="D568" s="92" t="s">
        <v>1508</v>
      </c>
      <c r="F568">
        <v>23</v>
      </c>
      <c r="J568" s="344">
        <v>71.380641975308606</v>
      </c>
      <c r="W568" s="334">
        <f>+VLOOKUP(A568,infradensité!$A$2:$B$67,2,FALSE)</f>
        <v>0.45</v>
      </c>
      <c r="X568" s="334">
        <v>1.3</v>
      </c>
      <c r="Y568" s="335">
        <f t="shared" si="85"/>
        <v>41.757675555555537</v>
      </c>
      <c r="Z568" s="335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35">
        <f t="shared" si="86"/>
        <v>94.434946952802079</v>
      </c>
      <c r="AD568" s="336">
        <f t="shared" si="84"/>
        <v>91.458846827017339</v>
      </c>
      <c r="AE568" s="1">
        <f t="shared" si="88"/>
        <v>152.52304942019458</v>
      </c>
    </row>
    <row r="569" spans="1:31" hidden="1" x14ac:dyDescent="0.3">
      <c r="A569" s="92" t="s">
        <v>366</v>
      </c>
      <c r="B569" s="92" t="s">
        <v>9</v>
      </c>
      <c r="C569" s="92" t="s">
        <v>18</v>
      </c>
      <c r="D569" s="92" t="s">
        <v>1508</v>
      </c>
      <c r="F569">
        <v>24</v>
      </c>
      <c r="J569" s="344">
        <v>76.063999999999965</v>
      </c>
      <c r="W569" s="334">
        <f>+VLOOKUP(A569,infradensité!$A$2:$B$67,2,FALSE)</f>
        <v>0.45</v>
      </c>
      <c r="X569" s="334">
        <v>1.3</v>
      </c>
      <c r="Y569" s="335">
        <f t="shared" si="85"/>
        <v>44.497439999999983</v>
      </c>
      <c r="Z569" s="335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35">
        <f t="shared" si="86"/>
        <v>100.46045081397104</v>
      </c>
      <c r="AD569" s="336">
        <f t="shared" si="84"/>
        <v>97.447698883386551</v>
      </c>
      <c r="AE569" s="1">
        <f t="shared" si="88"/>
        <v>152.52304942019458</v>
      </c>
    </row>
    <row r="570" spans="1:31" hidden="1" x14ac:dyDescent="0.3">
      <c r="A570" s="92" t="s">
        <v>366</v>
      </c>
      <c r="B570" s="92" t="s">
        <v>9</v>
      </c>
      <c r="C570" s="92" t="s">
        <v>18</v>
      </c>
      <c r="D570" s="92" t="s">
        <v>1508</v>
      </c>
      <c r="F570">
        <v>25</v>
      </c>
      <c r="J570" s="344">
        <v>80.80246913580244</v>
      </c>
      <c r="W570" s="334">
        <f>+VLOOKUP(A570,infradensité!$A$2:$B$67,2,FALSE)</f>
        <v>0.45</v>
      </c>
      <c r="X570" s="334">
        <v>1.3</v>
      </c>
      <c r="Y570" s="335">
        <f t="shared" si="85"/>
        <v>47.269444444444431</v>
      </c>
      <c r="Z570" s="335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35">
        <f t="shared" si="86"/>
        <v>106.54774368757525</v>
      </c>
      <c r="AD570" s="336">
        <f t="shared" si="84"/>
        <v>103.50409725077314</v>
      </c>
      <c r="AE570" s="1">
        <f t="shared" si="88"/>
        <v>152.52304942019458</v>
      </c>
    </row>
    <row r="571" spans="1:31" hidden="1" x14ac:dyDescent="0.3">
      <c r="A571" s="92" t="s">
        <v>366</v>
      </c>
      <c r="B571" s="92" t="s">
        <v>9</v>
      </c>
      <c r="C571" s="92" t="s">
        <v>18</v>
      </c>
      <c r="D571" s="92" t="s">
        <v>1508</v>
      </c>
      <c r="F571">
        <v>26</v>
      </c>
      <c r="J571" s="344">
        <v>85.586864197530844</v>
      </c>
      <c r="W571" s="334">
        <f>+VLOOKUP(A571,infradensité!$A$2:$B$67,2,FALSE)</f>
        <v>0.45</v>
      </c>
      <c r="X571" s="334">
        <v>1.3</v>
      </c>
      <c r="Y571" s="335">
        <f t="shared" si="85"/>
        <v>50.06831555555555</v>
      </c>
      <c r="Z571" s="335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35">
        <f t="shared" si="86"/>
        <v>112.68533975703583</v>
      </c>
      <c r="AD571" s="336">
        <f t="shared" si="84"/>
        <v>109.61654172230554</v>
      </c>
      <c r="AE571" s="1">
        <f t="shared" si="88"/>
        <v>152.52304942019458</v>
      </c>
    </row>
    <row r="572" spans="1:31" hidden="1" x14ac:dyDescent="0.3">
      <c r="A572" s="92" t="s">
        <v>366</v>
      </c>
      <c r="B572" s="92" t="s">
        <v>9</v>
      </c>
      <c r="C572" s="92" t="s">
        <v>18</v>
      </c>
      <c r="D572" s="92" t="s">
        <v>1508</v>
      </c>
      <c r="F572">
        <v>27</v>
      </c>
      <c r="J572" s="344">
        <v>90.407999999999987</v>
      </c>
      <c r="W572" s="334">
        <f>+VLOOKUP(A572,infradensité!$A$2:$B$67,2,FALSE)</f>
        <v>0.45</v>
      </c>
      <c r="X572" s="334">
        <v>1.3</v>
      </c>
      <c r="Y572" s="335">
        <f t="shared" si="85"/>
        <v>52.888680000000001</v>
      </c>
      <c r="Z572" s="335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35">
        <f t="shared" si="86"/>
        <v>118.86177948919014</v>
      </c>
      <c r="AD572" s="336">
        <f t="shared" si="84"/>
        <v>115.77355962311299</v>
      </c>
      <c r="AE572" s="1">
        <f t="shared" si="88"/>
        <v>152.52304942019458</v>
      </c>
    </row>
    <row r="573" spans="1:31" hidden="1" x14ac:dyDescent="0.3">
      <c r="A573" s="92" t="s">
        <v>366</v>
      </c>
      <c r="B573" s="92" t="s">
        <v>9</v>
      </c>
      <c r="C573" s="92" t="s">
        <v>18</v>
      </c>
      <c r="D573" s="92" t="s">
        <v>1508</v>
      </c>
      <c r="F573">
        <v>28</v>
      </c>
      <c r="J573" s="344">
        <v>95.256691358024668</v>
      </c>
      <c r="W573" s="334">
        <f>+VLOOKUP(A573,infradensité!$A$2:$B$67,2,FALSE)</f>
        <v>0.45</v>
      </c>
      <c r="X573" s="334">
        <v>1.3</v>
      </c>
      <c r="Y573" s="335">
        <f t="shared" si="85"/>
        <v>55.725164444444438</v>
      </c>
      <c r="Z573" s="335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35">
        <f t="shared" si="86"/>
        <v>125.06562735268547</v>
      </c>
      <c r="AD573" s="336">
        <f t="shared" si="84"/>
        <v>121.9637034209378</v>
      </c>
      <c r="AE573" s="1">
        <f t="shared" si="88"/>
        <v>152.52304942019458</v>
      </c>
    </row>
    <row r="574" spans="1:31" hidden="1" x14ac:dyDescent="0.3">
      <c r="A574" s="92" t="s">
        <v>366</v>
      </c>
      <c r="B574" s="92" t="s">
        <v>9</v>
      </c>
      <c r="C574" s="92" t="s">
        <v>18</v>
      </c>
      <c r="D574" s="92" t="s">
        <v>1508</v>
      </c>
      <c r="F574">
        <v>29</v>
      </c>
      <c r="J574" s="344">
        <v>100.12375308641973</v>
      </c>
      <c r="W574" s="334">
        <f>+VLOOKUP(A574,infradensité!$A$2:$B$67,2,FALSE)</f>
        <v>0.45</v>
      </c>
      <c r="X574" s="334">
        <v>1.3</v>
      </c>
      <c r="Y574" s="335">
        <f t="shared" si="85"/>
        <v>58.572395555555545</v>
      </c>
      <c r="Z574" s="335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35">
        <f t="shared" si="86"/>
        <v>131.28546972270053</v>
      </c>
      <c r="AD574" s="336">
        <f t="shared" si="84"/>
        <v>128.175548537693</v>
      </c>
      <c r="AE574" s="1">
        <f t="shared" si="88"/>
        <v>152.52304942019458</v>
      </c>
    </row>
    <row r="575" spans="1:31" hidden="1" x14ac:dyDescent="0.3">
      <c r="A575" s="92" t="s">
        <v>366</v>
      </c>
      <c r="B575" s="92" t="s">
        <v>9</v>
      </c>
      <c r="C575" s="92" t="s">
        <v>18</v>
      </c>
      <c r="D575" s="92" t="s">
        <v>1508</v>
      </c>
      <c r="F575" s="346">
        <v>30</v>
      </c>
      <c r="J575" s="344">
        <v>104.99999999999997</v>
      </c>
      <c r="W575" s="334">
        <f>+VLOOKUP(A575,infradensité!$A$2:$B$67,2,FALSE)</f>
        <v>0.45</v>
      </c>
      <c r="X575" s="334">
        <v>1.3</v>
      </c>
      <c r="Y575" s="335">
        <f t="shared" si="85"/>
        <v>61.42499999999999</v>
      </c>
      <c r="Z575" s="335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35">
        <f t="shared" si="86"/>
        <v>137.5099129469848</v>
      </c>
      <c r="AD575" s="336">
        <f t="shared" si="84"/>
        <v>134.39769133484265</v>
      </c>
      <c r="AE575" s="1">
        <f t="shared" si="88"/>
        <v>152.52304942019458</v>
      </c>
    </row>
    <row r="576" spans="1:31" hidden="1" x14ac:dyDescent="0.3">
      <c r="A576" s="92" t="s">
        <v>366</v>
      </c>
      <c r="B576" s="92" t="s">
        <v>9</v>
      </c>
      <c r="C576" s="92" t="s">
        <v>18</v>
      </c>
      <c r="D576" s="92" t="s">
        <v>1508</v>
      </c>
      <c r="F576">
        <v>31</v>
      </c>
      <c r="J576" s="344">
        <v>65.666666666666671</v>
      </c>
      <c r="W576" s="334">
        <f>+VLOOKUP(A576,infradensité!$A$2:$B$67,2,FALSE)</f>
        <v>0.45</v>
      </c>
      <c r="X576" s="334">
        <v>1.3</v>
      </c>
      <c r="Y576" s="335">
        <f t="shared" si="85"/>
        <v>38.415000000000006</v>
      </c>
      <c r="Z576" s="335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35">
        <f t="shared" si="86"/>
        <v>87.07037368643573</v>
      </c>
      <c r="AD576" s="336">
        <f t="shared" si="84"/>
        <v>112.29014331671027</v>
      </c>
      <c r="AE576" s="1">
        <f t="shared" si="88"/>
        <v>152.52304942019458</v>
      </c>
    </row>
    <row r="577" spans="1:31" hidden="1" x14ac:dyDescent="0.3">
      <c r="A577" s="92" t="s">
        <v>366</v>
      </c>
      <c r="B577" s="92" t="s">
        <v>9</v>
      </c>
      <c r="C577" s="92" t="s">
        <v>18</v>
      </c>
      <c r="D577" s="92" t="s">
        <v>1508</v>
      </c>
      <c r="F577">
        <v>32</v>
      </c>
      <c r="J577" s="344">
        <v>73.333333333333329</v>
      </c>
      <c r="W577" s="334">
        <f>+VLOOKUP(A577,infradensité!$A$2:$B$67,2,FALSE)</f>
        <v>0.45</v>
      </c>
      <c r="X577" s="334">
        <v>1.3</v>
      </c>
      <c r="Y577" s="335">
        <f t="shared" si="85"/>
        <v>42.900000000000006</v>
      </c>
      <c r="Z577" s="335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35">
        <f t="shared" si="86"/>
        <v>96.948365355203165</v>
      </c>
      <c r="AD577" s="336">
        <f t="shared" si="84"/>
        <v>92.009369520819448</v>
      </c>
      <c r="AE577" s="1">
        <f t="shared" si="88"/>
        <v>152.52304942019458</v>
      </c>
    </row>
    <row r="578" spans="1:31" hidden="1" x14ac:dyDescent="0.3">
      <c r="A578" s="92" t="s">
        <v>366</v>
      </c>
      <c r="B578" s="92" t="s">
        <v>9</v>
      </c>
      <c r="C578" s="92" t="s">
        <v>18</v>
      </c>
      <c r="D578" s="92" t="s">
        <v>1508</v>
      </c>
      <c r="F578">
        <v>33</v>
      </c>
      <c r="J578" s="344">
        <v>81</v>
      </c>
      <c r="W578" s="334">
        <f>+VLOOKUP(A578,infradensité!$A$2:$B$67,2,FALSE)</f>
        <v>0.45</v>
      </c>
      <c r="X578" s="334">
        <v>1.3</v>
      </c>
      <c r="Y578" s="335">
        <f t="shared" si="85"/>
        <v>47.385000000000005</v>
      </c>
      <c r="Z578" s="335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35">
        <f t="shared" si="86"/>
        <v>106.80131246670824</v>
      </c>
      <c r="AD578" s="336">
        <f t="shared" si="84"/>
        <v>101.8748389109557</v>
      </c>
      <c r="AE578" s="1">
        <f t="shared" si="88"/>
        <v>152.52304942019458</v>
      </c>
    </row>
    <row r="579" spans="1:31" hidden="1" x14ac:dyDescent="0.3">
      <c r="A579" s="92" t="s">
        <v>366</v>
      </c>
      <c r="B579" s="92" t="s">
        <v>9</v>
      </c>
      <c r="C579" s="92" t="s">
        <v>18</v>
      </c>
      <c r="D579" s="92" t="s">
        <v>1508</v>
      </c>
      <c r="F579">
        <v>34</v>
      </c>
      <c r="J579" s="344">
        <v>88.666666666666671</v>
      </c>
      <c r="W579" s="334">
        <f>+VLOOKUP(A579,infradensité!$A$2:$B$67,2,FALSE)</f>
        <v>0.45</v>
      </c>
      <c r="X579" s="334">
        <v>1.3</v>
      </c>
      <c r="Y579" s="335">
        <f t="shared" si="85"/>
        <v>51.870000000000012</v>
      </c>
      <c r="Z579" s="335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35">
        <f t="shared" si="86"/>
        <v>116.63185516704182</v>
      </c>
      <c r="AD579" s="336">
        <f t="shared" si="84"/>
        <v>111.71658381687503</v>
      </c>
      <c r="AE579" s="1">
        <f t="shared" si="88"/>
        <v>152.52304942019458</v>
      </c>
    </row>
    <row r="580" spans="1:31" hidden="1" x14ac:dyDescent="0.3">
      <c r="A580" s="92" t="s">
        <v>366</v>
      </c>
      <c r="B580" s="92" t="s">
        <v>9</v>
      </c>
      <c r="C580" s="92" t="s">
        <v>18</v>
      </c>
      <c r="D580" s="92" t="s">
        <v>1508</v>
      </c>
      <c r="F580">
        <v>35</v>
      </c>
      <c r="J580" s="344">
        <v>96.333333333333343</v>
      </c>
      <c r="W580" s="334">
        <f>+VLOOKUP(A580,infradensité!$A$2:$B$67,2,FALSE)</f>
        <v>0.45</v>
      </c>
      <c r="X580" s="334">
        <v>1.3</v>
      </c>
      <c r="Y580" s="335">
        <f t="shared" si="85"/>
        <v>56.355000000000011</v>
      </c>
      <c r="Z580" s="335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35">
        <f t="shared" si="86"/>
        <v>126.44215094212161</v>
      </c>
      <c r="AD580" s="336">
        <f t="shared" si="84"/>
        <v>121.53700305458172</v>
      </c>
      <c r="AE580" s="1">
        <f t="shared" si="88"/>
        <v>152.52304942019458</v>
      </c>
    </row>
    <row r="581" spans="1:31" hidden="1" x14ac:dyDescent="0.3">
      <c r="A581" s="92" t="s">
        <v>366</v>
      </c>
      <c r="B581" s="92" t="s">
        <v>9</v>
      </c>
      <c r="C581" s="92" t="s">
        <v>18</v>
      </c>
      <c r="D581" s="92" t="s">
        <v>1508</v>
      </c>
      <c r="F581">
        <v>36</v>
      </c>
      <c r="J581" s="344">
        <v>104</v>
      </c>
      <c r="W581" s="334">
        <f>+VLOOKUP(A581,infradensité!$A$2:$B$67,2,FALSE)</f>
        <v>0.45</v>
      </c>
      <c r="X581" s="334">
        <v>1.3</v>
      </c>
      <c r="Y581" s="335">
        <f t="shared" si="85"/>
        <v>60.840000000000011</v>
      </c>
      <c r="Z581" s="335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35">
        <f t="shared" si="86"/>
        <v>136.23399433545896</v>
      </c>
      <c r="AD581" s="336">
        <f t="shared" si="84"/>
        <v>131.33807263879029</v>
      </c>
      <c r="AE581" s="1">
        <f t="shared" si="88"/>
        <v>152.52304942019458</v>
      </c>
    </row>
    <row r="582" spans="1:31" hidden="1" x14ac:dyDescent="0.3">
      <c r="A582" s="92" t="s">
        <v>366</v>
      </c>
      <c r="B582" s="92" t="s">
        <v>9</v>
      </c>
      <c r="C582" s="92" t="s">
        <v>18</v>
      </c>
      <c r="D582" s="92" t="s">
        <v>1508</v>
      </c>
      <c r="F582">
        <v>37</v>
      </c>
      <c r="J582" s="344">
        <v>111.66666666666667</v>
      </c>
      <c r="W582" s="334">
        <f>+VLOOKUP(A582,infradensité!$A$2:$B$67,2,FALSE)</f>
        <v>0.45</v>
      </c>
      <c r="X582" s="334">
        <v>1.3</v>
      </c>
      <c r="Y582" s="335">
        <f t="shared" si="85"/>
        <v>65.325000000000017</v>
      </c>
      <c r="Z582" s="335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35">
        <f t="shared" si="86"/>
        <v>146.00890030376522</v>
      </c>
      <c r="AD582" s="336">
        <f t="shared" si="84"/>
        <v>141.12144731961209</v>
      </c>
      <c r="AE582" s="1">
        <f t="shared" si="88"/>
        <v>152.52304942019458</v>
      </c>
    </row>
    <row r="583" spans="1:31" hidden="1" x14ac:dyDescent="0.3">
      <c r="A583" s="92" t="s">
        <v>366</v>
      </c>
      <c r="B583" s="92" t="s">
        <v>9</v>
      </c>
      <c r="C583" s="92" t="s">
        <v>18</v>
      </c>
      <c r="D583" s="92" t="s">
        <v>1508</v>
      </c>
      <c r="F583">
        <v>38</v>
      </c>
      <c r="J583" s="344">
        <v>119.33333333333334</v>
      </c>
      <c r="W583" s="334">
        <f>+VLOOKUP(A583,infradensité!$A$2:$B$67,2,FALSE)</f>
        <v>0.45</v>
      </c>
      <c r="X583" s="334">
        <v>1.3</v>
      </c>
      <c r="Y583" s="335">
        <f t="shared" si="85"/>
        <v>69.810000000000016</v>
      </c>
      <c r="Z583" s="335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35">
        <f t="shared" si="86"/>
        <v>155.76816400389893</v>
      </c>
      <c r="AD583" s="336">
        <f t="shared" si="84"/>
        <v>150.88853215383207</v>
      </c>
      <c r="AE583" s="1">
        <f t="shared" si="88"/>
        <v>152.52304942019458</v>
      </c>
    </row>
    <row r="584" spans="1:31" hidden="1" x14ac:dyDescent="0.3">
      <c r="A584" s="92" t="s">
        <v>366</v>
      </c>
      <c r="B584" s="92" t="s">
        <v>9</v>
      </c>
      <c r="C584" s="92" t="s">
        <v>18</v>
      </c>
      <c r="D584" s="92" t="s">
        <v>1508</v>
      </c>
      <c r="F584">
        <v>39</v>
      </c>
      <c r="J584" s="344">
        <v>127</v>
      </c>
      <c r="W584" s="334">
        <f>+VLOOKUP(A584,infradensité!$A$2:$B$67,2,FALSE)</f>
        <v>0.45</v>
      </c>
      <c r="X584" s="334">
        <v>1.3</v>
      </c>
      <c r="Y584" s="335">
        <f t="shared" si="85"/>
        <v>74.295000000000016</v>
      </c>
      <c r="Z584" s="335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35">
        <f t="shared" si="86"/>
        <v>165.51290476666856</v>
      </c>
      <c r="AD584" s="336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hidden="1" x14ac:dyDescent="0.3">
      <c r="A585" s="92" t="s">
        <v>366</v>
      </c>
      <c r="B585" s="92" t="s">
        <v>9</v>
      </c>
      <c r="C585" s="92" t="s">
        <v>18</v>
      </c>
      <c r="D585" s="92" t="s">
        <v>1508</v>
      </c>
      <c r="F585">
        <v>40</v>
      </c>
      <c r="J585" s="344">
        <v>134.66666666666669</v>
      </c>
      <c r="W585" s="334">
        <f>+VLOOKUP(A585,infradensité!$A$2:$B$67,2,FALSE)</f>
        <v>0.45</v>
      </c>
      <c r="X585" s="334">
        <v>1.3</v>
      </c>
      <c r="Y585" s="335">
        <f t="shared" si="85"/>
        <v>78.780000000000015</v>
      </c>
      <c r="Z585" s="335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35">
        <f t="shared" si="86"/>
        <v>175.24409914490556</v>
      </c>
      <c r="AD585" s="336">
        <f t="shared" si="91"/>
        <v>170.37850195578704</v>
      </c>
      <c r="AE585" s="1">
        <f t="shared" si="88"/>
        <v>152.52304942019458</v>
      </c>
    </row>
    <row r="586" spans="1:31" hidden="1" x14ac:dyDescent="0.3">
      <c r="A586" s="92" t="s">
        <v>366</v>
      </c>
      <c r="B586" s="92" t="s">
        <v>9</v>
      </c>
      <c r="C586" s="92" t="s">
        <v>18</v>
      </c>
      <c r="D586" s="92" t="s">
        <v>1508</v>
      </c>
      <c r="F586">
        <v>41</v>
      </c>
      <c r="J586" s="344">
        <v>142.33333333333334</v>
      </c>
      <c r="W586" s="334">
        <f>+VLOOKUP(A586,infradensité!$A$2:$B$67,2,FALSE)</f>
        <v>0.45</v>
      </c>
      <c r="X586" s="334">
        <v>1.3</v>
      </c>
      <c r="Y586" s="335">
        <f t="shared" si="85"/>
        <v>83.265000000000015</v>
      </c>
      <c r="Z586" s="335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35">
        <f t="shared" si="86"/>
        <v>184.96260621942577</v>
      </c>
      <c r="AD586" s="336">
        <f t="shared" si="91"/>
        <v>180.10335268216568</v>
      </c>
      <c r="AE586" s="1">
        <f t="shared" si="88"/>
        <v>152.52304942019458</v>
      </c>
    </row>
    <row r="587" spans="1:31" hidden="1" x14ac:dyDescent="0.3">
      <c r="A587" s="92" t="s">
        <v>366</v>
      </c>
      <c r="B587" s="92" t="s">
        <v>9</v>
      </c>
      <c r="C587" s="92" t="s">
        <v>18</v>
      </c>
      <c r="D587" s="92" t="s">
        <v>1508</v>
      </c>
      <c r="F587">
        <v>42</v>
      </c>
      <c r="J587" s="344">
        <v>150</v>
      </c>
      <c r="W587" s="334">
        <f>+VLOOKUP(A587,infradensité!$A$2:$B$67,2,FALSE)</f>
        <v>0.45</v>
      </c>
      <c r="X587" s="334">
        <v>1.3</v>
      </c>
      <c r="Y587" s="335">
        <f t="shared" si="85"/>
        <v>87.750000000000014</v>
      </c>
      <c r="Z587" s="335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35">
        <f t="shared" si="86"/>
        <v>194.66918729679799</v>
      </c>
      <c r="AD587" s="336">
        <f t="shared" si="91"/>
        <v>189.81589675811188</v>
      </c>
      <c r="AE587" s="1">
        <f t="shared" si="88"/>
        <v>152.52304942019458</v>
      </c>
    </row>
    <row r="588" spans="1:31" hidden="1" x14ac:dyDescent="0.3">
      <c r="A588" s="92" t="s">
        <v>366</v>
      </c>
      <c r="B588" s="92" t="s">
        <v>9</v>
      </c>
      <c r="C588" s="92" t="s">
        <v>18</v>
      </c>
      <c r="D588" s="92" t="s">
        <v>1508</v>
      </c>
      <c r="F588">
        <v>43</v>
      </c>
      <c r="J588" s="344">
        <v>157.66666666666669</v>
      </c>
      <c r="W588" s="334">
        <f>+VLOOKUP(A588,infradensité!$A$2:$B$67,2,FALSE)</f>
        <v>0.45</v>
      </c>
      <c r="X588" s="334">
        <v>1.3</v>
      </c>
      <c r="Y588" s="335">
        <f t="shared" si="85"/>
        <v>92.235000000000028</v>
      </c>
      <c r="Z588" s="335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35">
        <f t="shared" si="86"/>
        <v>204.36452146539247</v>
      </c>
      <c r="AD588" s="336">
        <f t="shared" si="91"/>
        <v>199.51685438109524</v>
      </c>
      <c r="AE588" s="1">
        <f t="shared" si="88"/>
        <v>152.52304942019458</v>
      </c>
    </row>
    <row r="589" spans="1:31" hidden="1" x14ac:dyDescent="0.3">
      <c r="A589" s="92" t="s">
        <v>366</v>
      </c>
      <c r="B589" s="92" t="s">
        <v>9</v>
      </c>
      <c r="C589" s="92" t="s">
        <v>18</v>
      </c>
      <c r="D589" s="92" t="s">
        <v>1508</v>
      </c>
      <c r="F589">
        <v>44</v>
      </c>
      <c r="J589" s="345">
        <v>165.33333333333334</v>
      </c>
      <c r="W589" s="334">
        <f>+VLOOKUP(A589,infradensité!$A$2:$B$67,2,FALSE)</f>
        <v>0.45</v>
      </c>
      <c r="X589" s="334">
        <v>1.3</v>
      </c>
      <c r="Y589" s="335">
        <f t="shared" si="85"/>
        <v>96.720000000000013</v>
      </c>
      <c r="Z589" s="335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35">
        <f t="shared" si="86"/>
        <v>214.04921803989632</v>
      </c>
      <c r="AD589" s="336">
        <f t="shared" si="91"/>
        <v>209.20686975264439</v>
      </c>
      <c r="AE589" s="1">
        <f t="shared" si="88"/>
        <v>152.52304942019458</v>
      </c>
    </row>
    <row r="590" spans="1:31" hidden="1" x14ac:dyDescent="0.3">
      <c r="A590" s="92" t="s">
        <v>366</v>
      </c>
      <c r="B590" s="92" t="s">
        <v>9</v>
      </c>
      <c r="C590" s="92" t="s">
        <v>18</v>
      </c>
      <c r="D590" s="92" t="s">
        <v>1508</v>
      </c>
      <c r="F590">
        <v>45</v>
      </c>
      <c r="J590" s="344">
        <v>173</v>
      </c>
      <c r="W590" s="334">
        <f>+VLOOKUP(A590,infradensité!$A$2:$B$67,2,FALSE)</f>
        <v>0.45</v>
      </c>
      <c r="X590" s="334">
        <v>1.3</v>
      </c>
      <c r="Y590" s="335">
        <f t="shared" si="85"/>
        <v>101.20500000000001</v>
      </c>
      <c r="Z590" s="335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35">
        <f t="shared" si="86"/>
        <v>223.72382663226168</v>
      </c>
      <c r="AD590" s="336">
        <f t="shared" si="91"/>
        <v>218.886522336079</v>
      </c>
      <c r="AE590" s="1">
        <f t="shared" si="88"/>
        <v>152.52304942019458</v>
      </c>
    </row>
    <row r="591" spans="1:31" hidden="1" x14ac:dyDescent="0.3">
      <c r="A591" s="92" t="s">
        <v>366</v>
      </c>
      <c r="B591" s="92" t="s">
        <v>9</v>
      </c>
      <c r="C591" s="92" t="s">
        <v>18</v>
      </c>
      <c r="D591" s="92" t="s">
        <v>1508</v>
      </c>
      <c r="F591">
        <v>46</v>
      </c>
      <c r="J591" s="344">
        <v>106.4</v>
      </c>
      <c r="W591" s="334">
        <f>+VLOOKUP(A591,infradensité!$A$2:$B$67,2,FALSE)</f>
        <v>0.45</v>
      </c>
      <c r="X591" s="334">
        <v>1.3</v>
      </c>
      <c r="Y591" s="335">
        <f t="shared" si="85"/>
        <v>62.244000000000014</v>
      </c>
      <c r="Z591" s="335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35">
        <f t="shared" si="86"/>
        <v>139.29572121624983</v>
      </c>
      <c r="AD591" s="336">
        <f t="shared" si="91"/>
        <v>181.50977392425574</v>
      </c>
      <c r="AE591" s="1">
        <f t="shared" si="88"/>
        <v>152.52304942019458</v>
      </c>
    </row>
    <row r="592" spans="1:31" hidden="1" x14ac:dyDescent="0.3">
      <c r="A592" s="92" t="s">
        <v>366</v>
      </c>
      <c r="B592" s="92" t="s">
        <v>9</v>
      </c>
      <c r="C592" s="92" t="s">
        <v>18</v>
      </c>
      <c r="D592" s="92" t="s">
        <v>1508</v>
      </c>
      <c r="F592">
        <v>47</v>
      </c>
      <c r="J592" s="344">
        <v>113.8</v>
      </c>
      <c r="W592" s="334">
        <f>+VLOOKUP(A592,infradensité!$A$2:$B$67,2,FALSE)</f>
        <v>0.45</v>
      </c>
      <c r="X592" s="334">
        <v>1.3</v>
      </c>
      <c r="Y592" s="335">
        <f t="shared" si="85"/>
        <v>66.573000000000008</v>
      </c>
      <c r="Z592" s="335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35">
        <f t="shared" si="86"/>
        <v>148.72604142186006</v>
      </c>
      <c r="AD592" s="336">
        <f t="shared" si="91"/>
        <v>144.01088131905493</v>
      </c>
      <c r="AE592" s="1">
        <f t="shared" si="88"/>
        <v>152.52304942019458</v>
      </c>
    </row>
    <row r="593" spans="1:31" hidden="1" x14ac:dyDescent="0.3">
      <c r="A593" s="92" t="s">
        <v>366</v>
      </c>
      <c r="B593" s="92" t="s">
        <v>9</v>
      </c>
      <c r="C593" s="92" t="s">
        <v>18</v>
      </c>
      <c r="D593" s="92" t="s">
        <v>1508</v>
      </c>
      <c r="F593">
        <v>48</v>
      </c>
      <c r="J593" s="344">
        <v>121.2</v>
      </c>
      <c r="W593" s="334">
        <f>+VLOOKUP(A593,infradensité!$A$2:$B$67,2,FALSE)</f>
        <v>0.45</v>
      </c>
      <c r="X593" s="334">
        <v>1.3</v>
      </c>
      <c r="Y593" s="335">
        <f t="shared" si="85"/>
        <v>70.902000000000015</v>
      </c>
      <c r="Z593" s="335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35">
        <f t="shared" si="86"/>
        <v>158.14209461587754</v>
      </c>
      <c r="AD593" s="336">
        <f t="shared" si="91"/>
        <v>153.4340680188688</v>
      </c>
      <c r="AE593" s="1">
        <f t="shared" si="88"/>
        <v>152.52304942019458</v>
      </c>
    </row>
    <row r="594" spans="1:31" hidden="1" x14ac:dyDescent="0.3">
      <c r="A594" s="92" t="s">
        <v>366</v>
      </c>
      <c r="B594" s="92" t="s">
        <v>9</v>
      </c>
      <c r="C594" s="92" t="s">
        <v>18</v>
      </c>
      <c r="D594" s="92" t="s">
        <v>1508</v>
      </c>
      <c r="F594">
        <v>49</v>
      </c>
      <c r="J594" s="344">
        <v>128.6</v>
      </c>
      <c r="W594" s="334">
        <f>+VLOOKUP(A594,infradensité!$A$2:$B$67,2,FALSE)</f>
        <v>0.45</v>
      </c>
      <c r="X594" s="334">
        <v>1.3</v>
      </c>
      <c r="Y594" s="335">
        <f t="shared" si="85"/>
        <v>75.231000000000009</v>
      </c>
      <c r="Z594" s="335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35">
        <f t="shared" si="86"/>
        <v>167.54485107551196</v>
      </c>
      <c r="AD594" s="336">
        <f t="shared" si="91"/>
        <v>162.84347284569475</v>
      </c>
      <c r="AE594" s="1">
        <f t="shared" si="88"/>
        <v>152.52304942019458</v>
      </c>
    </row>
    <row r="595" spans="1:31" hidden="1" x14ac:dyDescent="0.3">
      <c r="A595" s="92" t="s">
        <v>366</v>
      </c>
      <c r="B595" s="92" t="s">
        <v>9</v>
      </c>
      <c r="C595" s="92" t="s">
        <v>18</v>
      </c>
      <c r="D595" s="92" t="s">
        <v>1508</v>
      </c>
      <c r="F595">
        <v>50</v>
      </c>
      <c r="J595" s="344">
        <v>136</v>
      </c>
      <c r="W595" s="334">
        <f>+VLOOKUP(A595,infradensité!$A$2:$B$67,2,FALSE)</f>
        <v>0.45</v>
      </c>
      <c r="X595" s="334">
        <v>1.3</v>
      </c>
      <c r="Y595" s="335">
        <f t="shared" si="85"/>
        <v>79.560000000000016</v>
      </c>
      <c r="Z595" s="335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35">
        <f t="shared" si="86"/>
        <v>176.93516310576453</v>
      </c>
      <c r="AD595" s="336">
        <f t="shared" si="91"/>
        <v>172.24000709063824</v>
      </c>
      <c r="AE595" s="1">
        <f t="shared" si="88"/>
        <v>152.52304942019458</v>
      </c>
    </row>
    <row r="596" spans="1:31" hidden="1" x14ac:dyDescent="0.3">
      <c r="A596" s="92" t="s">
        <v>366</v>
      </c>
      <c r="B596" s="92" t="s">
        <v>9</v>
      </c>
      <c r="C596" s="92" t="s">
        <v>18</v>
      </c>
      <c r="D596" s="92" t="s">
        <v>1508</v>
      </c>
      <c r="F596">
        <v>51</v>
      </c>
      <c r="J596" s="344">
        <v>143.4</v>
      </c>
      <c r="W596" s="334">
        <f>+VLOOKUP(A596,infradensité!$A$2:$B$67,2,FALSE)</f>
        <v>0.45</v>
      </c>
      <c r="X596" s="334">
        <v>1.3</v>
      </c>
      <c r="Y596" s="335">
        <f t="shared" si="85"/>
        <v>83.88900000000001</v>
      </c>
      <c r="Z596" s="335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35">
        <f t="shared" si="86"/>
        <v>186.31378502241719</v>
      </c>
      <c r="AD596" s="336">
        <f t="shared" si="91"/>
        <v>181.62447406409086</v>
      </c>
      <c r="AE596" s="1">
        <f t="shared" si="88"/>
        <v>152.52304942019458</v>
      </c>
    </row>
    <row r="597" spans="1:31" hidden="1" x14ac:dyDescent="0.3">
      <c r="A597" s="92" t="s">
        <v>366</v>
      </c>
      <c r="B597" s="92" t="s">
        <v>9</v>
      </c>
      <c r="C597" s="92" t="s">
        <v>18</v>
      </c>
      <c r="D597" s="92" t="s">
        <v>1508</v>
      </c>
      <c r="F597">
        <v>52</v>
      </c>
      <c r="J597" s="344">
        <v>150.80000000000001</v>
      </c>
      <c r="W597" s="334">
        <f>+VLOOKUP(A597,infradensité!$A$2:$B$67,2,FALSE)</f>
        <v>0.45</v>
      </c>
      <c r="X597" s="334">
        <v>1.3</v>
      </c>
      <c r="Y597" s="335">
        <f t="shared" si="85"/>
        <v>88.218000000000018</v>
      </c>
      <c r="Z597" s="335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35">
        <f t="shared" si="86"/>
        <v>195.6813888927343</v>
      </c>
      <c r="AD597" s="336">
        <f t="shared" si="91"/>
        <v>190.99758695757575</v>
      </c>
      <c r="AE597" s="1">
        <f t="shared" si="88"/>
        <v>152.52304942019458</v>
      </c>
    </row>
    <row r="598" spans="1:31" hidden="1" x14ac:dyDescent="0.3">
      <c r="A598" s="92" t="s">
        <v>366</v>
      </c>
      <c r="B598" s="92" t="s">
        <v>9</v>
      </c>
      <c r="C598" s="92" t="s">
        <v>18</v>
      </c>
      <c r="D598" s="92" t="s">
        <v>1508</v>
      </c>
      <c r="F598">
        <v>53</v>
      </c>
      <c r="J598" s="344">
        <v>158.19999999999999</v>
      </c>
      <c r="W598" s="334">
        <f>+VLOOKUP(A598,infradensité!$A$2:$B$67,2,FALSE)</f>
        <v>0.45</v>
      </c>
      <c r="X598" s="334">
        <v>1.3</v>
      </c>
      <c r="Y598" s="335">
        <f t="shared" si="85"/>
        <v>92.547000000000011</v>
      </c>
      <c r="Z598" s="335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35">
        <f t="shared" si="86"/>
        <v>205.03857709878073</v>
      </c>
      <c r="AD598" s="336">
        <f t="shared" si="91"/>
        <v>200.35998299575752</v>
      </c>
      <c r="AE598" s="1">
        <f t="shared" si="88"/>
        <v>152.52304942019458</v>
      </c>
    </row>
    <row r="599" spans="1:31" hidden="1" x14ac:dyDescent="0.3">
      <c r="A599" s="92" t="s">
        <v>366</v>
      </c>
      <c r="B599" s="92" t="s">
        <v>9</v>
      </c>
      <c r="C599" s="92" t="s">
        <v>18</v>
      </c>
      <c r="D599" s="92" t="s">
        <v>1508</v>
      </c>
      <c r="F599">
        <v>54</v>
      </c>
      <c r="J599" s="344">
        <v>165.60000000000002</v>
      </c>
      <c r="W599" s="334">
        <f>+VLOOKUP(A599,infradensité!$A$2:$B$67,2,FALSE)</f>
        <v>0.45</v>
      </c>
      <c r="X599" s="334">
        <v>1.3</v>
      </c>
      <c r="Y599" s="335">
        <f t="shared" si="85"/>
        <v>96.876000000000019</v>
      </c>
      <c r="Z599" s="335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35">
        <f t="shared" si="86"/>
        <v>214.38589248354253</v>
      </c>
      <c r="AD599" s="336">
        <f t="shared" si="91"/>
        <v>209.71223479116162</v>
      </c>
      <c r="AE599" s="1">
        <f t="shared" si="88"/>
        <v>152.52304942019458</v>
      </c>
    </row>
    <row r="600" spans="1:31" hidden="1" x14ac:dyDescent="0.3">
      <c r="A600" s="92" t="s">
        <v>366</v>
      </c>
      <c r="B600" s="92" t="s">
        <v>9</v>
      </c>
      <c r="C600" s="92" t="s">
        <v>18</v>
      </c>
      <c r="D600" s="92" t="s">
        <v>1508</v>
      </c>
      <c r="F600">
        <v>55</v>
      </c>
      <c r="J600" s="344">
        <v>173</v>
      </c>
      <c r="W600" s="334">
        <f>+VLOOKUP(A600,infradensité!$A$2:$B$67,2,FALSE)</f>
        <v>0.45</v>
      </c>
      <c r="X600" s="334">
        <v>1.3</v>
      </c>
      <c r="Y600" s="335">
        <f t="shared" si="85"/>
        <v>101.20500000000001</v>
      </c>
      <c r="Z600" s="335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35">
        <f t="shared" si="86"/>
        <v>223.72382663226168</v>
      </c>
      <c r="AD600" s="336">
        <f t="shared" si="91"/>
        <v>219.05485955790209</v>
      </c>
      <c r="AE600" s="1">
        <f t="shared" si="88"/>
        <v>152.52304942019458</v>
      </c>
    </row>
    <row r="601" spans="1:31" hidden="1" x14ac:dyDescent="0.3">
      <c r="A601" s="92" t="s">
        <v>366</v>
      </c>
      <c r="B601" s="92" t="s">
        <v>9</v>
      </c>
      <c r="C601" s="92" t="s">
        <v>18</v>
      </c>
      <c r="D601" s="92" t="s">
        <v>1508</v>
      </c>
      <c r="F601">
        <v>56</v>
      </c>
      <c r="J601" s="344">
        <v>180.4</v>
      </c>
      <c r="W601" s="334">
        <f>+VLOOKUP(A601,infradensité!$A$2:$B$67,2,FALSE)</f>
        <v>0.45</v>
      </c>
      <c r="X601" s="334">
        <v>1.3</v>
      </c>
      <c r="Y601" s="335">
        <f t="shared" si="85"/>
        <v>105.53400000000002</v>
      </c>
      <c r="Z601" s="335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35">
        <f t="shared" si="86"/>
        <v>233.05282669689112</v>
      </c>
      <c r="AD601" s="336">
        <f t="shared" si="91"/>
        <v>228.3883266645764</v>
      </c>
      <c r="AE601" s="1">
        <f t="shared" si="88"/>
        <v>152.52304942019458</v>
      </c>
    </row>
    <row r="602" spans="1:31" hidden="1" x14ac:dyDescent="0.3">
      <c r="A602" s="92" t="s">
        <v>366</v>
      </c>
      <c r="B602" s="92" t="s">
        <v>9</v>
      </c>
      <c r="C602" s="92" t="s">
        <v>18</v>
      </c>
      <c r="D602" s="92" t="s">
        <v>1508</v>
      </c>
      <c r="F602">
        <v>57</v>
      </c>
      <c r="J602" s="344">
        <v>187.8</v>
      </c>
      <c r="W602" s="334">
        <f>+VLOOKUP(A602,infradensité!$A$2:$B$67,2,FALSE)</f>
        <v>0.45</v>
      </c>
      <c r="X602" s="334">
        <v>1.3</v>
      </c>
      <c r="Y602" s="335">
        <f t="shared" si="85"/>
        <v>109.86300000000001</v>
      </c>
      <c r="Z602" s="335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35">
        <f t="shared" si="86"/>
        <v>242.37330106925467</v>
      </c>
      <c r="AD602" s="336">
        <f t="shared" si="91"/>
        <v>237.71306388307289</v>
      </c>
      <c r="AE602" s="1">
        <f t="shared" si="88"/>
        <v>152.52304942019458</v>
      </c>
    </row>
    <row r="603" spans="1:31" hidden="1" x14ac:dyDescent="0.3">
      <c r="A603" s="92" t="s">
        <v>366</v>
      </c>
      <c r="B603" s="92" t="s">
        <v>9</v>
      </c>
      <c r="C603" s="92" t="s">
        <v>18</v>
      </c>
      <c r="D603" s="92" t="s">
        <v>1508</v>
      </c>
      <c r="F603">
        <v>58</v>
      </c>
      <c r="J603" s="344">
        <v>195.2</v>
      </c>
      <c r="W603" s="334">
        <f>+VLOOKUP(A603,infradensité!$A$2:$B$67,2,FALSE)</f>
        <v>0.45</v>
      </c>
      <c r="X603" s="334">
        <v>1.3</v>
      </c>
      <c r="Y603" s="335">
        <f t="shared" si="85"/>
        <v>114.19200000000001</v>
      </c>
      <c r="Z603" s="335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35">
        <f t="shared" si="86"/>
        <v>251.68562413487288</v>
      </c>
      <c r="AD603" s="336">
        <f t="shared" si="91"/>
        <v>247.02946260206377</v>
      </c>
      <c r="AE603" s="1">
        <f t="shared" si="88"/>
        <v>152.52304942019458</v>
      </c>
    </row>
    <row r="604" spans="1:31" hidden="1" x14ac:dyDescent="0.3">
      <c r="A604" s="92" t="s">
        <v>366</v>
      </c>
      <c r="B604" s="92" t="s">
        <v>9</v>
      </c>
      <c r="C604" s="92" t="s">
        <v>18</v>
      </c>
      <c r="D604" s="92" t="s">
        <v>1508</v>
      </c>
      <c r="F604">
        <v>59</v>
      </c>
      <c r="J604" s="345">
        <v>202.60000000000002</v>
      </c>
      <c r="W604" s="334">
        <f>+VLOOKUP(A604,infradensité!$A$2:$B$67,2,FALSE)</f>
        <v>0.45</v>
      </c>
      <c r="X604" s="334">
        <v>1.3</v>
      </c>
      <c r="Y604" s="335">
        <f t="shared" si="85"/>
        <v>118.52100000000003</v>
      </c>
      <c r="Z604" s="335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35">
        <f t="shared" si="86"/>
        <v>260.99014028565091</v>
      </c>
      <c r="AD604" s="336">
        <f t="shared" si="91"/>
        <v>256.33788221026191</v>
      </c>
      <c r="AE604" s="1">
        <f t="shared" si="88"/>
        <v>152.52304942019458</v>
      </c>
    </row>
    <row r="605" spans="1:31" hidden="1" x14ac:dyDescent="0.3">
      <c r="A605" s="92" t="s">
        <v>366</v>
      </c>
      <c r="B605" s="92" t="s">
        <v>9</v>
      </c>
      <c r="C605" s="92" t="s">
        <v>18</v>
      </c>
      <c r="D605" s="92" t="s">
        <v>1508</v>
      </c>
      <c r="F605">
        <v>60</v>
      </c>
      <c r="J605" s="344">
        <v>210</v>
      </c>
      <c r="W605" s="334">
        <f>+VLOOKUP(A605,infradensité!$A$2:$B$67,2,FALSE)</f>
        <v>0.45</v>
      </c>
      <c r="X605" s="334">
        <v>1.3</v>
      </c>
      <c r="Y605" s="335">
        <f t="shared" ref="Y605:Y665" si="92">+X605*W605*J605</f>
        <v>122.85000000000002</v>
      </c>
      <c r="Z605" s="335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35">
        <f t="shared" ref="AC605:AC665" si="93">+(Z605+Y605)*0.475*44/12</f>
        <v>270.2871673298319</v>
      </c>
      <c r="AD605" s="336">
        <f t="shared" si="91"/>
        <v>265.63865380774143</v>
      </c>
      <c r="AE605" s="1">
        <f t="shared" si="88"/>
        <v>152.52304942019458</v>
      </c>
    </row>
    <row r="606" spans="1:31" hidden="1" x14ac:dyDescent="0.3">
      <c r="A606" s="92" t="s">
        <v>366</v>
      </c>
      <c r="B606" s="92" t="s">
        <v>9</v>
      </c>
      <c r="C606" s="92" t="s">
        <v>18</v>
      </c>
      <c r="D606" s="92" t="s">
        <v>1508</v>
      </c>
      <c r="F606">
        <v>61</v>
      </c>
      <c r="J606" s="344">
        <v>140.5</v>
      </c>
      <c r="W606" s="334">
        <f>+VLOOKUP(A606,infradensité!$A$2:$B$67,2,FALSE)</f>
        <v>0.45</v>
      </c>
      <c r="X606" s="334">
        <v>1.3</v>
      </c>
      <c r="Y606" s="335">
        <f t="shared" si="92"/>
        <v>82.19250000000001</v>
      </c>
      <c r="Z606" s="335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35">
        <f t="shared" si="93"/>
        <v>182.63972749096828</v>
      </c>
      <c r="AD606" s="336">
        <f t="shared" si="91"/>
        <v>226.46344741040008</v>
      </c>
      <c r="AE606" s="1">
        <f t="shared" si="88"/>
        <v>152.52304942019458</v>
      </c>
    </row>
    <row r="607" spans="1:31" hidden="1" x14ac:dyDescent="0.3">
      <c r="A607" s="92" t="s">
        <v>366</v>
      </c>
      <c r="B607" s="92" t="s">
        <v>9</v>
      </c>
      <c r="C607" s="92" t="s">
        <v>18</v>
      </c>
      <c r="D607" s="92" t="s">
        <v>1508</v>
      </c>
      <c r="F607">
        <v>62</v>
      </c>
      <c r="J607" s="344">
        <v>147</v>
      </c>
      <c r="W607" s="334">
        <f>+VLOOKUP(A607,infradensité!$A$2:$B$67,2,FALSE)</f>
        <v>0.45</v>
      </c>
      <c r="X607" s="334">
        <v>1.3</v>
      </c>
      <c r="Y607" s="335">
        <f t="shared" si="92"/>
        <v>85.995000000000005</v>
      </c>
      <c r="Z607" s="335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35">
        <f t="shared" si="93"/>
        <v>190.87233517990808</v>
      </c>
      <c r="AD607" s="336">
        <f t="shared" si="91"/>
        <v>186.75603133543819</v>
      </c>
      <c r="AE607" s="1">
        <f t="shared" si="88"/>
        <v>152.52304942019458</v>
      </c>
    </row>
    <row r="608" spans="1:31" hidden="1" x14ac:dyDescent="0.3">
      <c r="A608" s="92" t="s">
        <v>366</v>
      </c>
      <c r="B608" s="92" t="s">
        <v>9</v>
      </c>
      <c r="C608" s="92" t="s">
        <v>18</v>
      </c>
      <c r="D608" s="92" t="s">
        <v>1508</v>
      </c>
      <c r="F608">
        <v>63</v>
      </c>
      <c r="J608" s="344">
        <v>153.5</v>
      </c>
      <c r="W608" s="334">
        <f>+VLOOKUP(A608,infradensité!$A$2:$B$67,2,FALSE)</f>
        <v>0.45</v>
      </c>
      <c r="X608" s="334">
        <v>1.3</v>
      </c>
      <c r="Y608" s="335">
        <f t="shared" si="92"/>
        <v>89.797500000000014</v>
      </c>
      <c r="Z608" s="335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35">
        <f t="shared" si="93"/>
        <v>199.09667515084649</v>
      </c>
      <c r="AD608" s="336">
        <f t="shared" si="91"/>
        <v>194.9845051653773</v>
      </c>
      <c r="AE608" s="1">
        <f t="shared" si="88"/>
        <v>152.52304942019458</v>
      </c>
    </row>
    <row r="609" spans="1:31" hidden="1" x14ac:dyDescent="0.3">
      <c r="A609" s="92" t="s">
        <v>366</v>
      </c>
      <c r="B609" s="92" t="s">
        <v>9</v>
      </c>
      <c r="C609" s="92" t="s">
        <v>18</v>
      </c>
      <c r="D609" s="92" t="s">
        <v>1508</v>
      </c>
      <c r="F609">
        <v>64</v>
      </c>
      <c r="J609" s="344">
        <v>160</v>
      </c>
      <c r="W609" s="334">
        <f>+VLOOKUP(A609,infradensité!$A$2:$B$67,2,FALSE)</f>
        <v>0.45</v>
      </c>
      <c r="X609" s="334">
        <v>1.3</v>
      </c>
      <c r="Y609" s="335">
        <f t="shared" si="92"/>
        <v>93.600000000000009</v>
      </c>
      <c r="Z609" s="335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35">
        <f t="shared" si="93"/>
        <v>207.31313753029789</v>
      </c>
      <c r="AD609" s="336">
        <f t="shared" si="91"/>
        <v>203.20490634057219</v>
      </c>
      <c r="AE609" s="1">
        <f t="shared" si="88"/>
        <v>152.52304942019458</v>
      </c>
    </row>
    <row r="610" spans="1:31" hidden="1" x14ac:dyDescent="0.3">
      <c r="A610" s="92" t="s">
        <v>366</v>
      </c>
      <c r="B610" s="92" t="s">
        <v>9</v>
      </c>
      <c r="C610" s="92" t="s">
        <v>18</v>
      </c>
      <c r="D610" s="92" t="s">
        <v>1508</v>
      </c>
      <c r="F610">
        <v>65</v>
      </c>
      <c r="J610" s="344">
        <v>166.5</v>
      </c>
      <c r="W610" s="334">
        <f>+VLOOKUP(A610,infradensité!$A$2:$B$67,2,FALSE)</f>
        <v>0.45</v>
      </c>
      <c r="X610" s="334">
        <v>1.3</v>
      </c>
      <c r="Y610" s="335">
        <f t="shared" si="92"/>
        <v>97.402500000000018</v>
      </c>
      <c r="Z610" s="335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35">
        <f t="shared" si="93"/>
        <v>215.52207895313822</v>
      </c>
      <c r="AD610" s="336">
        <f t="shared" si="91"/>
        <v>211.41760824171806</v>
      </c>
      <c r="AE610" s="1">
        <f t="shared" ref="AE610:AE625" si="95">+SUM($AD$545:$AD$625)/80</f>
        <v>152.52304942019458</v>
      </c>
    </row>
    <row r="611" spans="1:31" hidden="1" x14ac:dyDescent="0.3">
      <c r="A611" s="92" t="s">
        <v>366</v>
      </c>
      <c r="B611" s="92" t="s">
        <v>9</v>
      </c>
      <c r="C611" s="92" t="s">
        <v>18</v>
      </c>
      <c r="D611" s="92" t="s">
        <v>1508</v>
      </c>
      <c r="F611">
        <v>66</v>
      </c>
      <c r="J611" s="344">
        <v>173</v>
      </c>
      <c r="W611" s="334">
        <f>+VLOOKUP(A611,infradensité!$A$2:$B$67,2,FALSE)</f>
        <v>0.45</v>
      </c>
      <c r="X611" s="334">
        <v>1.3</v>
      </c>
      <c r="Y611" s="335">
        <f t="shared" si="92"/>
        <v>101.20500000000001</v>
      </c>
      <c r="Z611" s="335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35">
        <f t="shared" si="93"/>
        <v>223.72382663226168</v>
      </c>
      <c r="AD611" s="336">
        <f t="shared" si="91"/>
        <v>219.62295279269995</v>
      </c>
      <c r="AE611" s="1">
        <f t="shared" si="95"/>
        <v>152.52304942019458</v>
      </c>
    </row>
    <row r="612" spans="1:31" hidden="1" x14ac:dyDescent="0.3">
      <c r="A612" s="92" t="s">
        <v>366</v>
      </c>
      <c r="B612" s="92" t="s">
        <v>9</v>
      </c>
      <c r="C612" s="92" t="s">
        <v>18</v>
      </c>
      <c r="D612" s="92" t="s">
        <v>1508</v>
      </c>
      <c r="F612">
        <v>67</v>
      </c>
      <c r="J612" s="344">
        <v>179.5</v>
      </c>
      <c r="W612" s="334">
        <f>+VLOOKUP(A612,infradensité!$A$2:$B$67,2,FALSE)</f>
        <v>0.45</v>
      </c>
      <c r="X612" s="334">
        <v>1.3</v>
      </c>
      <c r="Y612" s="335">
        <f t="shared" si="92"/>
        <v>105.00750000000001</v>
      </c>
      <c r="Z612" s="335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35">
        <f t="shared" si="93"/>
        <v>231.9186817994167</v>
      </c>
      <c r="AD612" s="336">
        <f t="shared" si="91"/>
        <v>227.82125421583919</v>
      </c>
      <c r="AE612" s="1">
        <f t="shared" si="95"/>
        <v>152.52304942019458</v>
      </c>
    </row>
    <row r="613" spans="1:31" hidden="1" x14ac:dyDescent="0.3">
      <c r="A613" s="92" t="s">
        <v>366</v>
      </c>
      <c r="B613" s="92" t="s">
        <v>9</v>
      </c>
      <c r="C613" s="92" t="s">
        <v>18</v>
      </c>
      <c r="D613" s="92" t="s">
        <v>1508</v>
      </c>
      <c r="F613">
        <v>68</v>
      </c>
      <c r="J613" s="344">
        <v>186</v>
      </c>
      <c r="W613" s="334">
        <f>+VLOOKUP(A613,infradensité!$A$2:$B$67,2,FALSE)</f>
        <v>0.45</v>
      </c>
      <c r="X613" s="334">
        <v>1.3</v>
      </c>
      <c r="Y613" s="335">
        <f t="shared" si="92"/>
        <v>108.81000000000002</v>
      </c>
      <c r="Z613" s="335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35">
        <f t="shared" si="93"/>
        <v>240.10692263363944</v>
      </c>
      <c r="AD613" s="336">
        <f t="shared" si="91"/>
        <v>236.01280221652809</v>
      </c>
      <c r="AE613" s="1">
        <f t="shared" si="95"/>
        <v>152.52304942019458</v>
      </c>
    </row>
    <row r="614" spans="1:31" hidden="1" x14ac:dyDescent="0.3">
      <c r="A614" s="92" t="s">
        <v>366</v>
      </c>
      <c r="B614" s="92" t="s">
        <v>9</v>
      </c>
      <c r="C614" s="92" t="s">
        <v>18</v>
      </c>
      <c r="D614" s="92" t="s">
        <v>1508</v>
      </c>
      <c r="F614">
        <v>69</v>
      </c>
      <c r="J614" s="344">
        <v>192.5</v>
      </c>
      <c r="W614" s="334">
        <f>+VLOOKUP(A614,infradensité!$A$2:$B$67,2,FALSE)</f>
        <v>0.45</v>
      </c>
      <c r="X614" s="334">
        <v>1.3</v>
      </c>
      <c r="Y614" s="335">
        <f t="shared" si="92"/>
        <v>112.61250000000001</v>
      </c>
      <c r="Z614" s="335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35">
        <f t="shared" si="93"/>
        <v>248.28880676883588</v>
      </c>
      <c r="AD614" s="336">
        <f t="shared" si="91"/>
        <v>244.19786470123768</v>
      </c>
      <c r="AE614" s="1">
        <f t="shared" si="95"/>
        <v>152.52304942019458</v>
      </c>
    </row>
    <row r="615" spans="1:31" hidden="1" x14ac:dyDescent="0.3">
      <c r="A615" s="92" t="s">
        <v>366</v>
      </c>
      <c r="B615" s="92" t="s">
        <v>9</v>
      </c>
      <c r="C615" s="92" t="s">
        <v>18</v>
      </c>
      <c r="D615" s="92" t="s">
        <v>1508</v>
      </c>
      <c r="F615">
        <v>70</v>
      </c>
      <c r="J615" s="344">
        <v>199</v>
      </c>
      <c r="W615" s="334">
        <f>+VLOOKUP(A615,infradensité!$A$2:$B$67,2,FALSE)</f>
        <v>0.45</v>
      </c>
      <c r="X615" s="334">
        <v>1.3</v>
      </c>
      <c r="Y615" s="335">
        <f t="shared" si="92"/>
        <v>116.41500000000002</v>
      </c>
      <c r="Z615" s="335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35">
        <f t="shared" si="93"/>
        <v>256.46457345316253</v>
      </c>
      <c r="AD615" s="336">
        <f t="shared" si="91"/>
        <v>252.37669011099922</v>
      </c>
      <c r="AE615" s="1">
        <f t="shared" si="95"/>
        <v>152.52304942019458</v>
      </c>
    </row>
    <row r="616" spans="1:31" hidden="1" x14ac:dyDescent="0.3">
      <c r="A616" s="92" t="s">
        <v>366</v>
      </c>
      <c r="B616" s="92" t="s">
        <v>9</v>
      </c>
      <c r="C616" s="92" t="s">
        <v>18</v>
      </c>
      <c r="D616" s="92" t="s">
        <v>1508</v>
      </c>
      <c r="F616">
        <v>71</v>
      </c>
      <c r="J616" s="344">
        <v>205.5</v>
      </c>
      <c r="W616" s="334">
        <f>+VLOOKUP(A616,infradensité!$A$2:$B$67,2,FALSE)</f>
        <v>0.45</v>
      </c>
      <c r="X616" s="334">
        <v>1.3</v>
      </c>
      <c r="Y616" s="335">
        <f t="shared" si="92"/>
        <v>120.21750000000002</v>
      </c>
      <c r="Z616" s="335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35">
        <f t="shared" si="93"/>
        <v>264.63444541835213</v>
      </c>
      <c r="AD616" s="336">
        <f t="shared" si="91"/>
        <v>260.54950943575733</v>
      </c>
      <c r="AE616" s="1">
        <f t="shared" si="95"/>
        <v>152.52304942019458</v>
      </c>
    </row>
    <row r="617" spans="1:31" hidden="1" x14ac:dyDescent="0.3">
      <c r="A617" s="92" t="s">
        <v>366</v>
      </c>
      <c r="B617" s="92" t="s">
        <v>9</v>
      </c>
      <c r="C617" s="92" t="s">
        <v>18</v>
      </c>
      <c r="D617" s="92" t="s">
        <v>1508</v>
      </c>
      <c r="F617">
        <v>72</v>
      </c>
      <c r="J617" s="344">
        <v>212</v>
      </c>
      <c r="W617" s="334">
        <f>+VLOOKUP(A617,infradensité!$A$2:$B$67,2,FALSE)</f>
        <v>0.45</v>
      </c>
      <c r="X617" s="334">
        <v>1.3</v>
      </c>
      <c r="Y617" s="335">
        <f t="shared" si="92"/>
        <v>124.02000000000001</v>
      </c>
      <c r="Z617" s="335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35">
        <f t="shared" si="93"/>
        <v>272.79863050588676</v>
      </c>
      <c r="AD617" s="336">
        <f t="shared" si="91"/>
        <v>268.71653796211945</v>
      </c>
      <c r="AE617" s="1">
        <f t="shared" si="95"/>
        <v>152.52304942019458</v>
      </c>
    </row>
    <row r="618" spans="1:31" hidden="1" x14ac:dyDescent="0.3">
      <c r="A618" s="92" t="s">
        <v>366</v>
      </c>
      <c r="B618" s="92" t="s">
        <v>9</v>
      </c>
      <c r="C618" s="92" t="s">
        <v>18</v>
      </c>
      <c r="D618" s="92" t="s">
        <v>1508</v>
      </c>
      <c r="F618">
        <v>73</v>
      </c>
      <c r="J618" s="344">
        <v>218.5</v>
      </c>
      <c r="W618" s="334">
        <f>+VLOOKUP(A618,infradensité!$A$2:$B$67,2,FALSE)</f>
        <v>0.45</v>
      </c>
      <c r="X618" s="334">
        <v>1.3</v>
      </c>
      <c r="Y618" s="335">
        <f t="shared" si="92"/>
        <v>127.82250000000002</v>
      </c>
      <c r="Z618" s="335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35">
        <f t="shared" si="93"/>
        <v>280.95732308813155</v>
      </c>
      <c r="AD618" s="336">
        <f t="shared" si="91"/>
        <v>276.87797679700918</v>
      </c>
      <c r="AE618" s="1">
        <f t="shared" si="95"/>
        <v>152.52304942019458</v>
      </c>
    </row>
    <row r="619" spans="1:31" hidden="1" x14ac:dyDescent="0.3">
      <c r="A619" s="92" t="s">
        <v>366</v>
      </c>
      <c r="B619" s="92" t="s">
        <v>9</v>
      </c>
      <c r="C619" s="92" t="s">
        <v>18</v>
      </c>
      <c r="D619" s="92" t="s">
        <v>1508</v>
      </c>
      <c r="F619">
        <v>74</v>
      </c>
      <c r="J619" s="345">
        <v>225</v>
      </c>
      <c r="W619" s="334">
        <f>+VLOOKUP(A619,infradensité!$A$2:$B$67,2,FALSE)</f>
        <v>0.45</v>
      </c>
      <c r="X619" s="334">
        <v>1.3</v>
      </c>
      <c r="Y619" s="335">
        <f t="shared" si="92"/>
        <v>131.62500000000003</v>
      </c>
      <c r="Z619" s="335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35">
        <f t="shared" si="93"/>
        <v>289.11070531561194</v>
      </c>
      <c r="AD619" s="336">
        <f t="shared" si="91"/>
        <v>285.03401420187174</v>
      </c>
      <c r="AE619" s="1">
        <f t="shared" si="95"/>
        <v>152.52304942019458</v>
      </c>
    </row>
    <row r="620" spans="1:31" hidden="1" x14ac:dyDescent="0.3">
      <c r="A620" s="92" t="s">
        <v>366</v>
      </c>
      <c r="B620" s="92" t="s">
        <v>9</v>
      </c>
      <c r="C620" s="92" t="s">
        <v>18</v>
      </c>
      <c r="D620" s="92" t="s">
        <v>1508</v>
      </c>
      <c r="F620">
        <v>75</v>
      </c>
      <c r="J620" s="344">
        <v>231.5</v>
      </c>
      <c r="W620" s="334">
        <f>+VLOOKUP(A620,infradensité!$A$2:$B$67,2,FALSE)</f>
        <v>0.45</v>
      </c>
      <c r="X620" s="334">
        <v>1.3</v>
      </c>
      <c r="Y620" s="335">
        <f t="shared" si="92"/>
        <v>135.42750000000001</v>
      </c>
      <c r="Z620" s="335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35">
        <f t="shared" si="93"/>
        <v>297.25894821611013</v>
      </c>
      <c r="AD620" s="336">
        <f t="shared" si="91"/>
        <v>293.18482676586103</v>
      </c>
      <c r="AE620" s="1">
        <f t="shared" si="95"/>
        <v>152.52304942019458</v>
      </c>
    </row>
    <row r="621" spans="1:31" hidden="1" x14ac:dyDescent="0.3">
      <c r="A621" s="92" t="s">
        <v>366</v>
      </c>
      <c r="B621" s="92" t="s">
        <v>9</v>
      </c>
      <c r="C621" s="92" t="s">
        <v>18</v>
      </c>
      <c r="D621" s="92" t="s">
        <v>1508</v>
      </c>
      <c r="F621">
        <v>76</v>
      </c>
      <c r="J621" s="344">
        <v>238</v>
      </c>
      <c r="W621" s="334">
        <f>+VLOOKUP(A621,infradensité!$A$2:$B$67,2,FALSE)</f>
        <v>0.45</v>
      </c>
      <c r="X621" s="334">
        <v>1.3</v>
      </c>
      <c r="Y621" s="335">
        <f t="shared" si="92"/>
        <v>139.23000000000002</v>
      </c>
      <c r="Z621" s="335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35">
        <f t="shared" si="93"/>
        <v>305.40221266685131</v>
      </c>
      <c r="AD621" s="336">
        <f t="shared" si="91"/>
        <v>301.33058044148072</v>
      </c>
      <c r="AE621" s="1">
        <f t="shared" si="95"/>
        <v>152.52304942019458</v>
      </c>
    </row>
    <row r="622" spans="1:31" hidden="1" x14ac:dyDescent="0.3">
      <c r="A622" s="92" t="s">
        <v>366</v>
      </c>
      <c r="B622" s="92" t="s">
        <v>9</v>
      </c>
      <c r="C622" s="92" t="s">
        <v>18</v>
      </c>
      <c r="D622" s="92" t="s">
        <v>1508</v>
      </c>
      <c r="F622">
        <v>77</v>
      </c>
      <c r="J622" s="344">
        <v>244.5</v>
      </c>
      <c r="W622" s="334">
        <f>+VLOOKUP(A622,infradensité!$A$2:$B$67,2,FALSE)</f>
        <v>0.45</v>
      </c>
      <c r="X622" s="334">
        <v>1.3</v>
      </c>
      <c r="Y622" s="335">
        <f t="shared" si="92"/>
        <v>143.03250000000003</v>
      </c>
      <c r="Z622" s="335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35">
        <f t="shared" si="93"/>
        <v>313.54065025749742</v>
      </c>
      <c r="AD622" s="336">
        <f t="shared" si="91"/>
        <v>309.47143146217434</v>
      </c>
      <c r="AE622" s="1">
        <f t="shared" si="95"/>
        <v>152.52304942019458</v>
      </c>
    </row>
    <row r="623" spans="1:31" hidden="1" x14ac:dyDescent="0.3">
      <c r="A623" s="92" t="s">
        <v>366</v>
      </c>
      <c r="B623" s="92" t="s">
        <v>9</v>
      </c>
      <c r="C623" s="92" t="s">
        <v>18</v>
      </c>
      <c r="D623" s="92" t="s">
        <v>1508</v>
      </c>
      <c r="F623">
        <v>78</v>
      </c>
      <c r="J623" s="344">
        <v>251</v>
      </c>
      <c r="W623" s="334">
        <f>+VLOOKUP(A623,infradensité!$A$2:$B$67,2,FALSE)</f>
        <v>0.45</v>
      </c>
      <c r="X623" s="334">
        <v>1.3</v>
      </c>
      <c r="Y623" s="335">
        <f t="shared" si="92"/>
        <v>146.83500000000001</v>
      </c>
      <c r="Z623" s="335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35">
        <f t="shared" si="93"/>
        <v>321.67440405879017</v>
      </c>
      <c r="AD623" s="336">
        <f t="shared" si="91"/>
        <v>317.6075271581438</v>
      </c>
      <c r="AE623" s="1">
        <f t="shared" si="95"/>
        <v>152.52304942019458</v>
      </c>
    </row>
    <row r="624" spans="1:31" hidden="1" x14ac:dyDescent="0.3">
      <c r="A624" s="92" t="s">
        <v>366</v>
      </c>
      <c r="B624" s="92" t="s">
        <v>9</v>
      </c>
      <c r="C624" s="92" t="s">
        <v>18</v>
      </c>
      <c r="D624" s="92" t="s">
        <v>1508</v>
      </c>
      <c r="F624">
        <v>79</v>
      </c>
      <c r="J624" s="344">
        <v>257.5</v>
      </c>
      <c r="W624" s="334">
        <f>+VLOOKUP(A624,infradensité!$A$2:$B$67,2,FALSE)</f>
        <v>0.45</v>
      </c>
      <c r="X624" s="334">
        <v>1.3</v>
      </c>
      <c r="Y624" s="335">
        <f t="shared" si="92"/>
        <v>150.63750000000002</v>
      </c>
      <c r="Z624" s="335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35">
        <f t="shared" si="93"/>
        <v>329.80360930933409</v>
      </c>
      <c r="AD624" s="336">
        <f t="shared" si="91"/>
        <v>325.73900668406213</v>
      </c>
      <c r="AE624" s="1">
        <f t="shared" si="95"/>
        <v>152.52304942019458</v>
      </c>
    </row>
    <row r="625" spans="1:33" hidden="1" x14ac:dyDescent="0.3">
      <c r="A625" s="92" t="s">
        <v>366</v>
      </c>
      <c r="B625" s="92" t="s">
        <v>9</v>
      </c>
      <c r="C625" s="92" t="s">
        <v>18</v>
      </c>
      <c r="D625" s="92" t="s">
        <v>1508</v>
      </c>
      <c r="F625">
        <v>80</v>
      </c>
      <c r="J625" s="344">
        <v>264</v>
      </c>
      <c r="W625" s="334">
        <f>+VLOOKUP(A625,infradensité!$A$2:$B$67,2,FALSE)</f>
        <v>0.45</v>
      </c>
      <c r="X625" s="334">
        <v>1.3</v>
      </c>
      <c r="Y625" s="335">
        <f t="shared" si="92"/>
        <v>154.44000000000003</v>
      </c>
      <c r="Z625" s="335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35">
        <f t="shared" si="93"/>
        <v>337.92839403108087</v>
      </c>
      <c r="AD625" s="336">
        <f t="shared" si="91"/>
        <v>333.86600167020748</v>
      </c>
      <c r="AE625" s="1">
        <f t="shared" si="95"/>
        <v>152.52304942019458</v>
      </c>
    </row>
    <row r="626" spans="1:33" hidden="1" x14ac:dyDescent="0.3">
      <c r="A626" s="92" t="s">
        <v>236</v>
      </c>
      <c r="B626" s="92" t="s">
        <v>144</v>
      </c>
      <c r="C626" s="92" t="s">
        <v>18</v>
      </c>
      <c r="D626" s="92" t="s">
        <v>1514</v>
      </c>
      <c r="F626">
        <v>0</v>
      </c>
      <c r="J626" s="344"/>
      <c r="W626" s="334">
        <f>+VLOOKUP(A626,infradensité!$A$2:$B$67,2,FALSE)</f>
        <v>0.46</v>
      </c>
      <c r="X626" s="334">
        <v>1.3</v>
      </c>
      <c r="Y626" s="335">
        <f t="shared" si="92"/>
        <v>0</v>
      </c>
      <c r="Z626" s="335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35">
        <f t="shared" si="93"/>
        <v>0</v>
      </c>
      <c r="AD626" s="336">
        <f t="shared" si="91"/>
        <v>0</v>
      </c>
      <c r="AE626" s="1">
        <f t="shared" ref="AE626:AE636" si="98">+SUM($AD$626:$AD$636)/55</f>
        <v>170.08623791868141</v>
      </c>
    </row>
    <row r="627" spans="1:33" hidden="1" x14ac:dyDescent="0.3">
      <c r="A627" s="92" t="s">
        <v>236</v>
      </c>
      <c r="B627" s="92" t="s">
        <v>144</v>
      </c>
      <c r="C627" s="92" t="s">
        <v>18</v>
      </c>
      <c r="D627" s="92" t="s">
        <v>1514</v>
      </c>
      <c r="F627" s="92">
        <v>19</v>
      </c>
      <c r="H627" s="4">
        <v>1250</v>
      </c>
      <c r="J627" s="4">
        <v>87.500000000000014</v>
      </c>
      <c r="W627" s="334">
        <f>+VLOOKUP(A627,infradensité!$A$2:$B$67,2,FALSE)</f>
        <v>0.46</v>
      </c>
      <c r="X627" s="334">
        <v>1.3</v>
      </c>
      <c r="Y627" s="335">
        <f t="shared" si="92"/>
        <v>52.325000000000017</v>
      </c>
      <c r="Z627" s="335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35">
        <f t="shared" si="93"/>
        <v>117.62799280468748</v>
      </c>
      <c r="AD627" s="336">
        <f t="shared" si="91"/>
        <v>1117.4659316445311</v>
      </c>
      <c r="AE627" s="1">
        <f t="shared" si="98"/>
        <v>170.08623791868141</v>
      </c>
    </row>
    <row r="628" spans="1:33" hidden="1" x14ac:dyDescent="0.3">
      <c r="A628" s="92" t="s">
        <v>236</v>
      </c>
      <c r="B628" s="92" t="s">
        <v>144</v>
      </c>
      <c r="C628" s="92" t="s">
        <v>18</v>
      </c>
      <c r="D628" s="92" t="s">
        <v>1514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4">
        <f>+VLOOKUP(A628,infradensité!$A$2:$B$67,2,FALSE)</f>
        <v>0.46</v>
      </c>
      <c r="X628" s="334">
        <v>1.3</v>
      </c>
      <c r="Y628" s="335">
        <f t="shared" si="92"/>
        <v>33.488000000000007</v>
      </c>
      <c r="Z628" s="335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35">
        <f t="shared" si="93"/>
        <v>76.18607486224613</v>
      </c>
      <c r="AD628" s="336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hidden="1" x14ac:dyDescent="0.3">
      <c r="A629" s="92" t="s">
        <v>236</v>
      </c>
      <c r="B629" s="92" t="s">
        <v>144</v>
      </c>
      <c r="C629" s="92" t="s">
        <v>18</v>
      </c>
      <c r="D629" s="92" t="s">
        <v>1514</v>
      </c>
      <c r="F629" s="92">
        <v>24</v>
      </c>
      <c r="H629" s="4">
        <v>800</v>
      </c>
      <c r="J629" s="4">
        <v>120</v>
      </c>
      <c r="W629" s="334">
        <f>+VLOOKUP(A629,infradensité!$A$2:$B$67,2,FALSE)</f>
        <v>0.46</v>
      </c>
      <c r="X629" s="334">
        <v>1.3</v>
      </c>
      <c r="Y629" s="335">
        <f t="shared" si="92"/>
        <v>71.760000000000005</v>
      </c>
      <c r="Z629" s="335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35">
        <f t="shared" si="93"/>
        <v>160.0067319394324</v>
      </c>
      <c r="AD629" s="336">
        <f t="shared" si="91"/>
        <v>590.48201700419634</v>
      </c>
      <c r="AE629" s="1">
        <f t="shared" si="98"/>
        <v>170.08623791868141</v>
      </c>
    </row>
    <row r="630" spans="1:33" hidden="1" x14ac:dyDescent="0.3">
      <c r="A630" s="92" t="s">
        <v>236</v>
      </c>
      <c r="B630" s="92" t="s">
        <v>144</v>
      </c>
      <c r="C630" s="92" t="s">
        <v>18</v>
      </c>
      <c r="D630" s="92" t="s">
        <v>1514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34">
        <f>+VLOOKUP(A630,infradensité!$A$2:$B$67,2,FALSE)</f>
        <v>0.46</v>
      </c>
      <c r="X630" s="334">
        <v>1.3</v>
      </c>
      <c r="Y630" s="335">
        <f t="shared" si="92"/>
        <v>49.335000000000008</v>
      </c>
      <c r="Z630" s="335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35">
        <f t="shared" si="93"/>
        <v>111.0780780427768</v>
      </c>
      <c r="AD630" s="336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95" customFormat="1" hidden="1" x14ac:dyDescent="0.3">
      <c r="A631" s="92" t="s">
        <v>236</v>
      </c>
      <c r="B631" s="92" t="s">
        <v>144</v>
      </c>
      <c r="C631" s="92" t="s">
        <v>18</v>
      </c>
      <c r="D631" s="92" t="s">
        <v>1514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4">
        <f>+VLOOKUP(A631,infradensité!$A$2:$B$67,2,FALSE)</f>
        <v>0.46</v>
      </c>
      <c r="X631" s="334">
        <v>1.3</v>
      </c>
      <c r="Y631" s="335">
        <f t="shared" si="92"/>
        <v>93.288000000000011</v>
      </c>
      <c r="Z631" s="335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35">
        <f t="shared" si="93"/>
        <v>206.63925413557971</v>
      </c>
      <c r="AD631" s="336">
        <f t="shared" si="91"/>
        <v>953.15199653506954</v>
      </c>
      <c r="AE631" s="1">
        <f t="shared" si="98"/>
        <v>170.08623791868141</v>
      </c>
      <c r="AG631" s="295">
        <f>+AF630+AF628</f>
        <v>29.670000000000005</v>
      </c>
    </row>
    <row r="632" spans="1:33" hidden="1" x14ac:dyDescent="0.3">
      <c r="A632" s="92" t="s">
        <v>236</v>
      </c>
      <c r="B632" s="92" t="s">
        <v>144</v>
      </c>
      <c r="C632" s="92" t="s">
        <v>18</v>
      </c>
      <c r="D632" s="92" t="s">
        <v>1514</v>
      </c>
      <c r="F632" s="92">
        <v>32</v>
      </c>
      <c r="H632" s="4">
        <v>550</v>
      </c>
      <c r="J632" s="4">
        <v>181.5</v>
      </c>
      <c r="W632" s="334">
        <f>+VLOOKUP(A632,infradensité!$A$2:$B$67,2,FALSE)</f>
        <v>0.46</v>
      </c>
      <c r="X632" s="334">
        <v>1.3</v>
      </c>
      <c r="Y632" s="335">
        <f t="shared" si="92"/>
        <v>108.53700000000002</v>
      </c>
      <c r="Z632" s="335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35">
        <f t="shared" si="93"/>
        <v>239.51926369573494</v>
      </c>
      <c r="AD632" s="336">
        <f t="shared" si="91"/>
        <v>446.15851783131461</v>
      </c>
      <c r="AE632" s="1">
        <f t="shared" si="98"/>
        <v>170.08623791868141</v>
      </c>
    </row>
    <row r="633" spans="1:33" hidden="1" x14ac:dyDescent="0.3">
      <c r="A633" s="92" t="s">
        <v>236</v>
      </c>
      <c r="B633" s="92" t="s">
        <v>144</v>
      </c>
      <c r="C633" s="92" t="s">
        <v>18</v>
      </c>
      <c r="D633" s="92" t="s">
        <v>1514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34">
        <f>+VLOOKUP(A633,infradensité!$A$2:$B$67,2,FALSE)</f>
        <v>0.46</v>
      </c>
      <c r="X633" s="334">
        <v>1.3</v>
      </c>
      <c r="Y633" s="335">
        <f t="shared" si="92"/>
        <v>74.989200000000011</v>
      </c>
      <c r="Z633" s="335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35">
        <f t="shared" si="93"/>
        <v>167.01998763557012</v>
      </c>
      <c r="AD633" s="336">
        <f t="shared" si="91"/>
        <v>0</v>
      </c>
      <c r="AE633" s="1">
        <f t="shared" si="98"/>
        <v>170.08623791868141</v>
      </c>
    </row>
    <row r="634" spans="1:33" hidden="1" x14ac:dyDescent="0.3">
      <c r="A634" s="92" t="s">
        <v>236</v>
      </c>
      <c r="B634" s="92" t="s">
        <v>144</v>
      </c>
      <c r="C634" s="92" t="s">
        <v>18</v>
      </c>
      <c r="D634" s="92" t="s">
        <v>1514</v>
      </c>
      <c r="F634" s="92">
        <v>42</v>
      </c>
      <c r="H634" s="4">
        <v>380</v>
      </c>
      <c r="J634" s="4">
        <v>235.6</v>
      </c>
      <c r="W634" s="334">
        <f>+VLOOKUP(A634,infradensité!$A$2:$B$67,2,FALSE)</f>
        <v>0.46</v>
      </c>
      <c r="X634" s="334">
        <v>1.3</v>
      </c>
      <c r="Y634" s="335">
        <f t="shared" si="92"/>
        <v>140.8888</v>
      </c>
      <c r="Z634" s="335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35">
        <f t="shared" si="93"/>
        <v>308.95310405195499</v>
      </c>
      <c r="AD634" s="336">
        <f t="shared" si="91"/>
        <v>2379.8654584376254</v>
      </c>
      <c r="AE634" s="1">
        <f t="shared" si="98"/>
        <v>170.08623791868141</v>
      </c>
    </row>
    <row r="635" spans="1:33" hidden="1" x14ac:dyDescent="0.3">
      <c r="A635" s="92" t="s">
        <v>236</v>
      </c>
      <c r="B635" s="92" t="s">
        <v>144</v>
      </c>
      <c r="C635" s="92" t="s">
        <v>18</v>
      </c>
      <c r="D635" s="92" t="s">
        <v>1514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34">
        <f>+VLOOKUP(A635,infradensité!$A$2:$B$67,2,FALSE)</f>
        <v>0.46</v>
      </c>
      <c r="X635" s="334">
        <v>1.3</v>
      </c>
      <c r="Y635" s="335">
        <f t="shared" si="92"/>
        <v>103.81280000000001</v>
      </c>
      <c r="Z635" s="335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35">
        <f t="shared" si="93"/>
        <v>229.34468167072271</v>
      </c>
      <c r="AD635" s="336">
        <f t="shared" si="91"/>
        <v>0</v>
      </c>
      <c r="AE635" s="1">
        <f t="shared" si="98"/>
        <v>170.08623791868141</v>
      </c>
    </row>
    <row r="636" spans="1:33" hidden="1" x14ac:dyDescent="0.3">
      <c r="A636" s="92" t="s">
        <v>236</v>
      </c>
      <c r="B636" s="92" t="s">
        <v>144</v>
      </c>
      <c r="C636" s="92" t="s">
        <v>18</v>
      </c>
      <c r="D636" s="92" t="s">
        <v>1514</v>
      </c>
      <c r="F636" s="92">
        <v>55</v>
      </c>
      <c r="H636" s="4">
        <v>280</v>
      </c>
      <c r="J636" s="4">
        <v>280</v>
      </c>
      <c r="W636" s="334">
        <f>+VLOOKUP(A636,infradensité!$A$2:$B$67,2,FALSE)</f>
        <v>0.46</v>
      </c>
      <c r="X636" s="334">
        <v>1.3</v>
      </c>
      <c r="Y636" s="335">
        <f t="shared" si="92"/>
        <v>167.44000000000003</v>
      </c>
      <c r="Z636" s="335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35">
        <f t="shared" si="93"/>
        <v>365.67365126385283</v>
      </c>
      <c r="AD636" s="336">
        <f t="shared" si="91"/>
        <v>3867.6191640747406</v>
      </c>
      <c r="AE636" s="1">
        <f t="shared" si="98"/>
        <v>170.08623791868141</v>
      </c>
    </row>
    <row r="637" spans="1:33" hidden="1" x14ac:dyDescent="0.3">
      <c r="A637" s="92" t="s">
        <v>388</v>
      </c>
      <c r="B637" s="92" t="s">
        <v>144</v>
      </c>
      <c r="C637" s="92" t="s">
        <v>18</v>
      </c>
      <c r="D637" s="92" t="s">
        <v>1516</v>
      </c>
      <c r="F637" s="92">
        <v>0</v>
      </c>
      <c r="J637" s="4">
        <f>F637*J639/47</f>
        <v>0</v>
      </c>
      <c r="W637" s="334">
        <f>+VLOOKUP(A637,infradensité!$A$2:$B$67,2,FALSE)</f>
        <v>0.57999999999999996</v>
      </c>
      <c r="X637" s="334">
        <v>1.3</v>
      </c>
      <c r="Y637" s="335">
        <f t="shared" si="92"/>
        <v>0</v>
      </c>
      <c r="Z637" s="335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35">
        <f t="shared" si="93"/>
        <v>0</v>
      </c>
      <c r="AD637" s="336">
        <f t="shared" si="91"/>
        <v>0</v>
      </c>
      <c r="AE637" s="1">
        <f>+SUM($AD$637:$AD$665)/190</f>
        <v>269.60791697541794</v>
      </c>
    </row>
    <row r="638" spans="1:33" ht="28.8" hidden="1" x14ac:dyDescent="0.3">
      <c r="A638" s="92" t="s">
        <v>388</v>
      </c>
      <c r="B638" s="92" t="s">
        <v>144</v>
      </c>
      <c r="C638" s="92" t="s">
        <v>18</v>
      </c>
      <c r="D638" s="92" t="s">
        <v>1516</v>
      </c>
      <c r="F638" s="92">
        <v>30</v>
      </c>
      <c r="J638" s="96">
        <f>+J639/47*30</f>
        <v>81</v>
      </c>
      <c r="K638" s="350" t="s">
        <v>1515</v>
      </c>
      <c r="W638" s="334">
        <f>+VLOOKUP(A638,infradensité!$A$2:$B$67,2,FALSE)</f>
        <v>0.57999999999999996</v>
      </c>
      <c r="X638" s="334">
        <v>1.3</v>
      </c>
      <c r="Y638" s="335">
        <f t="shared" si="92"/>
        <v>61.073999999999998</v>
      </c>
      <c r="Z638" s="335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35">
        <f t="shared" si="93"/>
        <v>136.74439615020125</v>
      </c>
      <c r="AD638" s="336">
        <f t="shared" si="91"/>
        <v>2051.1659422530188</v>
      </c>
      <c r="AE638" s="1">
        <f t="shared" ref="AE638:AE665" si="100">+SUM($AD$637:$AD$665)/190</f>
        <v>269.60791697541794</v>
      </c>
    </row>
    <row r="639" spans="1:33" hidden="1" x14ac:dyDescent="0.3">
      <c r="A639" s="92" t="s">
        <v>388</v>
      </c>
      <c r="B639" s="92" t="s">
        <v>144</v>
      </c>
      <c r="C639" s="92" t="s">
        <v>18</v>
      </c>
      <c r="D639" s="92" t="s">
        <v>1516</v>
      </c>
      <c r="F639" s="92">
        <v>47</v>
      </c>
      <c r="J639" s="96">
        <v>126.9</v>
      </c>
      <c r="W639" s="334">
        <f>+VLOOKUP(A639,infradensité!$A$2:$B$67,2,FALSE)</f>
        <v>0.57999999999999996</v>
      </c>
      <c r="X639" s="334">
        <v>1.3</v>
      </c>
      <c r="Y639" s="335">
        <f t="shared" si="92"/>
        <v>95.682600000000008</v>
      </c>
      <c r="Z639" s="335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35">
        <f t="shared" si="93"/>
        <v>211.81002161977344</v>
      </c>
      <c r="AD639" s="336">
        <f t="shared" si="91"/>
        <v>2962.712551044785</v>
      </c>
      <c r="AE639" s="1">
        <f t="shared" si="100"/>
        <v>269.60791697541794</v>
      </c>
    </row>
    <row r="640" spans="1:33" hidden="1" x14ac:dyDescent="0.3">
      <c r="A640" s="92" t="s">
        <v>388</v>
      </c>
      <c r="B640" s="92" t="s">
        <v>144</v>
      </c>
      <c r="C640" s="92" t="s">
        <v>18</v>
      </c>
      <c r="D640" s="92" t="s">
        <v>1516</v>
      </c>
      <c r="F640" s="92">
        <v>47</v>
      </c>
      <c r="J640" s="96">
        <v>71.400000000000006</v>
      </c>
      <c r="W640" s="334">
        <f>+VLOOKUP(A640,infradensité!$A$2:$B$67,2,FALSE)</f>
        <v>0.57999999999999996</v>
      </c>
      <c r="X640" s="334">
        <v>1.3</v>
      </c>
      <c r="Y640" s="335">
        <f t="shared" si="92"/>
        <v>53.835600000000007</v>
      </c>
      <c r="Z640" s="335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35">
        <f t="shared" si="93"/>
        <v>120.93370301052239</v>
      </c>
      <c r="AD640" s="336">
        <f t="shared" si="91"/>
        <v>0</v>
      </c>
      <c r="AE640" s="1">
        <f t="shared" si="100"/>
        <v>269.60791697541794</v>
      </c>
    </row>
    <row r="641" spans="1:31" hidden="1" x14ac:dyDescent="0.3">
      <c r="A641" s="92" t="s">
        <v>388</v>
      </c>
      <c r="B641" s="92" t="s">
        <v>144</v>
      </c>
      <c r="C641" s="92" t="s">
        <v>18</v>
      </c>
      <c r="D641" s="92" t="s">
        <v>1516</v>
      </c>
      <c r="F641" s="92">
        <v>55</v>
      </c>
      <c r="J641" s="96">
        <v>108.3</v>
      </c>
      <c r="W641" s="334">
        <f>+VLOOKUP(A641,infradensité!$A$2:$B$67,2,FALSE)</f>
        <v>0.57999999999999996</v>
      </c>
      <c r="X641" s="334">
        <v>1.3</v>
      </c>
      <c r="Y641" s="335">
        <f t="shared" si="92"/>
        <v>81.658199999999994</v>
      </c>
      <c r="Z641" s="335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35">
        <f t="shared" si="93"/>
        <v>181.4822541029495</v>
      </c>
      <c r="AD641" s="336">
        <f t="shared" si="91"/>
        <v>1209.6638284538876</v>
      </c>
      <c r="AE641" s="1">
        <f t="shared" si="100"/>
        <v>269.60791697541794</v>
      </c>
    </row>
    <row r="642" spans="1:31" hidden="1" x14ac:dyDescent="0.3">
      <c r="A642" s="92" t="s">
        <v>388</v>
      </c>
      <c r="B642" s="92" t="s">
        <v>144</v>
      </c>
      <c r="C642" s="92" t="s">
        <v>18</v>
      </c>
      <c r="D642" s="92" t="s">
        <v>1516</v>
      </c>
      <c r="F642" s="92">
        <v>55</v>
      </c>
      <c r="J642" s="96">
        <v>79.2</v>
      </c>
      <c r="W642" s="334">
        <f>+VLOOKUP(A642,infradensité!$A$2:$B$67,2,FALSE)</f>
        <v>0.57999999999999996</v>
      </c>
      <c r="X642" s="334">
        <v>1.3</v>
      </c>
      <c r="Y642" s="335">
        <f t="shared" si="92"/>
        <v>59.716799999999999</v>
      </c>
      <c r="Z642" s="335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35">
        <f t="shared" si="93"/>
        <v>133.78342099832227</v>
      </c>
      <c r="AD642" s="336">
        <f t="shared" si="91"/>
        <v>0</v>
      </c>
      <c r="AE642" s="1">
        <f t="shared" si="100"/>
        <v>269.60791697541794</v>
      </c>
    </row>
    <row r="643" spans="1:31" hidden="1" x14ac:dyDescent="0.3">
      <c r="A643" s="92" t="s">
        <v>388</v>
      </c>
      <c r="B643" s="92" t="s">
        <v>144</v>
      </c>
      <c r="C643" s="92" t="s">
        <v>18</v>
      </c>
      <c r="D643" s="92" t="s">
        <v>1516</v>
      </c>
      <c r="F643" s="92">
        <v>63</v>
      </c>
      <c r="J643" s="4">
        <v>117</v>
      </c>
      <c r="W643" s="334">
        <f>+VLOOKUP(A643,infradensité!$A$2:$B$67,2,FALSE)</f>
        <v>0.57999999999999996</v>
      </c>
      <c r="X643" s="334">
        <v>1.3</v>
      </c>
      <c r="Y643" s="335">
        <f t="shared" si="92"/>
        <v>88.218000000000004</v>
      </c>
      <c r="Z643" s="335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35">
        <f t="shared" si="93"/>
        <v>195.68138889273428</v>
      </c>
      <c r="AD643" s="336">
        <f t="shared" si="91"/>
        <v>1317.8592395642263</v>
      </c>
      <c r="AE643" s="1">
        <f t="shared" si="100"/>
        <v>269.60791697541794</v>
      </c>
    </row>
    <row r="644" spans="1:31" hidden="1" x14ac:dyDescent="0.3">
      <c r="A644" s="92" t="s">
        <v>388</v>
      </c>
      <c r="B644" s="92" t="s">
        <v>144</v>
      </c>
      <c r="C644" s="92" t="s">
        <v>18</v>
      </c>
      <c r="D644" s="92" t="s">
        <v>1516</v>
      </c>
      <c r="F644" s="92">
        <v>63</v>
      </c>
      <c r="J644" s="4">
        <v>92</v>
      </c>
      <c r="W644" s="334">
        <f>+VLOOKUP(A644,infradensité!$A$2:$B$67,2,FALSE)</f>
        <v>0.57999999999999996</v>
      </c>
      <c r="X644" s="334">
        <v>1.3</v>
      </c>
      <c r="Y644" s="335">
        <f t="shared" si="92"/>
        <v>69.367999999999995</v>
      </c>
      <c r="Z644" s="335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35">
        <f t="shared" si="93"/>
        <v>154.80704360145447</v>
      </c>
      <c r="AD644" s="336">
        <f t="shared" si="91"/>
        <v>0</v>
      </c>
      <c r="AE644" s="1">
        <f t="shared" si="100"/>
        <v>269.60791697541794</v>
      </c>
    </row>
    <row r="645" spans="1:31" hidden="1" x14ac:dyDescent="0.3">
      <c r="A645" s="92" t="s">
        <v>388</v>
      </c>
      <c r="B645" s="92" t="s">
        <v>144</v>
      </c>
      <c r="C645" s="92" t="s">
        <v>18</v>
      </c>
      <c r="D645" s="92" t="s">
        <v>1516</v>
      </c>
      <c r="F645" s="92">
        <v>73</v>
      </c>
      <c r="J645" s="4">
        <v>137</v>
      </c>
      <c r="W645" s="334">
        <f>+VLOOKUP(A645,infradensité!$A$2:$B$67,2,FALSE)</f>
        <v>0.57999999999999996</v>
      </c>
      <c r="X645" s="334">
        <v>1.3</v>
      </c>
      <c r="Y645" s="335">
        <f t="shared" si="92"/>
        <v>103.298</v>
      </c>
      <c r="Z645" s="335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35">
        <f t="shared" si="93"/>
        <v>228.23533355889262</v>
      </c>
      <c r="AD645" s="336">
        <f t="shared" si="91"/>
        <v>1915.2118858017354</v>
      </c>
      <c r="AE645" s="1">
        <f t="shared" si="100"/>
        <v>269.60791697541794</v>
      </c>
    </row>
    <row r="646" spans="1:31" hidden="1" x14ac:dyDescent="0.3">
      <c r="A646" s="92" t="s">
        <v>388</v>
      </c>
      <c r="B646" s="92" t="s">
        <v>144</v>
      </c>
      <c r="C646" s="92" t="s">
        <v>18</v>
      </c>
      <c r="D646" s="92" t="s">
        <v>1516</v>
      </c>
      <c r="F646" s="92">
        <v>73</v>
      </c>
      <c r="J646" s="4">
        <v>112</v>
      </c>
      <c r="W646" s="334">
        <f>+VLOOKUP(A646,infradensité!$A$2:$B$67,2,FALSE)</f>
        <v>0.57999999999999996</v>
      </c>
      <c r="X646" s="334">
        <v>1.3</v>
      </c>
      <c r="Y646" s="335">
        <f t="shared" si="92"/>
        <v>84.448000000000008</v>
      </c>
      <c r="Z646" s="335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35">
        <f t="shared" si="93"/>
        <v>187.52402167760252</v>
      </c>
      <c r="AD646" s="336">
        <f t="shared" si="91"/>
        <v>0</v>
      </c>
      <c r="AE646" s="1">
        <f t="shared" si="100"/>
        <v>269.60791697541794</v>
      </c>
    </row>
    <row r="647" spans="1:31" hidden="1" x14ac:dyDescent="0.3">
      <c r="A647" s="92" t="s">
        <v>388</v>
      </c>
      <c r="B647" s="92" t="s">
        <v>144</v>
      </c>
      <c r="C647" s="92" t="s">
        <v>18</v>
      </c>
      <c r="D647" s="92" t="s">
        <v>1516</v>
      </c>
      <c r="F647" s="92">
        <v>83</v>
      </c>
      <c r="J647" s="4">
        <v>156</v>
      </c>
      <c r="W647" s="334">
        <f>+VLOOKUP(A647,infradensité!$A$2:$B$67,2,FALSE)</f>
        <v>0.57999999999999996</v>
      </c>
      <c r="X647" s="334">
        <v>1.3</v>
      </c>
      <c r="Y647" s="335">
        <f t="shared" si="92"/>
        <v>117.624</v>
      </c>
      <c r="Z647" s="335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35">
        <f t="shared" si="93"/>
        <v>259.06280274212457</v>
      </c>
      <c r="AD647" s="336">
        <f t="shared" si="91"/>
        <v>2232.9341220986357</v>
      </c>
      <c r="AE647" s="1">
        <f t="shared" si="100"/>
        <v>269.60791697541794</v>
      </c>
    </row>
    <row r="648" spans="1:31" hidden="1" x14ac:dyDescent="0.3">
      <c r="A648" s="92" t="s">
        <v>388</v>
      </c>
      <c r="B648" s="92" t="s">
        <v>144</v>
      </c>
      <c r="C648" s="92" t="s">
        <v>18</v>
      </c>
      <c r="D648" s="92" t="s">
        <v>1516</v>
      </c>
      <c r="F648" s="92">
        <v>83</v>
      </c>
      <c r="J648" s="4">
        <v>129</v>
      </c>
      <c r="W648" s="334">
        <f>+VLOOKUP(A648,infradensité!$A$2:$B$67,2,FALSE)</f>
        <v>0.57999999999999996</v>
      </c>
      <c r="X648" s="334">
        <v>1.3</v>
      </c>
      <c r="Y648" s="335">
        <f t="shared" si="92"/>
        <v>97.266000000000005</v>
      </c>
      <c r="Z648" s="335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35">
        <f t="shared" si="93"/>
        <v>215.22752536323196</v>
      </c>
      <c r="AD648" s="336">
        <f t="shared" ref="AD648:AD665" si="101">+IF(AC648=0,0,(AC648+AC647)*(AB648-AB647)/2)</f>
        <v>0</v>
      </c>
      <c r="AE648" s="1">
        <f t="shared" si="100"/>
        <v>269.60791697541794</v>
      </c>
    </row>
    <row r="649" spans="1:31" hidden="1" x14ac:dyDescent="0.3">
      <c r="A649" s="92" t="s">
        <v>388</v>
      </c>
      <c r="B649" s="92" t="s">
        <v>144</v>
      </c>
      <c r="C649" s="92" t="s">
        <v>18</v>
      </c>
      <c r="D649" s="92" t="s">
        <v>1516</v>
      </c>
      <c r="F649" s="92">
        <v>93</v>
      </c>
      <c r="J649" s="4">
        <v>173</v>
      </c>
      <c r="W649" s="334">
        <f>+VLOOKUP(A649,infradensité!$A$2:$B$67,2,FALSE)</f>
        <v>0.57999999999999996</v>
      </c>
      <c r="X649" s="334">
        <v>1.3</v>
      </c>
      <c r="Y649" s="335">
        <f t="shared" si="92"/>
        <v>130.44200000000001</v>
      </c>
      <c r="Z649" s="335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35">
        <f t="shared" si="93"/>
        <v>286.5746560449623</v>
      </c>
      <c r="AD649" s="336">
        <f t="shared" si="101"/>
        <v>2509.0109070409712</v>
      </c>
      <c r="AE649" s="1">
        <f t="shared" si="100"/>
        <v>269.60791697541794</v>
      </c>
    </row>
    <row r="650" spans="1:31" hidden="1" x14ac:dyDescent="0.3">
      <c r="A650" s="92" t="s">
        <v>388</v>
      </c>
      <c r="B650" s="92" t="s">
        <v>144</v>
      </c>
      <c r="C650" s="92" t="s">
        <v>18</v>
      </c>
      <c r="D650" s="92" t="s">
        <v>1516</v>
      </c>
      <c r="F650" s="92">
        <v>93</v>
      </c>
      <c r="J650" s="4">
        <v>145</v>
      </c>
      <c r="W650" s="334">
        <f>+VLOOKUP(A650,infradensité!$A$2:$B$67,2,FALSE)</f>
        <v>0.57999999999999996</v>
      </c>
      <c r="X650" s="334">
        <v>1.3</v>
      </c>
      <c r="Y650" s="335">
        <f t="shared" si="92"/>
        <v>109.33</v>
      </c>
      <c r="Z650" s="335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35">
        <f t="shared" si="93"/>
        <v>241.22618244546138</v>
      </c>
      <c r="AD650" s="336">
        <f t="shared" si="101"/>
        <v>0</v>
      </c>
      <c r="AE650" s="1">
        <f t="shared" si="100"/>
        <v>269.60791697541794</v>
      </c>
    </row>
    <row r="651" spans="1:31" hidden="1" x14ac:dyDescent="0.3">
      <c r="A651" s="92" t="s">
        <v>388</v>
      </c>
      <c r="B651" s="92" t="s">
        <v>144</v>
      </c>
      <c r="C651" s="92" t="s">
        <v>18</v>
      </c>
      <c r="D651" s="92" t="s">
        <v>1516</v>
      </c>
      <c r="F651" s="92">
        <v>103</v>
      </c>
      <c r="J651" s="4">
        <v>189</v>
      </c>
      <c r="W651" s="334">
        <f>+VLOOKUP(A651,infradensité!$A$2:$B$67,2,FALSE)</f>
        <v>0.57999999999999996</v>
      </c>
      <c r="X651" s="334">
        <v>1.3</v>
      </c>
      <c r="Y651" s="335">
        <f t="shared" si="92"/>
        <v>142.506</v>
      </c>
      <c r="Z651" s="335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35">
        <f t="shared" si="93"/>
        <v>312.41407218540223</v>
      </c>
      <c r="AD651" s="336">
        <f t="shared" si="101"/>
        <v>2768.2012731543182</v>
      </c>
      <c r="AE651" s="1">
        <f t="shared" si="100"/>
        <v>269.60791697541794</v>
      </c>
    </row>
    <row r="652" spans="1:31" hidden="1" x14ac:dyDescent="0.3">
      <c r="A652" s="92" t="s">
        <v>388</v>
      </c>
      <c r="B652" s="92" t="s">
        <v>144</v>
      </c>
      <c r="C652" s="92" t="s">
        <v>18</v>
      </c>
      <c r="D652" s="92" t="s">
        <v>1516</v>
      </c>
      <c r="F652" s="92">
        <v>103</v>
      </c>
      <c r="J652" s="4">
        <v>157</v>
      </c>
      <c r="W652" s="334">
        <f>+VLOOKUP(A652,infradensité!$A$2:$B$67,2,FALSE)</f>
        <v>0.57999999999999996</v>
      </c>
      <c r="X652" s="334">
        <v>1.3</v>
      </c>
      <c r="Y652" s="335">
        <f t="shared" si="92"/>
        <v>118.378</v>
      </c>
      <c r="Z652" s="335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35">
        <f t="shared" si="93"/>
        <v>260.68290518506598</v>
      </c>
      <c r="AD652" s="336">
        <f t="shared" si="101"/>
        <v>0</v>
      </c>
      <c r="AE652" s="1">
        <f t="shared" si="100"/>
        <v>269.60791697541794</v>
      </c>
    </row>
    <row r="653" spans="1:31" hidden="1" x14ac:dyDescent="0.3">
      <c r="A653" s="92" t="s">
        <v>388</v>
      </c>
      <c r="B653" s="92" t="s">
        <v>144</v>
      </c>
      <c r="C653" s="92" t="s">
        <v>18</v>
      </c>
      <c r="D653" s="92" t="s">
        <v>1516</v>
      </c>
      <c r="F653" s="92">
        <v>113</v>
      </c>
      <c r="J653" s="4">
        <v>202</v>
      </c>
      <c r="W653" s="334">
        <f>+VLOOKUP(A653,infradensité!$A$2:$B$67,2,FALSE)</f>
        <v>0.57999999999999996</v>
      </c>
      <c r="X653" s="334">
        <v>1.3</v>
      </c>
      <c r="Y653" s="335">
        <f t="shared" si="92"/>
        <v>152.30799999999999</v>
      </c>
      <c r="Z653" s="335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35">
        <f t="shared" si="93"/>
        <v>333.37349628669074</v>
      </c>
      <c r="AD653" s="336">
        <f t="shared" si="101"/>
        <v>2970.2820073587836</v>
      </c>
      <c r="AE653" s="1">
        <f t="shared" si="100"/>
        <v>269.60791697541794</v>
      </c>
    </row>
    <row r="654" spans="1:31" hidden="1" x14ac:dyDescent="0.3">
      <c r="A654" s="92" t="s">
        <v>388</v>
      </c>
      <c r="B654" s="92" t="s">
        <v>144</v>
      </c>
      <c r="C654" s="92" t="s">
        <v>18</v>
      </c>
      <c r="D654" s="92" t="s">
        <v>1516</v>
      </c>
      <c r="F654" s="92">
        <v>113</v>
      </c>
      <c r="J654" s="4">
        <v>170</v>
      </c>
      <c r="W654" s="334">
        <f>+VLOOKUP(A654,infradensité!$A$2:$B$67,2,FALSE)</f>
        <v>0.57999999999999996</v>
      </c>
      <c r="X654" s="334">
        <v>1.3</v>
      </c>
      <c r="Y654" s="335">
        <f t="shared" si="92"/>
        <v>128.18</v>
      </c>
      <c r="Z654" s="335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35">
        <f t="shared" si="93"/>
        <v>281.72410381859368</v>
      </c>
      <c r="AD654" s="336">
        <f t="shared" si="101"/>
        <v>0</v>
      </c>
      <c r="AE654" s="1">
        <f t="shared" si="100"/>
        <v>269.60791697541794</v>
      </c>
    </row>
    <row r="655" spans="1:31" hidden="1" x14ac:dyDescent="0.3">
      <c r="A655" s="92" t="s">
        <v>388</v>
      </c>
      <c r="B655" s="92" t="s">
        <v>144</v>
      </c>
      <c r="C655" s="92" t="s">
        <v>18</v>
      </c>
      <c r="D655" s="92" t="s">
        <v>1516</v>
      </c>
      <c r="F655" s="92">
        <v>125</v>
      </c>
      <c r="J655" s="4">
        <v>225</v>
      </c>
      <c r="W655" s="334">
        <f>+VLOOKUP(A655,infradensité!$A$2:$B$67,2,FALSE)</f>
        <v>0.57999999999999996</v>
      </c>
      <c r="X655" s="334">
        <v>1.3</v>
      </c>
      <c r="Y655" s="335">
        <f t="shared" si="92"/>
        <v>169.65</v>
      </c>
      <c r="Z655" s="335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35">
        <f t="shared" si="93"/>
        <v>370.38566498431504</v>
      </c>
      <c r="AD655" s="336">
        <f t="shared" si="101"/>
        <v>3912.6586128174526</v>
      </c>
      <c r="AE655" s="1">
        <f t="shared" si="100"/>
        <v>269.60791697541794</v>
      </c>
    </row>
    <row r="656" spans="1:31" hidden="1" x14ac:dyDescent="0.3">
      <c r="A656" s="92" t="s">
        <v>388</v>
      </c>
      <c r="B656" s="92" t="s">
        <v>144</v>
      </c>
      <c r="C656" s="92" t="s">
        <v>18</v>
      </c>
      <c r="D656" s="92" t="s">
        <v>1516</v>
      </c>
      <c r="F656" s="92">
        <v>125</v>
      </c>
      <c r="J656" s="4">
        <v>187</v>
      </c>
      <c r="W656" s="334">
        <f>+VLOOKUP(A656,infradensité!$A$2:$B$67,2,FALSE)</f>
        <v>0.57999999999999996</v>
      </c>
      <c r="X656" s="334">
        <v>1.3</v>
      </c>
      <c r="Y656" s="335">
        <f t="shared" si="92"/>
        <v>140.99799999999999</v>
      </c>
      <c r="Z656" s="335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35">
        <f t="shared" si="93"/>
        <v>309.18682986342333</v>
      </c>
      <c r="AD656" s="336">
        <f t="shared" si="101"/>
        <v>0</v>
      </c>
      <c r="AE656" s="1">
        <f t="shared" si="100"/>
        <v>269.60791697541794</v>
      </c>
    </row>
    <row r="657" spans="1:31" hidden="1" x14ac:dyDescent="0.3">
      <c r="A657" s="92" t="s">
        <v>388</v>
      </c>
      <c r="B657" s="92" t="s">
        <v>144</v>
      </c>
      <c r="C657" s="92" t="s">
        <v>18</v>
      </c>
      <c r="D657" s="92" t="s">
        <v>1516</v>
      </c>
      <c r="F657" s="92">
        <v>137</v>
      </c>
      <c r="J657" s="4">
        <v>243</v>
      </c>
      <c r="W657" s="334">
        <f>+VLOOKUP(A657,infradensité!$A$2:$B$67,2,FALSE)</f>
        <v>0.57999999999999996</v>
      </c>
      <c r="X657" s="334">
        <v>1.3</v>
      </c>
      <c r="Y657" s="335">
        <f t="shared" si="92"/>
        <v>183.22200000000001</v>
      </c>
      <c r="Z657" s="335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35">
        <f t="shared" si="93"/>
        <v>399.29498757537931</v>
      </c>
      <c r="AD657" s="336">
        <f t="shared" si="101"/>
        <v>4250.8909046328154</v>
      </c>
      <c r="AE657" s="1">
        <f t="shared" si="100"/>
        <v>269.60791697541794</v>
      </c>
    </row>
    <row r="658" spans="1:31" hidden="1" x14ac:dyDescent="0.3">
      <c r="A658" s="92" t="s">
        <v>388</v>
      </c>
      <c r="B658" s="92" t="s">
        <v>144</v>
      </c>
      <c r="C658" s="92" t="s">
        <v>18</v>
      </c>
      <c r="D658" s="92" t="s">
        <v>1516</v>
      </c>
      <c r="F658" s="92">
        <v>137</v>
      </c>
      <c r="J658" s="4">
        <v>203</v>
      </c>
      <c r="W658" s="334">
        <f>+VLOOKUP(A658,infradensité!$A$2:$B$67,2,FALSE)</f>
        <v>0.57999999999999996</v>
      </c>
      <c r="X658" s="334">
        <v>1.3</v>
      </c>
      <c r="Y658" s="335">
        <f t="shared" si="92"/>
        <v>153.06200000000001</v>
      </c>
      <c r="Z658" s="335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35">
        <f t="shared" si="93"/>
        <v>334.98453052454937</v>
      </c>
      <c r="AD658" s="336">
        <f t="shared" si="101"/>
        <v>0</v>
      </c>
      <c r="AE658" s="1">
        <f t="shared" si="100"/>
        <v>269.60791697541794</v>
      </c>
    </row>
    <row r="659" spans="1:31" hidden="1" x14ac:dyDescent="0.3">
      <c r="A659" s="92" t="s">
        <v>388</v>
      </c>
      <c r="B659" s="92" t="s">
        <v>144</v>
      </c>
      <c r="C659" s="92" t="s">
        <v>18</v>
      </c>
      <c r="D659" s="92" t="s">
        <v>1516</v>
      </c>
      <c r="F659" s="92">
        <v>149</v>
      </c>
      <c r="J659" s="4">
        <v>260</v>
      </c>
      <c r="W659" s="334">
        <f>+VLOOKUP(A659,infradensité!$A$2:$B$67,2,FALSE)</f>
        <v>0.57999999999999996</v>
      </c>
      <c r="X659" s="334">
        <v>1.3</v>
      </c>
      <c r="Y659" s="335">
        <f t="shared" si="92"/>
        <v>196.04</v>
      </c>
      <c r="Z659" s="335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35">
        <f t="shared" si="93"/>
        <v>426.55658057477353</v>
      </c>
      <c r="AD659" s="336">
        <f t="shared" si="101"/>
        <v>4569.2466665959382</v>
      </c>
      <c r="AE659" s="1">
        <f t="shared" si="100"/>
        <v>269.60791697541794</v>
      </c>
    </row>
    <row r="660" spans="1:31" hidden="1" x14ac:dyDescent="0.3">
      <c r="A660" s="92" t="s">
        <v>388</v>
      </c>
      <c r="B660" s="92" t="s">
        <v>144</v>
      </c>
      <c r="C660" s="92" t="s">
        <v>18</v>
      </c>
      <c r="D660" s="92" t="s">
        <v>1516</v>
      </c>
      <c r="F660" s="92">
        <v>149</v>
      </c>
      <c r="J660" s="4">
        <v>220</v>
      </c>
      <c r="W660" s="334">
        <f>+VLOOKUP(A660,infradensité!$A$2:$B$67,2,FALSE)</f>
        <v>0.57999999999999996</v>
      </c>
      <c r="X660" s="334">
        <v>1.3</v>
      </c>
      <c r="Y660" s="335">
        <f t="shared" si="92"/>
        <v>165.88</v>
      </c>
      <c r="Z660" s="335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35">
        <f t="shared" si="93"/>
        <v>362.34672625077206</v>
      </c>
      <c r="AD660" s="336">
        <f t="shared" si="101"/>
        <v>0</v>
      </c>
      <c r="AE660" s="1">
        <f t="shared" si="100"/>
        <v>269.60791697541794</v>
      </c>
    </row>
    <row r="661" spans="1:31" hidden="1" x14ac:dyDescent="0.3">
      <c r="A661" s="92" t="s">
        <v>388</v>
      </c>
      <c r="B661" s="92" t="s">
        <v>144</v>
      </c>
      <c r="C661" s="92" t="s">
        <v>18</v>
      </c>
      <c r="D661" s="92" t="s">
        <v>1516</v>
      </c>
      <c r="F661" s="92">
        <v>164</v>
      </c>
      <c r="J661" s="4">
        <v>295</v>
      </c>
      <c r="W661" s="334">
        <f>+VLOOKUP(A661,infradensité!$A$2:$B$67,2,FALSE)</f>
        <v>0.57999999999999996</v>
      </c>
      <c r="X661" s="334">
        <v>1.3</v>
      </c>
      <c r="Y661" s="335">
        <f t="shared" si="92"/>
        <v>222.43</v>
      </c>
      <c r="Z661" s="335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35">
        <f t="shared" si="93"/>
        <v>482.56827901301409</v>
      </c>
      <c r="AD661" s="336">
        <f t="shared" si="101"/>
        <v>6336.8625394783958</v>
      </c>
      <c r="AE661" s="1">
        <f t="shared" si="100"/>
        <v>269.60791697541794</v>
      </c>
    </row>
    <row r="662" spans="1:31" hidden="1" x14ac:dyDescent="0.3">
      <c r="A662" s="92" t="s">
        <v>388</v>
      </c>
      <c r="B662" s="92" t="s">
        <v>144</v>
      </c>
      <c r="C662" s="92" t="s">
        <v>18</v>
      </c>
      <c r="D662" s="92" t="s">
        <v>1516</v>
      </c>
      <c r="F662" s="92">
        <v>164</v>
      </c>
      <c r="J662" s="4">
        <v>244</v>
      </c>
      <c r="W662" s="334">
        <f>+VLOOKUP(A662,infradensité!$A$2:$B$67,2,FALSE)</f>
        <v>0.57999999999999996</v>
      </c>
      <c r="X662" s="334">
        <v>1.3</v>
      </c>
      <c r="Y662" s="335">
        <f t="shared" si="92"/>
        <v>183.976</v>
      </c>
      <c r="Z662" s="335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35">
        <f t="shared" si="93"/>
        <v>400.89969829142905</v>
      </c>
      <c r="AD662" s="336">
        <f t="shared" si="101"/>
        <v>0</v>
      </c>
      <c r="AE662" s="1">
        <f t="shared" si="100"/>
        <v>269.60791697541794</v>
      </c>
    </row>
    <row r="663" spans="1:31" hidden="1" x14ac:dyDescent="0.3">
      <c r="A663" s="92" t="s">
        <v>388</v>
      </c>
      <c r="B663" s="92" t="s">
        <v>144</v>
      </c>
      <c r="C663" s="92" t="s">
        <v>18</v>
      </c>
      <c r="D663" s="92" t="s">
        <v>1516</v>
      </c>
      <c r="F663" s="92">
        <v>179</v>
      </c>
      <c r="J663" s="4">
        <v>321</v>
      </c>
      <c r="W663" s="334">
        <f>+VLOOKUP(A663,infradensité!$A$2:$B$67,2,FALSE)</f>
        <v>0.57999999999999996</v>
      </c>
      <c r="X663" s="334">
        <v>1.3</v>
      </c>
      <c r="Y663" s="335">
        <f t="shared" si="92"/>
        <v>242.03399999999999</v>
      </c>
      <c r="Z663" s="335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35">
        <f t="shared" si="93"/>
        <v>524.08655437676157</v>
      </c>
      <c r="AD663" s="336">
        <f t="shared" si="101"/>
        <v>6937.3968950114304</v>
      </c>
      <c r="AE663" s="1">
        <f t="shared" si="100"/>
        <v>269.60791697541794</v>
      </c>
    </row>
    <row r="664" spans="1:31" hidden="1" x14ac:dyDescent="0.3">
      <c r="A664" s="92" t="s">
        <v>388</v>
      </c>
      <c r="B664" s="92" t="s">
        <v>144</v>
      </c>
      <c r="C664" s="92" t="s">
        <v>18</v>
      </c>
      <c r="D664" s="92" t="s">
        <v>1516</v>
      </c>
      <c r="F664" s="92">
        <v>179</v>
      </c>
      <c r="J664" s="4">
        <v>266</v>
      </c>
      <c r="W664" s="334">
        <f>+VLOOKUP(A664,infradensité!$A$2:$B$67,2,FALSE)</f>
        <v>0.57999999999999996</v>
      </c>
      <c r="X664" s="334">
        <v>1.3</v>
      </c>
      <c r="Y664" s="335">
        <f t="shared" si="92"/>
        <v>200.56399999999999</v>
      </c>
      <c r="Z664" s="335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35">
        <f t="shared" si="93"/>
        <v>436.16923653651423</v>
      </c>
      <c r="AD664" s="336">
        <f t="shared" si="101"/>
        <v>0</v>
      </c>
      <c r="AE664" s="1">
        <f t="shared" si="100"/>
        <v>269.60791697541794</v>
      </c>
    </row>
    <row r="665" spans="1:31" hidden="1" x14ac:dyDescent="0.3">
      <c r="A665" s="92" t="s">
        <v>388</v>
      </c>
      <c r="B665" s="92" t="s">
        <v>144</v>
      </c>
      <c r="C665" s="92" t="s">
        <v>18</v>
      </c>
      <c r="D665" s="92" t="s">
        <v>1516</v>
      </c>
      <c r="F665" s="92">
        <v>190</v>
      </c>
      <c r="J665" s="4">
        <v>321</v>
      </c>
      <c r="W665" s="334">
        <f>+VLOOKUP(A665,infradensité!$A$2:$B$67,2,FALSE)</f>
        <v>0.57999999999999996</v>
      </c>
      <c r="X665" s="334">
        <v>1.3</v>
      </c>
      <c r="Y665" s="335">
        <f t="shared" si="92"/>
        <v>242.03399999999999</v>
      </c>
      <c r="Z665" s="335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35">
        <f t="shared" si="93"/>
        <v>524.08655437676157</v>
      </c>
      <c r="AD665" s="336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>
    <filterColumn colId="1">
      <filters>
        <filter val="F2"/>
      </filters>
    </filterColumn>
    <filterColumn colId="2">
      <filters>
        <filter val="SP2_4"/>
      </filters>
    </filterColumn>
    <filterColumn colId="3">
      <filters>
        <filter val="GSM Alpes du Sud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1" zoomScale="70" zoomScaleNormal="70" workbookViewId="0">
      <selection activeCell="E46" sqref="E46"/>
    </sheetView>
  </sheetViews>
  <sheetFormatPr baseColWidth="10" defaultColWidth="21.21875" defaultRowHeight="14.4" x14ac:dyDescent="0.3"/>
  <cols>
    <col min="2" max="2" width="22.21875" bestFit="1" customWidth="1"/>
    <col min="3" max="3" width="21.21875" style="98"/>
    <col min="4" max="5" width="21.21875" style="1"/>
    <col min="6" max="6" width="44.5546875" style="1" bestFit="1" customWidth="1"/>
    <col min="7" max="7" width="75.21875" bestFit="1" customWidth="1"/>
  </cols>
  <sheetData>
    <row r="1" spans="1:8" ht="80.099999999999994" customHeight="1" x14ac:dyDescent="0.3">
      <c r="C1" s="97" t="s">
        <v>315</v>
      </c>
      <c r="D1" s="398" t="s">
        <v>421</v>
      </c>
      <c r="E1" s="399"/>
      <c r="F1" s="400"/>
    </row>
    <row r="2" spans="1:8" x14ac:dyDescent="0.3">
      <c r="C2" s="97" t="s">
        <v>316</v>
      </c>
      <c r="D2" s="401" t="s">
        <v>317</v>
      </c>
      <c r="E2" s="402"/>
      <c r="F2" s="403"/>
    </row>
    <row r="3" spans="1:8" x14ac:dyDescent="0.3">
      <c r="C3" s="97" t="s">
        <v>318</v>
      </c>
      <c r="D3" s="401" t="s">
        <v>319</v>
      </c>
      <c r="E3" s="402"/>
      <c r="F3" s="403"/>
    </row>
    <row r="6" spans="1:8" x14ac:dyDescent="0.3">
      <c r="A6" s="321" t="s">
        <v>1505</v>
      </c>
    </row>
    <row r="7" spans="1:8" x14ac:dyDescent="0.3">
      <c r="A7" s="302" t="s">
        <v>200</v>
      </c>
      <c r="B7" s="302" t="s">
        <v>408</v>
      </c>
      <c r="C7" s="302" t="s">
        <v>200</v>
      </c>
      <c r="D7" s="302" t="s">
        <v>201</v>
      </c>
      <c r="E7" s="302" t="s">
        <v>202</v>
      </c>
      <c r="F7" s="302" t="s">
        <v>203</v>
      </c>
      <c r="G7" s="302" t="s">
        <v>409</v>
      </c>
      <c r="H7" s="302" t="s">
        <v>1502</v>
      </c>
    </row>
    <row r="8" spans="1:8" x14ac:dyDescent="0.3">
      <c r="A8" s="100" t="s">
        <v>892</v>
      </c>
      <c r="B8" s="100" t="s">
        <v>1507</v>
      </c>
      <c r="C8" s="110" t="s">
        <v>308</v>
      </c>
      <c r="D8" s="110" t="s">
        <v>10</v>
      </c>
      <c r="E8" s="110" t="s">
        <v>18</v>
      </c>
      <c r="F8" s="110" t="s">
        <v>1507</v>
      </c>
      <c r="G8" s="305" t="str" cm="1">
        <f t="array" ref="G8">+_xlfn.CONCAT((C8:F8)&amp;"_")</f>
        <v>Cèdre de l'Atlas_F2_Classique_INRA_</v>
      </c>
      <c r="H8" s="110" t="s">
        <v>1430</v>
      </c>
    </row>
    <row r="9" spans="1:8" x14ac:dyDescent="0.3">
      <c r="A9" s="100" t="s">
        <v>17</v>
      </c>
      <c r="B9" s="100" t="s">
        <v>20</v>
      </c>
      <c r="C9" s="110" t="s">
        <v>388</v>
      </c>
      <c r="D9" s="110" t="s">
        <v>9</v>
      </c>
      <c r="E9" s="110" t="s">
        <v>18</v>
      </c>
      <c r="F9" s="110" t="s">
        <v>137</v>
      </c>
      <c r="G9" s="305" t="str" cm="1">
        <f t="array" ref="G9">+_xlfn.CONCAT((C9:F9)&amp;"_")</f>
        <v>Chêne sessile_F1_Classique_Guide chênaie atlantique_</v>
      </c>
      <c r="H9" s="110" t="s">
        <v>1503</v>
      </c>
    </row>
    <row r="10" spans="1:8" x14ac:dyDescent="0.3">
      <c r="A10" s="100" t="s">
        <v>17</v>
      </c>
      <c r="B10" s="100" t="s">
        <v>22</v>
      </c>
      <c r="C10" s="110" t="s">
        <v>388</v>
      </c>
      <c r="D10" s="110" t="s">
        <v>9</v>
      </c>
      <c r="E10" s="110" t="s">
        <v>146</v>
      </c>
      <c r="F10" s="110" t="s">
        <v>138</v>
      </c>
      <c r="G10" s="305" t="str" cm="1">
        <f t="array" ref="G10">+_xlfn.CONCAT((C10:F10)&amp;"_")</f>
        <v>Chêne sessile_F1_Dynamique_Guide chênaie continentale_</v>
      </c>
      <c r="H10" s="110" t="s">
        <v>1503</v>
      </c>
    </row>
    <row r="11" spans="1:8" x14ac:dyDescent="0.3">
      <c r="A11" s="100" t="s">
        <v>17</v>
      </c>
      <c r="B11" s="100" t="s">
        <v>20</v>
      </c>
      <c r="C11" s="110" t="s">
        <v>388</v>
      </c>
      <c r="D11" s="110" t="s">
        <v>10</v>
      </c>
      <c r="E11" s="110" t="s">
        <v>18</v>
      </c>
      <c r="F11" s="110" t="s">
        <v>137</v>
      </c>
      <c r="G11" s="305" t="str" cm="1">
        <f t="array" ref="G11">+_xlfn.CONCAT((C11:F11)&amp;"_")</f>
        <v>Chêne sessile_F2_Classique_Guide chênaie atlantique_</v>
      </c>
      <c r="H11" s="110" t="s">
        <v>1503</v>
      </c>
    </row>
    <row r="12" spans="1:8" x14ac:dyDescent="0.3">
      <c r="A12" s="100" t="s">
        <v>17</v>
      </c>
      <c r="B12" s="100" t="s">
        <v>22</v>
      </c>
      <c r="C12" s="110" t="s">
        <v>388</v>
      </c>
      <c r="D12" s="110" t="s">
        <v>10</v>
      </c>
      <c r="E12" s="110" t="s">
        <v>146</v>
      </c>
      <c r="F12" s="110" t="s">
        <v>138</v>
      </c>
      <c r="G12" s="305" t="str" cm="1">
        <f t="array" ref="G12">+_xlfn.CONCAT((C12:F12)&amp;"_")</f>
        <v>Chêne sessile_F2_Dynamique_Guide chênaie continentale_</v>
      </c>
      <c r="H12" s="110" t="s">
        <v>1503</v>
      </c>
    </row>
    <row r="13" spans="1:8" x14ac:dyDescent="0.3">
      <c r="A13" s="100" t="s">
        <v>17</v>
      </c>
      <c r="B13" s="100" t="s">
        <v>20</v>
      </c>
      <c r="C13" s="110" t="s">
        <v>388</v>
      </c>
      <c r="D13" s="110" t="s">
        <v>144</v>
      </c>
      <c r="E13" s="110" t="s">
        <v>18</v>
      </c>
      <c r="F13" s="110" t="s">
        <v>1516</v>
      </c>
      <c r="G13" s="305" t="str" cm="1">
        <f t="array" ref="G13">+_xlfn.CONCAT((C13:F13)&amp;"_")</f>
        <v>Chêne sessile_F3_Classique_Guide chênaie atlantique - Mémento Sylvicole Coupes_</v>
      </c>
      <c r="H13" s="110" t="s">
        <v>1503</v>
      </c>
    </row>
    <row r="14" spans="1:8" x14ac:dyDescent="0.3">
      <c r="A14" s="100" t="s">
        <v>69</v>
      </c>
      <c r="B14" s="100" t="s">
        <v>22</v>
      </c>
      <c r="C14" s="110" t="s">
        <v>1409</v>
      </c>
      <c r="D14" s="110" t="s">
        <v>9</v>
      </c>
      <c r="E14" s="110" t="s">
        <v>146</v>
      </c>
      <c r="F14" s="110" t="s">
        <v>138</v>
      </c>
      <c r="G14" s="305" t="str" cm="1">
        <f t="array" ref="G14">+_xlfn.CONCAT((C14:F14)&amp;"_")</f>
        <v>Chene_pedoncule_F1_Dynamique_Guide chênaie continentale_</v>
      </c>
      <c r="H14" s="110" t="s">
        <v>1503</v>
      </c>
    </row>
    <row r="15" spans="1:8" x14ac:dyDescent="0.3">
      <c r="A15" s="100" t="s">
        <v>69</v>
      </c>
      <c r="B15" s="100" t="s">
        <v>22</v>
      </c>
      <c r="C15" s="110" t="s">
        <v>1409</v>
      </c>
      <c r="D15" s="110" t="s">
        <v>10</v>
      </c>
      <c r="E15" s="110" t="s">
        <v>146</v>
      </c>
      <c r="F15" s="110" t="s">
        <v>138</v>
      </c>
      <c r="G15" s="305" t="str" cm="1">
        <f t="array" ref="G15">+_xlfn.CONCAT((C15:F15)&amp;"_")</f>
        <v>Chene_pedoncule_F2_Dynamique_Guide chênaie continentale_</v>
      </c>
      <c r="H15" s="110" t="s">
        <v>1503</v>
      </c>
    </row>
    <row r="16" spans="1:8" x14ac:dyDescent="0.3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5" t="str" cm="1">
        <f t="array" ref="G16">+_xlfn.CONCAT((C16:F16)&amp;"_")</f>
        <v>Douglas_F1_Entree 17-18m, densité haute_National_</v>
      </c>
      <c r="H16" s="110" t="s">
        <v>1430</v>
      </c>
    </row>
    <row r="17" spans="1:8" x14ac:dyDescent="0.3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5" t="str" cm="1">
        <f t="array" ref="G17">+_xlfn.CONCAT((C17:F17)&amp;"_")</f>
        <v>Douglas_F2_Entree 17-18m, densité haute_National_</v>
      </c>
      <c r="H17" s="110" t="s">
        <v>1430</v>
      </c>
    </row>
    <row r="18" spans="1:8" x14ac:dyDescent="0.3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5" t="str" cm="1">
        <f t="array" ref="G18">+_xlfn.CONCAT((C18:F18)&amp;"_")</f>
        <v>Douglas_F3_Entree 19-20m_National_</v>
      </c>
      <c r="H18" s="110" t="s">
        <v>1430</v>
      </c>
    </row>
    <row r="19" spans="1:8" x14ac:dyDescent="0.3">
      <c r="A19" s="100" t="s">
        <v>182</v>
      </c>
      <c r="B19" s="100" t="s">
        <v>185</v>
      </c>
      <c r="C19" s="110" t="s">
        <v>229</v>
      </c>
      <c r="D19" s="110" t="s">
        <v>422</v>
      </c>
      <c r="E19" s="110" t="s">
        <v>183</v>
      </c>
      <c r="F19" s="110" t="s">
        <v>223</v>
      </c>
      <c r="G19" s="305" t="str" cm="1">
        <f t="array" ref="G19">+_xlfn.CONCAT((C19:F19)&amp;"_")</f>
        <v>Epicéa_FBonne_Entree 16-17 m_GS Arc Jurassien_</v>
      </c>
      <c r="H19" s="110" t="s">
        <v>1430</v>
      </c>
    </row>
    <row r="20" spans="1:8" x14ac:dyDescent="0.3">
      <c r="A20" s="100" t="s">
        <v>182</v>
      </c>
      <c r="B20" s="100" t="s">
        <v>185</v>
      </c>
      <c r="C20" s="110" t="s">
        <v>229</v>
      </c>
      <c r="D20" s="110" t="s">
        <v>424</v>
      </c>
      <c r="E20" s="110" t="s">
        <v>183</v>
      </c>
      <c r="F20" s="110" t="s">
        <v>223</v>
      </c>
      <c r="G20" s="305" t="str" cm="1">
        <f t="array" ref="G20">+_xlfn.CONCAT((C20:F20)&amp;"_")</f>
        <v>Epicéa_FMoyenne_Entree 16-17 m_GS Arc Jurassien_</v>
      </c>
      <c r="H20" s="110" t="s">
        <v>1430</v>
      </c>
    </row>
    <row r="21" spans="1:8" x14ac:dyDescent="0.3">
      <c r="A21" s="100" t="s">
        <v>425</v>
      </c>
      <c r="B21" s="100" t="s">
        <v>426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5" t="str" cm="1">
        <f t="array" ref="G21">+_xlfn.CONCAT((C21:F21)&amp;"_")</f>
        <v>Hêtre commun_F1_Entree 19-20m_GS Hêtraies et hêtraies sapinières des Pyrénées_</v>
      </c>
      <c r="H21" s="110" t="s">
        <v>1503</v>
      </c>
    </row>
    <row r="22" spans="1:8" x14ac:dyDescent="0.3">
      <c r="A22" s="100" t="s">
        <v>425</v>
      </c>
      <c r="B22" s="100" t="s">
        <v>426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5" t="str" cm="1">
        <f t="array" ref="G22">+_xlfn.CONCAT((C22:F22)&amp;"_")</f>
        <v>Hêtre commun_F2_Entree 19-20m_GS Hêtraies et hêtraies sapinières des Pyrénées_</v>
      </c>
      <c r="H22" s="110" t="s">
        <v>1503</v>
      </c>
    </row>
    <row r="23" spans="1:8" x14ac:dyDescent="0.3">
      <c r="A23" s="305" t="s">
        <v>1509</v>
      </c>
      <c r="B23" s="305" t="s">
        <v>1508</v>
      </c>
      <c r="C23" s="110" t="s">
        <v>366</v>
      </c>
      <c r="D23" s="110" t="s">
        <v>9</v>
      </c>
      <c r="E23" s="110" t="s">
        <v>18</v>
      </c>
      <c r="F23" s="110" t="s">
        <v>1508</v>
      </c>
      <c r="G23" s="305" t="str" cm="1">
        <f t="array" ref="G23">+_xlfn.CONCAT((C23:F23)&amp;"_")</f>
        <v>Pin d'Alep_F1_Classique_ONF 1993_</v>
      </c>
      <c r="H23" s="110" t="s">
        <v>1430</v>
      </c>
    </row>
    <row r="24" spans="1:8" x14ac:dyDescent="0.3">
      <c r="A24" s="351" t="s">
        <v>1509</v>
      </c>
      <c r="B24" s="351" t="s">
        <v>1522</v>
      </c>
      <c r="C24" s="352" t="s">
        <v>366</v>
      </c>
      <c r="D24" s="352" t="s">
        <v>9</v>
      </c>
      <c r="E24" s="352" t="s">
        <v>18</v>
      </c>
      <c r="F24" s="352" t="s">
        <v>366</v>
      </c>
      <c r="G24" s="351" t="str" cm="1">
        <f t="array" ref="G24">+_xlfn.CONCAT((C24:F24)&amp;"_")</f>
        <v>Pin d'Alep_F1_Classique_Pin d'Alep_</v>
      </c>
      <c r="H24" s="352" t="s">
        <v>1430</v>
      </c>
    </row>
    <row r="25" spans="1:8" x14ac:dyDescent="0.3">
      <c r="A25" s="351" t="s">
        <v>1509</v>
      </c>
      <c r="B25" s="351" t="s">
        <v>1522</v>
      </c>
      <c r="C25" s="352" t="s">
        <v>366</v>
      </c>
      <c r="D25" s="352" t="s">
        <v>9</v>
      </c>
      <c r="E25" s="352" t="s">
        <v>146</v>
      </c>
      <c r="F25" s="352" t="s">
        <v>366</v>
      </c>
      <c r="G25" s="351" t="str" cm="1">
        <f t="array" ref="G25">+_xlfn.CONCAT((C25:F25)&amp;"_")</f>
        <v>Pin d'Alep_F1_Dynamique_Pin d'Alep_</v>
      </c>
      <c r="H25" s="352" t="s">
        <v>1430</v>
      </c>
    </row>
    <row r="26" spans="1:8" x14ac:dyDescent="0.3">
      <c r="A26" s="100" t="s">
        <v>1509</v>
      </c>
      <c r="B26" s="100" t="s">
        <v>1522</v>
      </c>
      <c r="C26" s="110" t="s">
        <v>366</v>
      </c>
      <c r="D26" s="110" t="s">
        <v>10</v>
      </c>
      <c r="E26" s="110" t="s">
        <v>18</v>
      </c>
      <c r="F26" s="110" t="s">
        <v>366</v>
      </c>
      <c r="G26" s="305" t="str" cm="1">
        <f t="array" ref="G26">+_xlfn.CONCAT((C26:F26)&amp;"_")</f>
        <v>Pin d'Alep_F2_Classique_Pin d'Alep_</v>
      </c>
      <c r="H26" s="110" t="s">
        <v>1430</v>
      </c>
    </row>
    <row r="27" spans="1:8" x14ac:dyDescent="0.3">
      <c r="A27" s="351" t="s">
        <v>180</v>
      </c>
      <c r="B27" s="351" t="s">
        <v>21</v>
      </c>
      <c r="C27" s="352" t="s">
        <v>234</v>
      </c>
      <c r="D27" s="352" t="s">
        <v>9</v>
      </c>
      <c r="E27" s="352" t="s">
        <v>18</v>
      </c>
      <c r="F27" s="352" t="s">
        <v>235</v>
      </c>
      <c r="G27" s="351" t="str" cm="1">
        <f t="array" ref="G27">+_xlfn.CONCAT((C27:F27)&amp;"_")</f>
        <v>Pin Laricio_F1_Classique_GS Pineraies des plaines du Centre et du Nord Ouest_</v>
      </c>
      <c r="H27" s="352" t="s">
        <v>1430</v>
      </c>
    </row>
    <row r="28" spans="1:8" x14ac:dyDescent="0.3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5" t="str" cm="1">
        <f t="array" ref="G28">+_xlfn.CONCAT((C28:F28)&amp;"_")</f>
        <v>Pin Laricio_F2_Classique_GS Pineraies des plaines du Centre et du Nord Ouest_</v>
      </c>
      <c r="H28" s="110" t="s">
        <v>1430</v>
      </c>
    </row>
    <row r="29" spans="1:8" x14ac:dyDescent="0.3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5" t="str" cm="1">
        <f t="array" ref="G29">+_xlfn.CONCAT((C29:F29)&amp;"_")</f>
        <v>Pin Maritime_F1_Classique_GS Pineraies des plaines du Centre et du Nord Ouest_</v>
      </c>
      <c r="H29" s="110" t="s">
        <v>1430</v>
      </c>
    </row>
    <row r="30" spans="1:8" x14ac:dyDescent="0.3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5" t="str" cm="1">
        <f t="array" ref="G30">+_xlfn.CONCAT((C30:F30)&amp;"_")</f>
        <v>Pin Maritime_F2_Classique_GS Pineraies des plaines du Centre et du Nord Ouest_</v>
      </c>
      <c r="H30" s="110" t="s">
        <v>1430</v>
      </c>
    </row>
    <row r="31" spans="1:8" x14ac:dyDescent="0.3">
      <c r="A31" s="305" t="s">
        <v>418</v>
      </c>
      <c r="B31" s="305" t="s">
        <v>1513</v>
      </c>
      <c r="C31" s="110" t="s">
        <v>236</v>
      </c>
      <c r="D31" s="110" t="s">
        <v>144</v>
      </c>
      <c r="E31" s="110" t="s">
        <v>18</v>
      </c>
      <c r="F31" s="110" t="s">
        <v>1514</v>
      </c>
      <c r="G31" s="305" t="str" cm="1">
        <f t="array" ref="G31">+_xlfn.CONCAT((C31:F31)&amp;"_")</f>
        <v>Pin Maritime_F3_Classique_Forêts littorales Atlantiques dunaires_</v>
      </c>
      <c r="H31" s="110" t="s">
        <v>1430</v>
      </c>
    </row>
    <row r="32" spans="1:8" x14ac:dyDescent="0.3">
      <c r="A32" s="100" t="s">
        <v>1492</v>
      </c>
      <c r="B32" s="100" t="s">
        <v>1493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5" t="str" cm="1">
        <f t="array" ref="G32">+_xlfn.CONCAT((C32:F32)&amp;"_")</f>
        <v>Pin Noir d'Autriche_F1_PO1_d4_GSM Alpes du Sud_</v>
      </c>
      <c r="H32" s="110" t="s">
        <v>1430</v>
      </c>
    </row>
    <row r="33" spans="1:8" x14ac:dyDescent="0.3">
      <c r="A33" s="100" t="s">
        <v>1492</v>
      </c>
      <c r="B33" s="100" t="s">
        <v>1493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5" t="str" cm="1">
        <f t="array" ref="G33">+_xlfn.CONCAT((C33:F33)&amp;"_")</f>
        <v>Pin Noir d'Autriche_F2_PO2_d4_GSM Alpes du Sud_</v>
      </c>
      <c r="H33" s="110" t="s">
        <v>1430</v>
      </c>
    </row>
    <row r="34" spans="1:8" x14ac:dyDescent="0.3">
      <c r="A34" s="100" t="s">
        <v>15</v>
      </c>
      <c r="B34" s="100" t="s">
        <v>21</v>
      </c>
      <c r="C34" s="110" t="s">
        <v>386</v>
      </c>
      <c r="D34" s="110" t="s">
        <v>9</v>
      </c>
      <c r="E34" s="110" t="s">
        <v>147</v>
      </c>
      <c r="F34" s="110" t="s">
        <v>235</v>
      </c>
      <c r="G34" s="305" t="str" cm="1">
        <f t="array" ref="G34">+_xlfn.CONCAT((C34:F34)&amp;"_")</f>
        <v>Pin sylvestre_F1_Eclaircie tardive_GS Pineraies des plaines du Centre et du Nord Ouest_</v>
      </c>
      <c r="H34" s="110" t="s">
        <v>1430</v>
      </c>
    </row>
    <row r="35" spans="1:8" x14ac:dyDescent="0.3">
      <c r="A35" s="100" t="s">
        <v>15</v>
      </c>
      <c r="B35" s="100" t="s">
        <v>1493</v>
      </c>
      <c r="C35" s="110" t="s">
        <v>386</v>
      </c>
      <c r="D35" s="110" t="s">
        <v>9</v>
      </c>
      <c r="E35" s="110" t="s">
        <v>1496</v>
      </c>
      <c r="F35" s="110" t="s">
        <v>227</v>
      </c>
      <c r="G35" s="305" t="str" cm="1">
        <f t="array" ref="G35">+_xlfn.CONCAT((C35:F35)&amp;"_")</f>
        <v>Pin sylvestre_F1_PS1_d3_GSM Alpes du Sud_</v>
      </c>
      <c r="H35" s="110" t="s">
        <v>1430</v>
      </c>
    </row>
    <row r="36" spans="1:8" x14ac:dyDescent="0.3">
      <c r="A36" s="100" t="s">
        <v>15</v>
      </c>
      <c r="B36" s="100" t="s">
        <v>21</v>
      </c>
      <c r="C36" s="110" t="s">
        <v>386</v>
      </c>
      <c r="D36" s="110" t="s">
        <v>10</v>
      </c>
      <c r="E36" s="110" t="s">
        <v>16</v>
      </c>
      <c r="F36" s="110" t="s">
        <v>235</v>
      </c>
      <c r="G36" s="305" t="str" cm="1">
        <f t="array" ref="G36">+_xlfn.CONCAT((C36:F36)&amp;"_")</f>
        <v>Pin sylvestre_F2_Eclaircie précoce_GS Pineraies des plaines du Centre et du Nord Ouest_</v>
      </c>
      <c r="H36" s="110" t="s">
        <v>1430</v>
      </c>
    </row>
    <row r="37" spans="1:8" x14ac:dyDescent="0.3">
      <c r="A37" s="100" t="s">
        <v>15</v>
      </c>
      <c r="B37" s="100" t="s">
        <v>21</v>
      </c>
      <c r="C37" s="110" t="s">
        <v>386</v>
      </c>
      <c r="D37" s="110" t="s">
        <v>10</v>
      </c>
      <c r="E37" s="110" t="s">
        <v>147</v>
      </c>
      <c r="F37" s="110" t="s">
        <v>235</v>
      </c>
      <c r="G37" s="305" t="str" cm="1">
        <f t="array" ref="G37">+_xlfn.CONCAT((C37:F37)&amp;"_")</f>
        <v>Pin sylvestre_F2_Eclaircie tardive_GS Pineraies des plaines du Centre et du Nord Ouest_</v>
      </c>
      <c r="H37" s="110" t="s">
        <v>1430</v>
      </c>
    </row>
    <row r="38" spans="1:8" x14ac:dyDescent="0.3">
      <c r="A38" s="100" t="s">
        <v>15</v>
      </c>
      <c r="B38" s="100" t="s">
        <v>1493</v>
      </c>
      <c r="C38" s="110" t="s">
        <v>386</v>
      </c>
      <c r="D38" s="110" t="s">
        <v>10</v>
      </c>
      <c r="E38" s="110" t="s">
        <v>1497</v>
      </c>
      <c r="F38" s="110" t="s">
        <v>227</v>
      </c>
      <c r="G38" s="305" t="str" cm="1">
        <f t="array" ref="G38">+_xlfn.CONCAT((C38:F38)&amp;"_")</f>
        <v>Pin sylvestre_F2_PS2_d2_GSM Alpes du Sud_</v>
      </c>
      <c r="H38" s="110" t="s">
        <v>1430</v>
      </c>
    </row>
    <row r="39" spans="1:8" x14ac:dyDescent="0.3">
      <c r="A39" s="100" t="s">
        <v>430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5" t="str" cm="1">
        <f t="array" ref="G39">+_xlfn.CONCAT((C39:F39)&amp;"_")</f>
        <v>Sapin pectiné_F1_Cas général_GS Arc Jurassien_</v>
      </c>
      <c r="H39" s="110" t="s">
        <v>1430</v>
      </c>
    </row>
    <row r="40" spans="1:8" x14ac:dyDescent="0.3">
      <c r="A40" s="100" t="s">
        <v>430</v>
      </c>
      <c r="B40" s="100" t="s">
        <v>1493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5" t="str" cm="1">
        <f t="array" ref="G40">+_xlfn.CONCAT((C40:F40)&amp;"_")</f>
        <v>Sapin pectiné_F1_SP1_d5_GSM Alpes du Sud_</v>
      </c>
      <c r="H40" s="110" t="s">
        <v>1430</v>
      </c>
    </row>
    <row r="41" spans="1:8" x14ac:dyDescent="0.3">
      <c r="A41" s="100" t="s">
        <v>430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5" t="str" cm="1">
        <f t="array" ref="G41">+_xlfn.CONCAT((C41:F41)&amp;"_")</f>
        <v>Sapin pectiné_F2_Cas général_GS Arc Jurassien_</v>
      </c>
      <c r="H41" s="110" t="s">
        <v>1430</v>
      </c>
    </row>
    <row r="42" spans="1:8" x14ac:dyDescent="0.3">
      <c r="A42" s="100" t="s">
        <v>430</v>
      </c>
      <c r="B42" s="100" t="s">
        <v>1493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5" t="str" cm="1">
        <f t="array" ref="G42">+_xlfn.CONCAT((C42:F42)&amp;"_")</f>
        <v>Sapin pectiné_F2_SP2_4_GSM Alpes du Sud_</v>
      </c>
      <c r="H42" s="110" t="s">
        <v>1430</v>
      </c>
    </row>
    <row r="43" spans="1:8" x14ac:dyDescent="0.3">
      <c r="A43" s="100" t="s">
        <v>430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5" t="str" cm="1">
        <f t="array" ref="G43">+_xlfn.CONCAT((C43:F43)&amp;"_")</f>
        <v>Sapin pectiné_F3_Cas général_GS Arc Jurassien_</v>
      </c>
      <c r="H43" s="110" t="s">
        <v>1430</v>
      </c>
    </row>
    <row r="44" spans="1:8" x14ac:dyDescent="0.3">
      <c r="A44" s="305" t="s">
        <v>1536</v>
      </c>
      <c r="B44" s="305" t="s">
        <v>1493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5" t="str" cm="1">
        <f t="array" ref="G44">+_xlfn.CONCAT((C44:F44)&amp;"_")</f>
        <v>Mélèze d'Europe_F2_ME2_d6_GSM Alpes du Sud_</v>
      </c>
      <c r="H44" s="110" t="s">
        <v>1430</v>
      </c>
    </row>
    <row r="45" spans="1:8" x14ac:dyDescent="0.3">
      <c r="A45" s="379" t="s">
        <v>1536</v>
      </c>
      <c r="B45" s="305" t="s">
        <v>1493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5" t="str" cm="1">
        <f t="array" ref="G45">+_xlfn.CONCAT((C45:F45)&amp;"_")</f>
        <v>Mélèze d'Europe_F1_ME1_d5_GSM Alpes du Sud_</v>
      </c>
      <c r="H45" s="110" t="s">
        <v>1430</v>
      </c>
    </row>
    <row r="63" spans="1:8" x14ac:dyDescent="0.3">
      <c r="A63" s="320" t="s">
        <v>1504</v>
      </c>
    </row>
    <row r="64" spans="1:8" x14ac:dyDescent="0.3">
      <c r="A64" s="318" t="s">
        <v>200</v>
      </c>
      <c r="B64" s="318" t="s">
        <v>408</v>
      </c>
      <c r="C64" s="318" t="s">
        <v>200</v>
      </c>
      <c r="D64" s="318" t="s">
        <v>201</v>
      </c>
      <c r="E64" s="318" t="s">
        <v>202</v>
      </c>
      <c r="F64" s="318" t="s">
        <v>203</v>
      </c>
      <c r="G64" s="318" t="s">
        <v>409</v>
      </c>
      <c r="H64" s="319" t="s">
        <v>1502</v>
      </c>
    </row>
    <row r="65" spans="1:8" x14ac:dyDescent="0.3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5" t="str" cm="1">
        <f t="array" ref="G65">+_xlfn.CONCAT((C65:F65)&amp;"_")</f>
        <v>Mélèze d'Europe_F1_ME1_d5_GSM Alpes du Sud_</v>
      </c>
      <c r="H65" s="315" t="s">
        <v>1430</v>
      </c>
    </row>
    <row r="66" spans="1:8" x14ac:dyDescent="0.3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5" t="str" cm="1">
        <f t="array" ref="G66">+_xlfn.CONCAT((C66:F66)&amp;"_")</f>
        <v>Mélèze d'Europe_F2_ME2_d6_GSM Alpes du Sud_</v>
      </c>
      <c r="H66" s="315" t="s">
        <v>1430</v>
      </c>
    </row>
    <row r="67" spans="1:8" x14ac:dyDescent="0.3">
      <c r="A67" s="100" t="s">
        <v>430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5" t="str" cm="1">
        <f t="array" ref="G67">+_xlfn.CONCAT((C67:F67)&amp;"_")</f>
        <v>Sapin pectiné_F1_Normal_GS Sapinières du Massif Central_</v>
      </c>
      <c r="H67" s="315" t="s">
        <v>1430</v>
      </c>
    </row>
    <row r="68" spans="1:8" x14ac:dyDescent="0.3">
      <c r="A68" s="100" t="s">
        <v>430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5" t="str" cm="1">
        <f t="array" ref="G68">+_xlfn.CONCAT((C68:F68)&amp;"_")</f>
        <v>Sapin pectiné_F2_Normal_GS Sapinières du Massif Central_</v>
      </c>
      <c r="H68" s="315" t="s">
        <v>1430</v>
      </c>
    </row>
    <row r="69" spans="1:8" x14ac:dyDescent="0.3">
      <c r="A69" s="100" t="s">
        <v>430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5" t="str" cm="1">
        <f t="array" ref="G69">+_xlfn.CONCAT((C69:F69)&amp;"_")</f>
        <v>Sapin pectiné_F3_Normal_GS Sapinières du Massif Central_</v>
      </c>
      <c r="H69" s="315" t="s">
        <v>1430</v>
      </c>
    </row>
    <row r="70" spans="1:8" x14ac:dyDescent="0.3">
      <c r="A70" s="100"/>
      <c r="B70" s="100"/>
      <c r="C70" s="110" t="s">
        <v>1408</v>
      </c>
      <c r="D70" s="110" t="s">
        <v>9</v>
      </c>
      <c r="E70" s="110" t="s">
        <v>309</v>
      </c>
      <c r="F70" s="110" t="s">
        <v>227</v>
      </c>
      <c r="G70" s="305" t="str" cm="1">
        <f t="array" ref="G70">+_xlfn.CONCAT((C70:F70)&amp;"_")</f>
        <v>Cedre_Atlas_F1_CA1_d5_GSM Alpes du Sud_</v>
      </c>
      <c r="H70" s="314" t="s">
        <v>1430</v>
      </c>
    </row>
    <row r="71" spans="1:8" x14ac:dyDescent="0.3">
      <c r="A71" s="100"/>
      <c r="B71" s="100"/>
      <c r="C71" s="110" t="s">
        <v>1408</v>
      </c>
      <c r="D71" s="110" t="s">
        <v>10</v>
      </c>
      <c r="E71" s="110" t="s">
        <v>310</v>
      </c>
      <c r="F71" s="110" t="s">
        <v>227</v>
      </c>
      <c r="G71" s="305" t="str" cm="1">
        <f t="array" ref="G71">+_xlfn.CONCAT((C71:F71)&amp;"_")</f>
        <v>Cedre_Atlas_F2_CA2_d5_GSM Alpes du Sud_</v>
      </c>
      <c r="H71" s="314" t="s">
        <v>1430</v>
      </c>
    </row>
    <row r="72" spans="1:8" x14ac:dyDescent="0.3">
      <c r="A72" s="100"/>
      <c r="B72" s="100"/>
      <c r="C72" s="110" t="s">
        <v>1408</v>
      </c>
      <c r="D72" s="110" t="s">
        <v>144</v>
      </c>
      <c r="E72" s="110" t="s">
        <v>311</v>
      </c>
      <c r="F72" s="110" t="s">
        <v>227</v>
      </c>
      <c r="G72" s="305" t="str" cm="1">
        <f t="array" ref="G72">+_xlfn.CONCAT((C72:F72)&amp;"_")</f>
        <v>Cedre_Atlas_F3_CA3_d5_GSM Alpes du Sud_</v>
      </c>
      <c r="H72" s="314" t="s">
        <v>1430</v>
      </c>
    </row>
    <row r="73" spans="1:8" x14ac:dyDescent="0.3">
      <c r="A73" s="100" t="s">
        <v>17</v>
      </c>
      <c r="B73" s="100" t="s">
        <v>20</v>
      </c>
      <c r="C73" s="110" t="s">
        <v>388</v>
      </c>
      <c r="D73" s="110" t="s">
        <v>9</v>
      </c>
      <c r="E73" s="110" t="s">
        <v>18</v>
      </c>
      <c r="F73" s="110" t="s">
        <v>137</v>
      </c>
      <c r="G73" s="305" t="str" cm="1">
        <f t="array" ref="G73">+_xlfn.CONCAT((C73:F73)&amp;"_")</f>
        <v>Chêne sessile_F1_Classique_Guide chênaie atlantique_</v>
      </c>
      <c r="H73" s="315" t="s">
        <v>1503</v>
      </c>
    </row>
    <row r="74" spans="1:8" x14ac:dyDescent="0.3">
      <c r="A74" s="100" t="s">
        <v>17</v>
      </c>
      <c r="B74" s="100" t="s">
        <v>20</v>
      </c>
      <c r="C74" s="110" t="s">
        <v>388</v>
      </c>
      <c r="D74" s="110" t="s">
        <v>144</v>
      </c>
      <c r="E74" s="110" t="s">
        <v>18</v>
      </c>
      <c r="F74" s="110" t="s">
        <v>137</v>
      </c>
      <c r="G74" s="305" t="str" cm="1">
        <f t="array" ref="G74">+_xlfn.CONCAT((C74:F74)&amp;"_")</f>
        <v>Chêne sessile_F3_Classique_Guide chênaie atlantique_</v>
      </c>
      <c r="H74" s="315" t="s">
        <v>1503</v>
      </c>
    </row>
    <row r="75" spans="1:8" x14ac:dyDescent="0.3">
      <c r="A75" s="100" t="s">
        <v>17</v>
      </c>
      <c r="B75" s="100" t="s">
        <v>20</v>
      </c>
      <c r="C75" s="110" t="s">
        <v>388</v>
      </c>
      <c r="D75" s="110" t="s">
        <v>10</v>
      </c>
      <c r="E75" s="110" t="s">
        <v>18</v>
      </c>
      <c r="F75" s="110" t="s">
        <v>137</v>
      </c>
      <c r="G75" s="305" t="str" cm="1">
        <f t="array" ref="G75">+_xlfn.CONCAT((C75:F75)&amp;"_")</f>
        <v>Chêne sessile_F2_Classique_Guide chênaie atlantique_</v>
      </c>
      <c r="H75" s="315" t="s">
        <v>1503</v>
      </c>
    </row>
    <row r="76" spans="1:8" x14ac:dyDescent="0.3">
      <c r="C76"/>
      <c r="D76"/>
      <c r="E76"/>
      <c r="F76" s="111"/>
    </row>
    <row r="77" spans="1:8" x14ac:dyDescent="0.3">
      <c r="C77"/>
      <c r="D77"/>
      <c r="E77"/>
      <c r="F77" s="111"/>
    </row>
    <row r="78" spans="1:8" x14ac:dyDescent="0.3">
      <c r="C78"/>
      <c r="D78"/>
      <c r="E78"/>
      <c r="F78" s="111"/>
    </row>
    <row r="79" spans="1:8" x14ac:dyDescent="0.3">
      <c r="C79"/>
      <c r="D79"/>
      <c r="E79"/>
      <c r="F79" s="111"/>
    </row>
    <row r="80" spans="1:8" x14ac:dyDescent="0.3">
      <c r="C80" s="308" t="s">
        <v>200</v>
      </c>
      <c r="D80" s="308" t="s">
        <v>201</v>
      </c>
      <c r="E80" s="308" t="s">
        <v>1471</v>
      </c>
      <c r="F80" s="308" t="s">
        <v>1471</v>
      </c>
      <c r="G80" s="308" t="s">
        <v>1472</v>
      </c>
    </row>
    <row r="81" spans="3:7" x14ac:dyDescent="0.3">
      <c r="C81" s="305" t="s">
        <v>750</v>
      </c>
      <c r="D81" s="305" t="s">
        <v>10</v>
      </c>
      <c r="E81" s="305" t="s">
        <v>1387</v>
      </c>
      <c r="F81" s="305" t="s">
        <v>1387</v>
      </c>
      <c r="G81" s="305" t="str">
        <f t="shared" ref="G81:G144" si="0">+_xlfn.CONCAT(C81:F81)</f>
        <v>A1 génériqueF2BT31-RDVTECH44BT31-RDVTECH44</v>
      </c>
    </row>
    <row r="82" spans="3:7" x14ac:dyDescent="0.3">
      <c r="C82" s="305" t="s">
        <v>771</v>
      </c>
      <c r="D82" s="305" t="s">
        <v>10</v>
      </c>
      <c r="E82" s="305" t="s">
        <v>1387</v>
      </c>
      <c r="F82" s="305" t="s">
        <v>1387</v>
      </c>
      <c r="G82" s="305" t="str">
        <f t="shared" si="0"/>
        <v>A2 génériqueF2BT31-RDVTECH44BT31-RDVTECH44</v>
      </c>
    </row>
    <row r="83" spans="3:7" x14ac:dyDescent="0.3">
      <c r="C83" s="305" t="s">
        <v>847</v>
      </c>
      <c r="D83" s="305" t="s">
        <v>10</v>
      </c>
      <c r="E83" s="305" t="s">
        <v>1387</v>
      </c>
      <c r="F83" s="305" t="s">
        <v>1387</v>
      </c>
      <c r="G83" s="305" t="str">
        <f t="shared" si="0"/>
        <v>A3 génériqueF2BT31-RDVTECH44BT31-RDVTECH44</v>
      </c>
    </row>
    <row r="84" spans="3:7" x14ac:dyDescent="0.3">
      <c r="C84" s="305" t="s">
        <v>1169</v>
      </c>
      <c r="D84" s="305" t="s">
        <v>10</v>
      </c>
      <c r="E84" s="305" t="s">
        <v>1387</v>
      </c>
      <c r="F84" s="305" t="s">
        <v>1387</v>
      </c>
      <c r="G84" s="305" t="str">
        <f t="shared" si="0"/>
        <v>AbricotierF2BT31-RDVTECH44BT31-RDVTECH44</v>
      </c>
    </row>
    <row r="85" spans="3:7" x14ac:dyDescent="0.3">
      <c r="C85" s="305" t="s">
        <v>495</v>
      </c>
      <c r="D85" s="305" t="s">
        <v>10</v>
      </c>
      <c r="E85" s="305" t="s">
        <v>1387</v>
      </c>
      <c r="F85" s="305" t="s">
        <v>1387</v>
      </c>
      <c r="G85" s="305" t="str">
        <f t="shared" si="0"/>
        <v>AilanteF2BT31-RDVTECH44BT31-RDVTECH44</v>
      </c>
    </row>
    <row r="86" spans="3:7" x14ac:dyDescent="0.3">
      <c r="C86" s="305" t="s">
        <v>1045</v>
      </c>
      <c r="D86" s="305" t="s">
        <v>10</v>
      </c>
      <c r="E86" s="305" t="s">
        <v>1387</v>
      </c>
      <c r="F86" s="305" t="s">
        <v>1387</v>
      </c>
      <c r="G86" s="305" t="str">
        <f t="shared" si="0"/>
        <v>Alisier blancF2BT31-RDVTECH44BT31-RDVTECH44</v>
      </c>
    </row>
    <row r="87" spans="3:7" x14ac:dyDescent="0.3">
      <c r="C87" s="305" t="s">
        <v>1050</v>
      </c>
      <c r="D87" s="305" t="s">
        <v>10</v>
      </c>
      <c r="E87" s="305" t="s">
        <v>1387</v>
      </c>
      <c r="F87" s="305" t="s">
        <v>1387</v>
      </c>
      <c r="G87" s="305" t="str">
        <f t="shared" si="0"/>
        <v>Alisier de FontainebleauF2BT31-RDVTECH44BT31-RDVTECH44</v>
      </c>
    </row>
    <row r="88" spans="3:7" x14ac:dyDescent="0.3">
      <c r="C88" s="305" t="s">
        <v>1055</v>
      </c>
      <c r="D88" s="305" t="s">
        <v>10</v>
      </c>
      <c r="E88" s="305" t="s">
        <v>1387</v>
      </c>
      <c r="F88" s="305" t="s">
        <v>1387</v>
      </c>
      <c r="G88" s="305" t="str">
        <f t="shared" si="0"/>
        <v>Alisier de MougeotF2BT31-RDVTECH44BT31-RDVTECH44</v>
      </c>
    </row>
    <row r="89" spans="3:7" x14ac:dyDescent="0.3">
      <c r="C89" s="305" t="s">
        <v>1012</v>
      </c>
      <c r="D89" s="305" t="s">
        <v>10</v>
      </c>
      <c r="E89" s="305" t="s">
        <v>1387</v>
      </c>
      <c r="F89" s="305" t="s">
        <v>1387</v>
      </c>
      <c r="G89" s="305" t="str">
        <f t="shared" si="0"/>
        <v>Alisier torminalF2BT31-RDVTECH44BT31-RDVTECH44</v>
      </c>
    </row>
    <row r="90" spans="3:7" x14ac:dyDescent="0.3">
      <c r="C90" s="305" t="s">
        <v>1040</v>
      </c>
      <c r="D90" s="305" t="s">
        <v>10</v>
      </c>
      <c r="E90" s="305" t="s">
        <v>1387</v>
      </c>
      <c r="F90" s="305" t="s">
        <v>1387</v>
      </c>
      <c r="G90" s="305" t="str">
        <f t="shared" si="0"/>
        <v>AmandierF2BT31-RDVTECH44BT31-RDVTECH44</v>
      </c>
    </row>
    <row r="91" spans="3:7" x14ac:dyDescent="0.3">
      <c r="C91" s="305" t="s">
        <v>1319</v>
      </c>
      <c r="D91" s="305" t="s">
        <v>10</v>
      </c>
      <c r="E91" s="305" t="s">
        <v>1387</v>
      </c>
      <c r="F91" s="305" t="s">
        <v>1387</v>
      </c>
      <c r="G91" s="305" t="str">
        <f t="shared" si="0"/>
        <v>ArbousierF2BT31-RDVTECH44BT31-RDVTECH44</v>
      </c>
    </row>
    <row r="92" spans="3:7" x14ac:dyDescent="0.3">
      <c r="C92" s="305" t="s">
        <v>1143</v>
      </c>
      <c r="D92" s="305" t="s">
        <v>10</v>
      </c>
      <c r="E92" s="305" t="s">
        <v>1387</v>
      </c>
      <c r="F92" s="305" t="s">
        <v>1387</v>
      </c>
      <c r="G92" s="305" t="str">
        <f t="shared" si="0"/>
        <v>Arbre de JudéeF2BT31-RDVTECH44BT31-RDVTECH44</v>
      </c>
    </row>
    <row r="93" spans="3:7" x14ac:dyDescent="0.3">
      <c r="C93" s="305" t="s">
        <v>572</v>
      </c>
      <c r="D93" s="305" t="s">
        <v>10</v>
      </c>
      <c r="E93" s="305" t="s">
        <v>1387</v>
      </c>
      <c r="F93" s="305" t="s">
        <v>1387</v>
      </c>
      <c r="G93" s="305" t="str">
        <f t="shared" si="0"/>
        <v>Aubépine AzerolierF2BT31-RDVTECH44BT31-RDVTECH44</v>
      </c>
    </row>
    <row r="94" spans="3:7" x14ac:dyDescent="0.3">
      <c r="C94" s="305" t="s">
        <v>575</v>
      </c>
      <c r="D94" s="305" t="s">
        <v>10</v>
      </c>
      <c r="E94" s="305" t="s">
        <v>1387</v>
      </c>
      <c r="F94" s="305" t="s">
        <v>1387</v>
      </c>
      <c r="G94" s="305" t="str">
        <f t="shared" si="0"/>
        <v>Aubépine épineuseF2BT31-RDVTECH44BT31-RDVTECH44</v>
      </c>
    </row>
    <row r="95" spans="3:7" x14ac:dyDescent="0.3">
      <c r="C95" s="305" t="s">
        <v>580</v>
      </c>
      <c r="D95" s="305" t="s">
        <v>10</v>
      </c>
      <c r="E95" s="305" t="s">
        <v>1387</v>
      </c>
      <c r="F95" s="305" t="s">
        <v>1387</v>
      </c>
      <c r="G95" s="305" t="str">
        <f t="shared" si="0"/>
        <v>Aubépine monogyneF2BT31-RDVTECH44BT31-RDVTECH44</v>
      </c>
    </row>
    <row r="96" spans="3:7" x14ac:dyDescent="0.3">
      <c r="C96" s="305" t="s">
        <v>1343</v>
      </c>
      <c r="D96" s="305" t="s">
        <v>10</v>
      </c>
      <c r="E96" s="305" t="s">
        <v>1387</v>
      </c>
      <c r="F96" s="305" t="s">
        <v>1387</v>
      </c>
      <c r="G96" s="305" t="str">
        <f t="shared" si="0"/>
        <v>Aulne blancF2BT31-RDVTECH44BT31-RDVTECH44</v>
      </c>
    </row>
    <row r="97" spans="3:7" x14ac:dyDescent="0.3">
      <c r="C97" s="305" t="s">
        <v>1348</v>
      </c>
      <c r="D97" s="305" t="s">
        <v>10</v>
      </c>
      <c r="E97" s="305" t="s">
        <v>1387</v>
      </c>
      <c r="F97" s="305" t="s">
        <v>1387</v>
      </c>
      <c r="G97" s="305" t="str">
        <f t="shared" si="0"/>
        <v>Aulne de CorseF2BT31-RDVTECH44BT31-RDVTECH44</v>
      </c>
    </row>
    <row r="98" spans="3:7" x14ac:dyDescent="0.3">
      <c r="C98" s="305" t="s">
        <v>605</v>
      </c>
      <c r="D98" s="305" t="s">
        <v>10</v>
      </c>
      <c r="E98" s="305" t="s">
        <v>1387</v>
      </c>
      <c r="F98" s="305" t="s">
        <v>1387</v>
      </c>
      <c r="G98" s="305" t="str">
        <f t="shared" si="0"/>
        <v>Aulne génériqueF2BT31-RDVTECH44BT31-RDVTECH44</v>
      </c>
    </row>
    <row r="99" spans="3:7" x14ac:dyDescent="0.3">
      <c r="C99" s="305" t="s">
        <v>1353</v>
      </c>
      <c r="D99" s="305" t="s">
        <v>10</v>
      </c>
      <c r="E99" s="305" t="s">
        <v>1387</v>
      </c>
      <c r="F99" s="305" t="s">
        <v>1387</v>
      </c>
      <c r="G99" s="305" t="str">
        <f t="shared" si="0"/>
        <v>Aulne glutineuxF2BT31-RDVTECH44BT31-RDVTECH44</v>
      </c>
    </row>
    <row r="100" spans="3:7" x14ac:dyDescent="0.3">
      <c r="C100" s="305" t="s">
        <v>329</v>
      </c>
      <c r="D100" s="305" t="s">
        <v>10</v>
      </c>
      <c r="E100" s="305" t="s">
        <v>1387</v>
      </c>
      <c r="F100" s="305" t="s">
        <v>1387</v>
      </c>
      <c r="G100" s="305" t="str">
        <f t="shared" si="0"/>
        <v>Aulne vert F2BT31-RDVTECH44BT31-RDVTECH44</v>
      </c>
    </row>
    <row r="101" spans="3:7" x14ac:dyDescent="0.3">
      <c r="C101" s="305" t="s">
        <v>723</v>
      </c>
      <c r="D101" s="305" t="s">
        <v>10</v>
      </c>
      <c r="E101" s="305" t="s">
        <v>1387</v>
      </c>
      <c r="F101" s="305" t="s">
        <v>1387</v>
      </c>
      <c r="G101" s="305" t="str">
        <f t="shared" si="0"/>
        <v>Autre conifère exotiqueF2BT31-RDVTECH44BT31-RDVTECH44</v>
      </c>
    </row>
    <row r="102" spans="3:7" x14ac:dyDescent="0.3">
      <c r="C102" s="305" t="s">
        <v>493</v>
      </c>
      <c r="D102" s="305" t="s">
        <v>10</v>
      </c>
      <c r="E102" s="305" t="s">
        <v>1387</v>
      </c>
      <c r="F102" s="305" t="s">
        <v>1387</v>
      </c>
      <c r="G102" s="305" t="str">
        <f t="shared" si="0"/>
        <v>Autre feuillu exotiqueF2BT31-RDVTECH44BT31-RDVTECH44</v>
      </c>
    </row>
    <row r="103" spans="3:7" x14ac:dyDescent="0.3">
      <c r="C103" s="305" t="s">
        <v>888</v>
      </c>
      <c r="D103" s="305" t="s">
        <v>10</v>
      </c>
      <c r="E103" s="305" t="s">
        <v>1387</v>
      </c>
      <c r="F103" s="305" t="s">
        <v>1387</v>
      </c>
      <c r="G103" s="305" t="str">
        <f t="shared" si="0"/>
        <v>B1 génériqueF2BT31-RDVTECH44BT31-RDVTECH44</v>
      </c>
    </row>
    <row r="104" spans="3:7" x14ac:dyDescent="0.3">
      <c r="C104" s="305" t="s">
        <v>948</v>
      </c>
      <c r="D104" s="305" t="s">
        <v>10</v>
      </c>
      <c r="E104" s="305" t="s">
        <v>1387</v>
      </c>
      <c r="F104" s="305" t="s">
        <v>1387</v>
      </c>
      <c r="G104" s="305" t="str">
        <f t="shared" si="0"/>
        <v>B2 génériqueF2BT31-RDVTECH44BT31-RDVTECH44</v>
      </c>
    </row>
    <row r="105" spans="3:7" x14ac:dyDescent="0.3">
      <c r="C105" s="305" t="s">
        <v>607</v>
      </c>
      <c r="D105" s="305" t="s">
        <v>10</v>
      </c>
      <c r="E105" s="305" t="s">
        <v>1387</v>
      </c>
      <c r="F105" s="305" t="s">
        <v>1387</v>
      </c>
      <c r="G105" s="305" t="str">
        <f t="shared" si="0"/>
        <v>Bouleau génériqueF2BT31-RDVTECH44BT31-RDVTECH44</v>
      </c>
    </row>
    <row r="106" spans="3:7" x14ac:dyDescent="0.3">
      <c r="C106" s="305" t="s">
        <v>1333</v>
      </c>
      <c r="D106" s="305" t="s">
        <v>10</v>
      </c>
      <c r="E106" s="305" t="s">
        <v>1387</v>
      </c>
      <c r="F106" s="305" t="s">
        <v>1387</v>
      </c>
      <c r="G106" s="305" t="str">
        <f t="shared" si="0"/>
        <v>Bouleau pubescentF2BT31-RDVTECH44BT31-RDVTECH44</v>
      </c>
    </row>
    <row r="107" spans="3:7" x14ac:dyDescent="0.3">
      <c r="C107" s="305" t="s">
        <v>1338</v>
      </c>
      <c r="D107" s="305" t="s">
        <v>10</v>
      </c>
      <c r="E107" s="305" t="s">
        <v>1387</v>
      </c>
      <c r="F107" s="305" t="s">
        <v>1387</v>
      </c>
      <c r="G107" s="305" t="str">
        <f t="shared" si="0"/>
        <v>Bouleau verruqueuxF2BT31-RDVTECH44BT31-RDVTECH44</v>
      </c>
    </row>
    <row r="108" spans="3:7" x14ac:dyDescent="0.3">
      <c r="C108" s="305" t="s">
        <v>1126</v>
      </c>
      <c r="D108" s="305" t="s">
        <v>10</v>
      </c>
      <c r="E108" s="305" t="s">
        <v>1387</v>
      </c>
      <c r="F108" s="305" t="s">
        <v>1387</v>
      </c>
      <c r="G108" s="305" t="str">
        <f t="shared" si="0"/>
        <v>BourdaineF2BT31-RDVTECH44BT31-RDVTECH44</v>
      </c>
    </row>
    <row r="109" spans="3:7" x14ac:dyDescent="0.3">
      <c r="C109" s="305" t="s">
        <v>1285</v>
      </c>
      <c r="D109" s="305" t="s">
        <v>10</v>
      </c>
      <c r="E109" s="305" t="s">
        <v>1387</v>
      </c>
      <c r="F109" s="305" t="s">
        <v>1387</v>
      </c>
      <c r="G109" s="305" t="str">
        <f t="shared" si="0"/>
        <v>Bruyère arborescenteF2BT31-RDVTECH44BT31-RDVTECH44</v>
      </c>
    </row>
    <row r="110" spans="3:7" x14ac:dyDescent="0.3">
      <c r="C110" s="305" t="s">
        <v>585</v>
      </c>
      <c r="D110" s="305" t="s">
        <v>10</v>
      </c>
      <c r="E110" s="305" t="s">
        <v>1387</v>
      </c>
      <c r="F110" s="305" t="s">
        <v>1387</v>
      </c>
      <c r="G110" s="305" t="str">
        <f t="shared" si="0"/>
        <v>BuisF2BT31-RDVTECH44BT31-RDVTECH44</v>
      </c>
    </row>
    <row r="111" spans="3:7" x14ac:dyDescent="0.3">
      <c r="C111" s="305" t="s">
        <v>1005</v>
      </c>
      <c r="D111" s="305" t="s">
        <v>10</v>
      </c>
      <c r="E111" s="305" t="s">
        <v>1387</v>
      </c>
      <c r="F111" s="305" t="s">
        <v>1387</v>
      </c>
      <c r="G111" s="305" t="str">
        <f t="shared" si="0"/>
        <v>C1 génériqueF2BT31-RDVTECH44BT31-RDVTECH44</v>
      </c>
    </row>
    <row r="112" spans="3:7" x14ac:dyDescent="0.3">
      <c r="C112" s="305" t="s">
        <v>1216</v>
      </c>
      <c r="D112" s="305" t="s">
        <v>10</v>
      </c>
      <c r="E112" s="305" t="s">
        <v>1387</v>
      </c>
      <c r="F112" s="305" t="s">
        <v>1387</v>
      </c>
      <c r="G112" s="305" t="str">
        <f t="shared" si="0"/>
        <v>C2 génériqueF2BT31-RDVTECH44BT31-RDVTECH44</v>
      </c>
    </row>
    <row r="113" spans="3:7" x14ac:dyDescent="0.3">
      <c r="C113" s="305" t="s">
        <v>1259</v>
      </c>
      <c r="D113" s="305" t="s">
        <v>10</v>
      </c>
      <c r="E113" s="305" t="s">
        <v>1387</v>
      </c>
      <c r="F113" s="305" t="s">
        <v>1387</v>
      </c>
      <c r="G113" s="305" t="str">
        <f t="shared" si="0"/>
        <v>C3 génériqueF2BT31-RDVTECH44BT31-RDVTECH44</v>
      </c>
    </row>
    <row r="114" spans="3:7" x14ac:dyDescent="0.3">
      <c r="C114" s="305" t="s">
        <v>500</v>
      </c>
      <c r="D114" s="305" t="s">
        <v>10</v>
      </c>
      <c r="E114" s="305" t="s">
        <v>1387</v>
      </c>
      <c r="F114" s="305" t="s">
        <v>1387</v>
      </c>
      <c r="G114" s="305" t="str">
        <f t="shared" si="0"/>
        <v>CaroubierF2BT31-RDVTECH44BT31-RDVTECH44</v>
      </c>
    </row>
    <row r="115" spans="3:7" x14ac:dyDescent="0.3">
      <c r="C115" s="305" t="s">
        <v>505</v>
      </c>
      <c r="D115" s="305" t="s">
        <v>10</v>
      </c>
      <c r="E115" s="305" t="s">
        <v>1387</v>
      </c>
      <c r="F115" s="305" t="s">
        <v>1387</v>
      </c>
      <c r="G115" s="305" t="str">
        <f t="shared" si="0"/>
        <v>CatalpaF2BT31-RDVTECH44BT31-RDVTECH44</v>
      </c>
    </row>
    <row r="116" spans="3:7" x14ac:dyDescent="0.3">
      <c r="C116" s="305" t="s">
        <v>1137</v>
      </c>
      <c r="D116" s="305" t="s">
        <v>10</v>
      </c>
      <c r="E116" s="305" t="s">
        <v>1387</v>
      </c>
      <c r="F116" s="305" t="s">
        <v>1387</v>
      </c>
      <c r="G116" s="305" t="str">
        <f t="shared" si="0"/>
        <v>CédratierF2BT31-RDVTECH44BT31-RDVTECH44</v>
      </c>
    </row>
    <row r="117" spans="3:7" x14ac:dyDescent="0.3">
      <c r="C117" s="305" t="s">
        <v>868</v>
      </c>
      <c r="D117" s="305" t="s">
        <v>10</v>
      </c>
      <c r="E117" s="305" t="s">
        <v>1387</v>
      </c>
      <c r="F117" s="305" t="s">
        <v>1387</v>
      </c>
      <c r="G117" s="305" t="str">
        <f t="shared" si="0"/>
        <v>Cèdre de chypreF2BT31-RDVTECH44BT31-RDVTECH44</v>
      </c>
    </row>
    <row r="118" spans="3:7" x14ac:dyDescent="0.3">
      <c r="C118" s="305" t="s">
        <v>308</v>
      </c>
      <c r="D118" s="305" t="s">
        <v>10</v>
      </c>
      <c r="E118" s="305" t="s">
        <v>1387</v>
      </c>
      <c r="F118" s="305" t="s">
        <v>1387</v>
      </c>
      <c r="G118" s="305" t="str">
        <f t="shared" si="0"/>
        <v>Cèdre de l'AtlasF2BT31-RDVTECH44BT31-RDVTECH44</v>
      </c>
    </row>
    <row r="119" spans="3:7" x14ac:dyDescent="0.3">
      <c r="C119" s="305" t="s">
        <v>873</v>
      </c>
      <c r="D119" s="305" t="s">
        <v>10</v>
      </c>
      <c r="E119" s="305" t="s">
        <v>1387</v>
      </c>
      <c r="F119" s="305" t="s">
        <v>1387</v>
      </c>
      <c r="G119" s="305" t="str">
        <f t="shared" si="0"/>
        <v>Cèdre de l'HymalayaF2BT31-RDVTECH44BT31-RDVTECH44</v>
      </c>
    </row>
    <row r="120" spans="3:7" x14ac:dyDescent="0.3">
      <c r="C120" s="305" t="s">
        <v>864</v>
      </c>
      <c r="D120" s="305" t="s">
        <v>10</v>
      </c>
      <c r="E120" s="305" t="s">
        <v>1387</v>
      </c>
      <c r="F120" s="305" t="s">
        <v>1387</v>
      </c>
      <c r="G120" s="305" t="str">
        <f t="shared" si="0"/>
        <v>Cèdre du LibanF2BT31-RDVTECH44BT31-RDVTECH44</v>
      </c>
    </row>
    <row r="121" spans="3:7" x14ac:dyDescent="0.3">
      <c r="C121" s="305" t="s">
        <v>890</v>
      </c>
      <c r="D121" s="305" t="s">
        <v>10</v>
      </c>
      <c r="E121" s="305" t="s">
        <v>1387</v>
      </c>
      <c r="F121" s="305" t="s">
        <v>1387</v>
      </c>
      <c r="G121" s="305" t="str">
        <f t="shared" si="0"/>
        <v>Cedrus atlantica ou libaniF2BT31-RDVTECH44BT31-RDVTECH44</v>
      </c>
    </row>
    <row r="122" spans="3:7" x14ac:dyDescent="0.3">
      <c r="C122" s="305" t="s">
        <v>1020</v>
      </c>
      <c r="D122" s="305" t="s">
        <v>10</v>
      </c>
      <c r="E122" s="305" t="s">
        <v>1387</v>
      </c>
      <c r="F122" s="305" t="s">
        <v>1387</v>
      </c>
      <c r="G122" s="305" t="str">
        <f t="shared" si="0"/>
        <v>CerisierF2BT31-RDVTECH44BT31-RDVTECH44</v>
      </c>
    </row>
    <row r="123" spans="3:7" x14ac:dyDescent="0.3">
      <c r="C123" s="305" t="s">
        <v>1025</v>
      </c>
      <c r="D123" s="305" t="s">
        <v>10</v>
      </c>
      <c r="E123" s="305" t="s">
        <v>1387</v>
      </c>
      <c r="F123" s="305" t="s">
        <v>1387</v>
      </c>
      <c r="G123" s="305" t="str">
        <f t="shared" si="0"/>
        <v>Cerisier à grappesF2BT31-RDVTECH44BT31-RDVTECH44</v>
      </c>
    </row>
    <row r="124" spans="3:7" x14ac:dyDescent="0.3">
      <c r="C124" s="305" t="s">
        <v>1183</v>
      </c>
      <c r="D124" s="305" t="s">
        <v>10</v>
      </c>
      <c r="E124" s="305" t="s">
        <v>1387</v>
      </c>
      <c r="F124" s="305" t="s">
        <v>1387</v>
      </c>
      <c r="G124" s="305" t="str">
        <f t="shared" si="0"/>
        <v>Cerisier de Sainte-LucieF2BT31-RDVTECH44BT31-RDVTECH44</v>
      </c>
    </row>
    <row r="125" spans="3:7" x14ac:dyDescent="0.3">
      <c r="C125" s="305" t="s">
        <v>1035</v>
      </c>
      <c r="D125" s="305" t="s">
        <v>10</v>
      </c>
      <c r="E125" s="305" t="s">
        <v>1387</v>
      </c>
      <c r="F125" s="305" t="s">
        <v>1387</v>
      </c>
      <c r="G125" s="305" t="str">
        <f t="shared" si="0"/>
        <v>Cerisier tardifF2BT31-RDVTECH44BT31-RDVTECH44</v>
      </c>
    </row>
    <row r="126" spans="3:7" x14ac:dyDescent="0.3">
      <c r="C126" s="305" t="s">
        <v>1229</v>
      </c>
      <c r="D126" s="305" t="s">
        <v>10</v>
      </c>
      <c r="E126" s="305" t="s">
        <v>1387</v>
      </c>
      <c r="F126" s="305" t="s">
        <v>1387</v>
      </c>
      <c r="G126" s="305" t="str">
        <f t="shared" si="0"/>
        <v>CharmeF2BT31-RDVTECH44BT31-RDVTECH44</v>
      </c>
    </row>
    <row r="127" spans="3:7" x14ac:dyDescent="0.3">
      <c r="C127" s="305" t="s">
        <v>1233</v>
      </c>
      <c r="D127" s="305" t="s">
        <v>10</v>
      </c>
      <c r="E127" s="305" t="s">
        <v>1387</v>
      </c>
      <c r="F127" s="305" t="s">
        <v>1387</v>
      </c>
      <c r="G127" s="305" t="str">
        <f t="shared" si="0"/>
        <v>Charme houblonF2BT31-RDVTECH44BT31-RDVTECH44</v>
      </c>
    </row>
    <row r="128" spans="3:7" x14ac:dyDescent="0.3">
      <c r="C128" s="305" t="s">
        <v>640</v>
      </c>
      <c r="D128" s="305" t="s">
        <v>10</v>
      </c>
      <c r="E128" s="305" t="s">
        <v>1387</v>
      </c>
      <c r="F128" s="305" t="s">
        <v>1387</v>
      </c>
      <c r="G128" s="305" t="str">
        <f t="shared" si="0"/>
        <v>ChâtaignierF2BT31-RDVTECH44BT31-RDVTECH44</v>
      </c>
    </row>
    <row r="129" spans="3:7" x14ac:dyDescent="0.3">
      <c r="C129" s="305" t="s">
        <v>667</v>
      </c>
      <c r="D129" s="305" t="s">
        <v>10</v>
      </c>
      <c r="E129" s="305" t="s">
        <v>1387</v>
      </c>
      <c r="F129" s="305" t="s">
        <v>1387</v>
      </c>
      <c r="G129" s="305" t="str">
        <f t="shared" si="0"/>
        <v>Chêne cheveluF2BT31-RDVTECH44BT31-RDVTECH44</v>
      </c>
    </row>
    <row r="130" spans="3:7" x14ac:dyDescent="0.3">
      <c r="C130" s="305" t="s">
        <v>684</v>
      </c>
      <c r="D130" s="305" t="s">
        <v>10</v>
      </c>
      <c r="E130" s="305" t="s">
        <v>1387</v>
      </c>
      <c r="F130" s="305" t="s">
        <v>1387</v>
      </c>
      <c r="G130" s="305" t="str">
        <f t="shared" si="0"/>
        <v>Chêne des maraisF2BT31-RDVTECH44BT31-RDVTECH44</v>
      </c>
    </row>
    <row r="131" spans="3:7" x14ac:dyDescent="0.3">
      <c r="C131" s="305" t="s">
        <v>679</v>
      </c>
      <c r="D131" s="305" t="s">
        <v>10</v>
      </c>
      <c r="E131" s="305" t="s">
        <v>1387</v>
      </c>
      <c r="F131" s="305" t="s">
        <v>1387</v>
      </c>
      <c r="G131" s="305" t="str">
        <f t="shared" si="0"/>
        <v>Chêne écarlateF2BT31-RDVTECH44BT31-RDVTECH44</v>
      </c>
    </row>
    <row r="132" spans="3:7" x14ac:dyDescent="0.3">
      <c r="C132" s="305" t="s">
        <v>671</v>
      </c>
      <c r="D132" s="305" t="s">
        <v>10</v>
      </c>
      <c r="E132" s="305" t="s">
        <v>1387</v>
      </c>
      <c r="F132" s="305" t="s">
        <v>1387</v>
      </c>
      <c r="G132" s="305" t="str">
        <f t="shared" si="0"/>
        <v>Chêne faux-liègeF2BT31-RDVTECH44BT31-RDVTECH44</v>
      </c>
    </row>
    <row r="133" spans="3:7" x14ac:dyDescent="0.3">
      <c r="C133" s="305" t="s">
        <v>387</v>
      </c>
      <c r="D133" s="305" t="s">
        <v>10</v>
      </c>
      <c r="E133" s="305" t="s">
        <v>1387</v>
      </c>
      <c r="F133" s="305" t="s">
        <v>1387</v>
      </c>
      <c r="G133" s="305" t="str">
        <f t="shared" si="0"/>
        <v>Chêne pédonculéF2BT31-RDVTECH44BT31-RDVTECH44</v>
      </c>
    </row>
    <row r="134" spans="3:7" x14ac:dyDescent="0.3">
      <c r="C134" s="305" t="s">
        <v>653</v>
      </c>
      <c r="D134" s="305" t="s">
        <v>10</v>
      </c>
      <c r="E134" s="305" t="s">
        <v>1387</v>
      </c>
      <c r="F134" s="305" t="s">
        <v>1387</v>
      </c>
      <c r="G134" s="305" t="str">
        <f t="shared" si="0"/>
        <v>Chêne pubescentF2BT31-RDVTECH44BT31-RDVTECH44</v>
      </c>
    </row>
    <row r="135" spans="3:7" x14ac:dyDescent="0.3">
      <c r="C135" s="305" t="s">
        <v>630</v>
      </c>
      <c r="D135" s="305" t="s">
        <v>10</v>
      </c>
      <c r="E135" s="305" t="s">
        <v>1387</v>
      </c>
      <c r="F135" s="305" t="s">
        <v>1387</v>
      </c>
      <c r="G135" s="305" t="str">
        <f t="shared" si="0"/>
        <v>Chêne rougeF2BT31-RDVTECH44BT31-RDVTECH44</v>
      </c>
    </row>
    <row r="136" spans="3:7" x14ac:dyDescent="0.3">
      <c r="C136" s="305" t="s">
        <v>388</v>
      </c>
      <c r="D136" s="305" t="s">
        <v>10</v>
      </c>
      <c r="E136" s="305" t="s">
        <v>1387</v>
      </c>
      <c r="F136" s="305" t="s">
        <v>1387</v>
      </c>
      <c r="G136" s="305" t="str">
        <f t="shared" si="0"/>
        <v>Chêne sessileF2BT31-RDVTECH44BT31-RDVTECH44</v>
      </c>
    </row>
    <row r="137" spans="3:7" x14ac:dyDescent="0.3">
      <c r="C137" s="305" t="s">
        <v>658</v>
      </c>
      <c r="D137" s="305" t="s">
        <v>10</v>
      </c>
      <c r="E137" s="305" t="s">
        <v>1387</v>
      </c>
      <c r="F137" s="305" t="s">
        <v>1387</v>
      </c>
      <c r="G137" s="305" t="str">
        <f t="shared" si="0"/>
        <v>Chêne tauzinF2BT31-RDVTECH44BT31-RDVTECH44</v>
      </c>
    </row>
    <row r="138" spans="3:7" x14ac:dyDescent="0.3">
      <c r="C138" s="305" t="s">
        <v>635</v>
      </c>
      <c r="D138" s="305" t="s">
        <v>10</v>
      </c>
      <c r="E138" s="305" t="s">
        <v>1387</v>
      </c>
      <c r="F138" s="305" t="s">
        <v>1387</v>
      </c>
      <c r="G138" s="305" t="str">
        <f t="shared" si="0"/>
        <v>Chêne vertF2BT31-RDVTECH44BT31-RDVTECH44</v>
      </c>
    </row>
    <row r="139" spans="3:7" x14ac:dyDescent="0.3">
      <c r="C139" s="305" t="s">
        <v>674</v>
      </c>
      <c r="D139" s="305" t="s">
        <v>10</v>
      </c>
      <c r="E139" s="305" t="s">
        <v>1387</v>
      </c>
      <c r="F139" s="305" t="s">
        <v>1387</v>
      </c>
      <c r="G139" s="305" t="str">
        <f t="shared" si="0"/>
        <v>Chêne-liègeF2BT31-RDVTECH44BT31-RDVTECH44</v>
      </c>
    </row>
    <row r="140" spans="3:7" x14ac:dyDescent="0.3">
      <c r="C140" s="305" t="s">
        <v>1131</v>
      </c>
      <c r="D140" s="305" t="s">
        <v>10</v>
      </c>
      <c r="E140" s="305" t="s">
        <v>1387</v>
      </c>
      <c r="F140" s="305" t="s">
        <v>1387</v>
      </c>
      <c r="G140" s="305" t="str">
        <f t="shared" si="0"/>
        <v>CognassierF2BT31-RDVTECH44BT31-RDVTECH44</v>
      </c>
    </row>
    <row r="141" spans="3:7" x14ac:dyDescent="0.3">
      <c r="C141" s="305" t="s">
        <v>1060</v>
      </c>
      <c r="D141" s="305" t="s">
        <v>10</v>
      </c>
      <c r="E141" s="305" t="s">
        <v>1387</v>
      </c>
      <c r="F141" s="305" t="s">
        <v>1387</v>
      </c>
      <c r="G141" s="305" t="str">
        <f t="shared" si="0"/>
        <v>CormierF2BT31-RDVTECH44BT31-RDVTECH44</v>
      </c>
    </row>
    <row r="142" spans="3:7" x14ac:dyDescent="0.3">
      <c r="C142" s="305" t="s">
        <v>959</v>
      </c>
      <c r="D142" s="305" t="s">
        <v>10</v>
      </c>
      <c r="E142" s="305" t="s">
        <v>1387</v>
      </c>
      <c r="F142" s="305" t="s">
        <v>1387</v>
      </c>
      <c r="G142" s="305" t="str">
        <f t="shared" si="0"/>
        <v>Cornouiller mâleF2BT31-RDVTECH44BT31-RDVTECH44</v>
      </c>
    </row>
    <row r="143" spans="3:7" x14ac:dyDescent="0.3">
      <c r="C143" s="305" t="s">
        <v>725</v>
      </c>
      <c r="D143" s="305" t="s">
        <v>10</v>
      </c>
      <c r="E143" s="305" t="s">
        <v>1387</v>
      </c>
      <c r="F143" s="305" t="s">
        <v>1387</v>
      </c>
      <c r="G143" s="305" t="str">
        <f t="shared" si="0"/>
        <v>Cryptoméria du JaponF2BT31-RDVTECH44BT31-RDVTECH44</v>
      </c>
    </row>
    <row r="144" spans="3:7" x14ac:dyDescent="0.3">
      <c r="C144" s="305" t="s">
        <v>777</v>
      </c>
      <c r="D144" s="305" t="s">
        <v>10</v>
      </c>
      <c r="E144" s="305" t="s">
        <v>1387</v>
      </c>
      <c r="F144" s="305" t="s">
        <v>1387</v>
      </c>
      <c r="G144" s="305" t="str">
        <f t="shared" si="0"/>
        <v>Cupressus génériqueF2BT31-RDVTECH44BT31-RDVTECH44</v>
      </c>
    </row>
    <row r="145" spans="3:7" x14ac:dyDescent="0.3">
      <c r="C145" s="305" t="s">
        <v>718</v>
      </c>
      <c r="D145" s="305" t="s">
        <v>10</v>
      </c>
      <c r="E145" s="305" t="s">
        <v>1387</v>
      </c>
      <c r="F145" s="305" t="s">
        <v>1387</v>
      </c>
      <c r="G145" s="305" t="str">
        <f t="shared" ref="G145:G208" si="1">+_xlfn.CONCAT(C145:F145)</f>
        <v>Cyprès chauveF2BT31-RDVTECH44BT31-RDVTECH44</v>
      </c>
    </row>
    <row r="146" spans="3:7" x14ac:dyDescent="0.3">
      <c r="C146" s="305" t="s">
        <v>735</v>
      </c>
      <c r="D146" s="305" t="s">
        <v>10</v>
      </c>
      <c r="E146" s="305" t="s">
        <v>1387</v>
      </c>
      <c r="F146" s="305" t="s">
        <v>1387</v>
      </c>
      <c r="G146" s="305" t="str">
        <f t="shared" si="1"/>
        <v>Cyprès de LambertF2BT31-RDVTECH44BT31-RDVTECH44</v>
      </c>
    </row>
    <row r="147" spans="3:7" x14ac:dyDescent="0.3">
      <c r="C147" s="305" t="s">
        <v>713</v>
      </c>
      <c r="D147" s="305" t="s">
        <v>10</v>
      </c>
      <c r="E147" s="305" t="s">
        <v>1387</v>
      </c>
      <c r="F147" s="305" t="s">
        <v>1387</v>
      </c>
      <c r="G147" s="305" t="str">
        <f t="shared" si="1"/>
        <v>Cyprès de l'ArizonaF2BT31-RDVTECH44BT31-RDVTECH44</v>
      </c>
    </row>
    <row r="148" spans="3:7" x14ac:dyDescent="0.3">
      <c r="C148" s="305" t="s">
        <v>730</v>
      </c>
      <c r="D148" s="305" t="s">
        <v>10</v>
      </c>
      <c r="E148" s="305" t="s">
        <v>1387</v>
      </c>
      <c r="F148" s="305" t="s">
        <v>1387</v>
      </c>
      <c r="G148" s="305" t="str">
        <f t="shared" si="1"/>
        <v>Cyprès de LawsonF2BT31-RDVTECH44BT31-RDVTECH44</v>
      </c>
    </row>
    <row r="149" spans="3:7" x14ac:dyDescent="0.3">
      <c r="C149" s="306" t="s">
        <v>773</v>
      </c>
      <c r="D149" s="305" t="s">
        <v>10</v>
      </c>
      <c r="E149" s="305" t="s">
        <v>1387</v>
      </c>
      <c r="F149" s="305" t="s">
        <v>1387</v>
      </c>
      <c r="G149" s="305" t="str">
        <f t="shared" si="1"/>
        <v>Cypres de LeylandF2BT31-RDVTECH44BT31-RDVTECH44</v>
      </c>
    </row>
    <row r="150" spans="3:7" x14ac:dyDescent="0.3">
      <c r="C150" s="305" t="s">
        <v>753</v>
      </c>
      <c r="D150" s="305" t="s">
        <v>10</v>
      </c>
      <c r="E150" s="305" t="s">
        <v>1387</v>
      </c>
      <c r="F150" s="305" t="s">
        <v>1387</v>
      </c>
      <c r="G150" s="305" t="str">
        <f t="shared" si="1"/>
        <v>Cyprès de ProvenceF2BT31-RDVTECH44BT31-RDVTECH44</v>
      </c>
    </row>
    <row r="151" spans="3:7" x14ac:dyDescent="0.3">
      <c r="C151" s="305" t="s">
        <v>567</v>
      </c>
      <c r="D151" s="305" t="s">
        <v>10</v>
      </c>
      <c r="E151" s="305" t="s">
        <v>1387</v>
      </c>
      <c r="F151" s="305" t="s">
        <v>1387</v>
      </c>
      <c r="G151" s="305" t="str">
        <f t="shared" si="1"/>
        <v>Cytise aubourF2BT31-RDVTECH44BT31-RDVTECH44</v>
      </c>
    </row>
    <row r="152" spans="3:7" x14ac:dyDescent="0.3">
      <c r="C152" s="305" t="s">
        <v>562</v>
      </c>
      <c r="D152" s="305" t="s">
        <v>10</v>
      </c>
      <c r="E152" s="305" t="s">
        <v>1387</v>
      </c>
      <c r="F152" s="305" t="s">
        <v>1387</v>
      </c>
      <c r="G152" s="305" t="str">
        <f t="shared" si="1"/>
        <v>Cytise des AlpesF2BT31-RDVTECH44BT31-RDVTECH44</v>
      </c>
    </row>
    <row r="153" spans="3:7" x14ac:dyDescent="0.3">
      <c r="C153" s="305" t="s">
        <v>614</v>
      </c>
      <c r="D153" s="305" t="s">
        <v>10</v>
      </c>
      <c r="E153" s="305" t="s">
        <v>1387</v>
      </c>
      <c r="F153" s="305" t="s">
        <v>1387</v>
      </c>
      <c r="G153" s="305" t="str">
        <f t="shared" si="1"/>
        <v>Cytise génériqueF2BT31-RDVTECH44BT31-RDVTECH44</v>
      </c>
    </row>
    <row r="154" spans="3:7" x14ac:dyDescent="0.3">
      <c r="C154" s="305" t="s">
        <v>1300</v>
      </c>
      <c r="D154" s="305" t="s">
        <v>10</v>
      </c>
      <c r="E154" s="305" t="s">
        <v>1387</v>
      </c>
      <c r="F154" s="305" t="s">
        <v>1387</v>
      </c>
      <c r="G154" s="305" t="str">
        <f t="shared" si="1"/>
        <v>D1 génériqueF2BT31-RDVTECH44BT31-RDVTECH44</v>
      </c>
    </row>
    <row r="155" spans="3:7" x14ac:dyDescent="0.3">
      <c r="C155" s="305" t="s">
        <v>610</v>
      </c>
      <c r="D155" s="305" t="s">
        <v>10</v>
      </c>
      <c r="E155" s="305" t="s">
        <v>1387</v>
      </c>
      <c r="F155" s="305" t="s">
        <v>1387</v>
      </c>
      <c r="G155" s="305" t="str">
        <f t="shared" si="1"/>
        <v>D2 génériqueF2BT31-RDVTECH44BT31-RDVTECH44</v>
      </c>
    </row>
    <row r="156" spans="3:7" x14ac:dyDescent="0.3">
      <c r="C156" s="305" t="s">
        <v>131</v>
      </c>
      <c r="D156" s="305" t="s">
        <v>10</v>
      </c>
      <c r="E156" s="305" t="s">
        <v>1387</v>
      </c>
      <c r="F156" s="305" t="s">
        <v>1387</v>
      </c>
      <c r="G156" s="305" t="str">
        <f t="shared" si="1"/>
        <v>DouglasF2BT31-RDVTECH44BT31-RDVTECH44</v>
      </c>
    </row>
    <row r="157" spans="3:7" x14ac:dyDescent="0.3">
      <c r="C157" s="305" t="s">
        <v>644</v>
      </c>
      <c r="D157" s="305" t="s">
        <v>10</v>
      </c>
      <c r="E157" s="305" t="s">
        <v>1387</v>
      </c>
      <c r="F157" s="305" t="s">
        <v>1387</v>
      </c>
      <c r="G157" s="305" t="str">
        <f t="shared" si="1"/>
        <v>E1 génériqueF2BT31-RDVTECH44BT31-RDVTECH44</v>
      </c>
    </row>
    <row r="158" spans="3:7" x14ac:dyDescent="0.3">
      <c r="C158" s="305" t="s">
        <v>702</v>
      </c>
      <c r="D158" s="305" t="s">
        <v>10</v>
      </c>
      <c r="E158" s="305" t="s">
        <v>1387</v>
      </c>
      <c r="F158" s="305" t="s">
        <v>1387</v>
      </c>
      <c r="G158" s="305" t="str">
        <f t="shared" si="1"/>
        <v>E2 génériqueF2BT31-RDVTECH44BT31-RDVTECH44</v>
      </c>
    </row>
    <row r="159" spans="3:7" x14ac:dyDescent="0.3">
      <c r="C159" s="305" t="s">
        <v>785</v>
      </c>
      <c r="D159" s="305" t="s">
        <v>10</v>
      </c>
      <c r="E159" s="305" t="s">
        <v>1387</v>
      </c>
      <c r="F159" s="305" t="s">
        <v>1387</v>
      </c>
      <c r="G159" s="305" t="str">
        <f t="shared" si="1"/>
        <v>Epicéa communF2BT31-RDVTECH44BT31-RDVTECH44</v>
      </c>
    </row>
    <row r="160" spans="3:7" x14ac:dyDescent="0.3">
      <c r="C160" s="305" t="s">
        <v>792</v>
      </c>
      <c r="D160" s="305" t="s">
        <v>10</v>
      </c>
      <c r="E160" s="305" t="s">
        <v>1387</v>
      </c>
      <c r="F160" s="305" t="s">
        <v>1387</v>
      </c>
      <c r="G160" s="305" t="str">
        <f t="shared" si="1"/>
        <v>Epicéa de SitkaF2BT31-RDVTECH44BT31-RDVTECH44</v>
      </c>
    </row>
    <row r="161" spans="3:7" x14ac:dyDescent="0.3">
      <c r="C161" s="305" t="s">
        <v>796</v>
      </c>
      <c r="D161" s="305" t="s">
        <v>10</v>
      </c>
      <c r="E161" s="305" t="s">
        <v>1387</v>
      </c>
      <c r="F161" s="305" t="s">
        <v>1387</v>
      </c>
      <c r="G161" s="305" t="str">
        <f t="shared" si="1"/>
        <v>Epicéa omoricaF2BT31-RDVTECH44BT31-RDVTECH44</v>
      </c>
    </row>
    <row r="162" spans="3:7" x14ac:dyDescent="0.3">
      <c r="C162" s="305" t="s">
        <v>983</v>
      </c>
      <c r="D162" s="305" t="s">
        <v>10</v>
      </c>
      <c r="E162" s="305" t="s">
        <v>1387</v>
      </c>
      <c r="F162" s="305" t="s">
        <v>1387</v>
      </c>
      <c r="G162" s="305" t="str">
        <f t="shared" si="1"/>
        <v>Erable à feuilles d'obierF2BT31-RDVTECH44BT31-RDVTECH44</v>
      </c>
    </row>
    <row r="163" spans="3:7" x14ac:dyDescent="0.3">
      <c r="C163" s="305" t="s">
        <v>973</v>
      </c>
      <c r="D163" s="305" t="s">
        <v>10</v>
      </c>
      <c r="E163" s="305" t="s">
        <v>1387</v>
      </c>
      <c r="F163" s="305" t="s">
        <v>1387</v>
      </c>
      <c r="G163" s="305" t="str">
        <f t="shared" si="1"/>
        <v>Erable champêtreF2BT31-RDVTECH44BT31-RDVTECH44</v>
      </c>
    </row>
    <row r="164" spans="3:7" x14ac:dyDescent="0.3">
      <c r="C164" s="305" t="s">
        <v>978</v>
      </c>
      <c r="D164" s="305" t="s">
        <v>10</v>
      </c>
      <c r="E164" s="305" t="s">
        <v>1387</v>
      </c>
      <c r="F164" s="305" t="s">
        <v>1387</v>
      </c>
      <c r="G164" s="305" t="str">
        <f t="shared" si="1"/>
        <v>Erable de MontpellierF2BT31-RDVTECH44BT31-RDVTECH44</v>
      </c>
    </row>
    <row r="165" spans="3:7" x14ac:dyDescent="0.3">
      <c r="C165" s="305" t="s">
        <v>1003</v>
      </c>
      <c r="D165" s="305" t="s">
        <v>10</v>
      </c>
      <c r="E165" s="305" t="s">
        <v>1387</v>
      </c>
      <c r="F165" s="305" t="s">
        <v>1387</v>
      </c>
      <c r="G165" s="305" t="str">
        <f t="shared" si="1"/>
        <v>Erable générique F2BT31-RDVTECH44BT31-RDVTECH44</v>
      </c>
    </row>
    <row r="166" spans="3:7" x14ac:dyDescent="0.3">
      <c r="C166" s="305" t="s">
        <v>988</v>
      </c>
      <c r="D166" s="305" t="s">
        <v>10</v>
      </c>
      <c r="E166" s="305" t="s">
        <v>1387</v>
      </c>
      <c r="F166" s="305" t="s">
        <v>1387</v>
      </c>
      <c r="G166" s="305" t="str">
        <f t="shared" si="1"/>
        <v>Erable negundoF2BT31-RDVTECH44BT31-RDVTECH44</v>
      </c>
    </row>
    <row r="167" spans="3:7" x14ac:dyDescent="0.3">
      <c r="C167" s="305" t="s">
        <v>963</v>
      </c>
      <c r="D167" s="305" t="s">
        <v>10</v>
      </c>
      <c r="E167" s="305" t="s">
        <v>1387</v>
      </c>
      <c r="F167" s="305" t="s">
        <v>1387</v>
      </c>
      <c r="G167" s="305" t="str">
        <f t="shared" si="1"/>
        <v>Erable planeF2BT31-RDVTECH44BT31-RDVTECH44</v>
      </c>
    </row>
    <row r="168" spans="3:7" x14ac:dyDescent="0.3">
      <c r="C168" s="305" t="s">
        <v>968</v>
      </c>
      <c r="D168" s="305" t="s">
        <v>10</v>
      </c>
      <c r="E168" s="305" t="s">
        <v>1387</v>
      </c>
      <c r="F168" s="305" t="s">
        <v>1387</v>
      </c>
      <c r="G168" s="305" t="str">
        <f t="shared" si="1"/>
        <v>Erable sycomoreF2BT31-RDVTECH44BT31-RDVTECH44</v>
      </c>
    </row>
    <row r="169" spans="3:7" x14ac:dyDescent="0.3">
      <c r="C169" s="305" t="s">
        <v>1266</v>
      </c>
      <c r="D169" s="305" t="s">
        <v>10</v>
      </c>
      <c r="E169" s="305" t="s">
        <v>1387</v>
      </c>
      <c r="F169" s="305" t="s">
        <v>1387</v>
      </c>
      <c r="G169" s="305" t="str">
        <f t="shared" si="1"/>
        <v>Eucalyptus (Genre)F2BT31-RDVTECH44BT31-RDVTECH44</v>
      </c>
    </row>
    <row r="170" spans="3:7" x14ac:dyDescent="0.3">
      <c r="C170" s="305" t="s">
        <v>612</v>
      </c>
      <c r="D170" s="305" t="s">
        <v>10</v>
      </c>
      <c r="E170" s="305" t="s">
        <v>1387</v>
      </c>
      <c r="F170" s="305" t="s">
        <v>1387</v>
      </c>
      <c r="G170" s="305" t="str">
        <f t="shared" si="1"/>
        <v>Feuillu exotiqueF2BT31-RDVTECH44BT31-RDVTECH44</v>
      </c>
    </row>
    <row r="171" spans="3:7" x14ac:dyDescent="0.3">
      <c r="C171" s="305" t="s">
        <v>442</v>
      </c>
      <c r="D171" s="305" t="s">
        <v>10</v>
      </c>
      <c r="E171" s="305" t="s">
        <v>1387</v>
      </c>
      <c r="F171" s="305" t="s">
        <v>1387</v>
      </c>
      <c r="G171" s="305" t="str">
        <f t="shared" si="1"/>
        <v>Figuier de CarieF2BT31-RDVTECH44BT31-RDVTECH44</v>
      </c>
    </row>
    <row r="172" spans="3:7" x14ac:dyDescent="0.3">
      <c r="C172" s="305" t="s">
        <v>1147</v>
      </c>
      <c r="D172" s="305" t="s">
        <v>10</v>
      </c>
      <c r="E172" s="305" t="s">
        <v>1387</v>
      </c>
      <c r="F172" s="305" t="s">
        <v>1387</v>
      </c>
      <c r="G172" s="305" t="str">
        <f t="shared" si="1"/>
        <v>Filaire à feuilles étroitesF2BT31-RDVTECH44BT31-RDVTECH44</v>
      </c>
    </row>
    <row r="173" spans="3:7" x14ac:dyDescent="0.3">
      <c r="C173" s="305" t="s">
        <v>1152</v>
      </c>
      <c r="D173" s="305" t="s">
        <v>10</v>
      </c>
      <c r="E173" s="305" t="s">
        <v>1387</v>
      </c>
      <c r="F173" s="305" t="s">
        <v>1387</v>
      </c>
      <c r="G173" s="305" t="str">
        <f t="shared" si="1"/>
        <v>Filaire à feuilles largesF2BT31-RDVTECH44BT31-RDVTECH44</v>
      </c>
    </row>
    <row r="174" spans="3:7" x14ac:dyDescent="0.3">
      <c r="C174" s="305" t="s">
        <v>508</v>
      </c>
      <c r="D174" s="305" t="s">
        <v>10</v>
      </c>
      <c r="E174" s="305" t="s">
        <v>1387</v>
      </c>
      <c r="F174" s="305" t="s">
        <v>1387</v>
      </c>
      <c r="G174" s="305" t="str">
        <f t="shared" si="1"/>
        <v>FilaoF2BT31-RDVTECH44BT31-RDVTECH44</v>
      </c>
    </row>
    <row r="175" spans="3:7" x14ac:dyDescent="0.3">
      <c r="C175" s="305" t="s">
        <v>1246</v>
      </c>
      <c r="D175" s="305" t="s">
        <v>10</v>
      </c>
      <c r="E175" s="305" t="s">
        <v>1387</v>
      </c>
      <c r="F175" s="305" t="s">
        <v>1387</v>
      </c>
      <c r="G175" s="305" t="str">
        <f t="shared" si="1"/>
        <v>Frêne à  fleurF2BT31-RDVTECH44BT31-RDVTECH44</v>
      </c>
    </row>
    <row r="176" spans="3:7" x14ac:dyDescent="0.3">
      <c r="C176" s="305" t="s">
        <v>1241</v>
      </c>
      <c r="D176" s="305" t="s">
        <v>10</v>
      </c>
      <c r="E176" s="305" t="s">
        <v>1387</v>
      </c>
      <c r="F176" s="305" t="s">
        <v>1387</v>
      </c>
      <c r="G176" s="305" t="str">
        <f t="shared" si="1"/>
        <v>Frêne communF2BT31-RDVTECH44BT31-RDVTECH44</v>
      </c>
    </row>
    <row r="177" spans="3:7" x14ac:dyDescent="0.3">
      <c r="C177" s="305" t="s">
        <v>1256</v>
      </c>
      <c r="D177" s="305" t="s">
        <v>10</v>
      </c>
      <c r="E177" s="305" t="s">
        <v>1387</v>
      </c>
      <c r="F177" s="305" t="s">
        <v>1387</v>
      </c>
      <c r="G177" s="305" t="str">
        <f t="shared" si="1"/>
        <v>Frêne d'AmériqueF2BT31-RDVTECH44BT31-RDVTECH44</v>
      </c>
    </row>
    <row r="178" spans="3:7" x14ac:dyDescent="0.3">
      <c r="C178" s="305" t="s">
        <v>1251</v>
      </c>
      <c r="D178" s="305" t="s">
        <v>10</v>
      </c>
      <c r="E178" s="305" t="s">
        <v>1387</v>
      </c>
      <c r="F178" s="305" t="s">
        <v>1387</v>
      </c>
      <c r="G178" s="305" t="str">
        <f t="shared" si="1"/>
        <v>Frêne oxyphylleF2BT31-RDVTECH44BT31-RDVTECH44</v>
      </c>
    </row>
    <row r="179" spans="3:7" x14ac:dyDescent="0.3">
      <c r="C179" s="305" t="s">
        <v>1218</v>
      </c>
      <c r="D179" s="305" t="s">
        <v>10</v>
      </c>
      <c r="E179" s="305" t="s">
        <v>1387</v>
      </c>
      <c r="F179" s="305" t="s">
        <v>1387</v>
      </c>
      <c r="G179" s="305" t="str">
        <f t="shared" si="1"/>
        <v>Fruitiers diversF2BT31-RDVTECH44BT31-RDVTECH44</v>
      </c>
    </row>
    <row r="180" spans="3:7" x14ac:dyDescent="0.3">
      <c r="C180" s="305" t="s">
        <v>993</v>
      </c>
      <c r="D180" s="305" t="s">
        <v>10</v>
      </c>
      <c r="E180" s="305" t="s">
        <v>1387</v>
      </c>
      <c r="F180" s="305" t="s">
        <v>1387</v>
      </c>
      <c r="G180" s="305" t="str">
        <f t="shared" si="1"/>
        <v>Fusain d'EuropeF2BT31-RDVTECH44BT31-RDVTECH44</v>
      </c>
    </row>
    <row r="181" spans="3:7" x14ac:dyDescent="0.3">
      <c r="C181" s="305" t="s">
        <v>761</v>
      </c>
      <c r="D181" s="305" t="s">
        <v>10</v>
      </c>
      <c r="E181" s="305" t="s">
        <v>1387</v>
      </c>
      <c r="F181" s="305" t="s">
        <v>1387</v>
      </c>
      <c r="G181" s="305" t="str">
        <f t="shared" si="1"/>
        <v>Genévrier communF2BT31-RDVTECH44BT31-RDVTECH44</v>
      </c>
    </row>
    <row r="182" spans="3:7" x14ac:dyDescent="0.3">
      <c r="C182" s="305" t="s">
        <v>766</v>
      </c>
      <c r="D182" s="305" t="s">
        <v>10</v>
      </c>
      <c r="E182" s="305" t="s">
        <v>1387</v>
      </c>
      <c r="F182" s="305" t="s">
        <v>1387</v>
      </c>
      <c r="G182" s="305" t="str">
        <f t="shared" si="1"/>
        <v>Genévrier oxycèdreF2BT31-RDVTECH44BT31-RDVTECH44</v>
      </c>
    </row>
    <row r="183" spans="3:7" x14ac:dyDescent="0.3">
      <c r="C183" s="305" t="s">
        <v>757</v>
      </c>
      <c r="D183" s="305" t="s">
        <v>10</v>
      </c>
      <c r="E183" s="305" t="s">
        <v>1387</v>
      </c>
      <c r="F183" s="305" t="s">
        <v>1387</v>
      </c>
      <c r="G183" s="305" t="str">
        <f t="shared" si="1"/>
        <v>Genévrier thurifèreF2BT31-RDVTECH44BT31-RDVTECH44</v>
      </c>
    </row>
    <row r="184" spans="3:7" x14ac:dyDescent="0.3">
      <c r="C184" s="305" t="s">
        <v>1222</v>
      </c>
      <c r="D184" s="305" t="s">
        <v>10</v>
      </c>
      <c r="E184" s="305" t="s">
        <v>1387</v>
      </c>
      <c r="F184" s="305" t="s">
        <v>1387</v>
      </c>
      <c r="G184" s="305" t="str">
        <f t="shared" si="1"/>
        <v>Genre prunusF2BT31-RDVTECH44BT31-RDVTECH44</v>
      </c>
    </row>
    <row r="185" spans="3:7" x14ac:dyDescent="0.3">
      <c r="C185" s="305" t="s">
        <v>1225</v>
      </c>
      <c r="D185" s="305" t="s">
        <v>10</v>
      </c>
      <c r="E185" s="305" t="s">
        <v>1387</v>
      </c>
      <c r="F185" s="305" t="s">
        <v>1387</v>
      </c>
      <c r="G185" s="305" t="str">
        <f t="shared" si="1"/>
        <v>HêtreF2BT31-RDVTECH44BT31-RDVTECH44</v>
      </c>
    </row>
    <row r="186" spans="3:7" x14ac:dyDescent="0.3">
      <c r="C186" s="305" t="s">
        <v>998</v>
      </c>
      <c r="D186" s="305" t="s">
        <v>10</v>
      </c>
      <c r="E186" s="305" t="s">
        <v>1387</v>
      </c>
      <c r="F186" s="305" t="s">
        <v>1387</v>
      </c>
      <c r="G186" s="305" t="str">
        <f t="shared" si="1"/>
        <v>HouxF2BT31-RDVTECH44BT31-RDVTECH44</v>
      </c>
    </row>
    <row r="187" spans="3:7" x14ac:dyDescent="0.3">
      <c r="C187" s="305" t="s">
        <v>1237</v>
      </c>
      <c r="D187" s="305" t="s">
        <v>10</v>
      </c>
      <c r="E187" s="305" t="s">
        <v>1387</v>
      </c>
      <c r="F187" s="305" t="s">
        <v>1387</v>
      </c>
      <c r="G187" s="305" t="str">
        <f t="shared" si="1"/>
        <v>IfF2BT31-RDVTECH44BT31-RDVTECH44</v>
      </c>
    </row>
    <row r="188" spans="3:7" x14ac:dyDescent="0.3">
      <c r="C188" s="305" t="s">
        <v>779</v>
      </c>
      <c r="D188" s="305" t="s">
        <v>10</v>
      </c>
      <c r="E188" s="305" t="s">
        <v>1387</v>
      </c>
      <c r="F188" s="305" t="s">
        <v>1387</v>
      </c>
      <c r="G188" s="305" t="str">
        <f t="shared" si="1"/>
        <v>inconnu (resineux) sp.F2BT31-RDVTECH44BT31-RDVTECH44</v>
      </c>
    </row>
    <row r="189" spans="3:7" x14ac:dyDescent="0.3">
      <c r="C189" s="305" t="s">
        <v>1157</v>
      </c>
      <c r="D189" s="305" t="s">
        <v>10</v>
      </c>
      <c r="E189" s="305" t="s">
        <v>1387</v>
      </c>
      <c r="F189" s="305" t="s">
        <v>1387</v>
      </c>
      <c r="G189" s="305" t="str">
        <f t="shared" si="1"/>
        <v>KakiF2BT31-RDVTECH44BT31-RDVTECH44</v>
      </c>
    </row>
    <row r="190" spans="3:7" x14ac:dyDescent="0.3">
      <c r="C190" s="305" t="s">
        <v>1160</v>
      </c>
      <c r="D190" s="305" t="s">
        <v>10</v>
      </c>
      <c r="E190" s="305" t="s">
        <v>1387</v>
      </c>
      <c r="F190" s="305" t="s">
        <v>1387</v>
      </c>
      <c r="G190" s="305" t="str">
        <f t="shared" si="1"/>
        <v>Laurier nobleF2BT31-RDVTECH44BT31-RDVTECH44</v>
      </c>
    </row>
    <row r="191" spans="3:7" x14ac:dyDescent="0.3">
      <c r="C191" s="305" t="s">
        <v>513</v>
      </c>
      <c r="D191" s="305" t="s">
        <v>10</v>
      </c>
      <c r="E191" s="305" t="s">
        <v>1387</v>
      </c>
      <c r="F191" s="305" t="s">
        <v>1387</v>
      </c>
      <c r="G191" s="305" t="str">
        <f t="shared" si="1"/>
        <v>LiquidambarF2BT31-RDVTECH44BT31-RDVTECH44</v>
      </c>
    </row>
    <row r="192" spans="3:7" x14ac:dyDescent="0.3">
      <c r="C192" s="305" t="s">
        <v>1140</v>
      </c>
      <c r="D192" s="305" t="s">
        <v>10</v>
      </c>
      <c r="E192" s="305" t="s">
        <v>1387</v>
      </c>
      <c r="F192" s="305" t="s">
        <v>1387</v>
      </c>
      <c r="G192" s="305" t="str">
        <f t="shared" si="1"/>
        <v>MandarinierF2BT31-RDVTECH44BT31-RDVTECH44</v>
      </c>
    </row>
    <row r="193" spans="3:7" x14ac:dyDescent="0.3">
      <c r="C193" s="305" t="s">
        <v>518</v>
      </c>
      <c r="D193" s="305" t="s">
        <v>10</v>
      </c>
      <c r="E193" s="305" t="s">
        <v>1387</v>
      </c>
      <c r="F193" s="305" t="s">
        <v>1387</v>
      </c>
      <c r="G193" s="305" t="str">
        <f t="shared" si="1"/>
        <v>Marronnier d'IndeF2BT31-RDVTECH44BT31-RDVTECH44</v>
      </c>
    </row>
    <row r="194" spans="3:7" x14ac:dyDescent="0.3">
      <c r="C194" s="305" t="s">
        <v>312</v>
      </c>
      <c r="D194" s="305" t="s">
        <v>10</v>
      </c>
      <c r="E194" s="305" t="s">
        <v>1387</v>
      </c>
      <c r="F194" s="305" t="s">
        <v>1387</v>
      </c>
      <c r="G194" s="305" t="str">
        <f t="shared" si="1"/>
        <v>Mélèze d'EuropeF2BT31-RDVTECH44BT31-RDVTECH44</v>
      </c>
    </row>
    <row r="195" spans="3:7" x14ac:dyDescent="0.3">
      <c r="C195" s="305" t="s">
        <v>883</v>
      </c>
      <c r="D195" s="305" t="s">
        <v>10</v>
      </c>
      <c r="E195" s="305" t="s">
        <v>1387</v>
      </c>
      <c r="F195" s="305" t="s">
        <v>1387</v>
      </c>
      <c r="G195" s="305" t="str">
        <f t="shared" si="1"/>
        <v>Mélèze du JaponF2BT31-RDVTECH44BT31-RDVTECH44</v>
      </c>
    </row>
    <row r="196" spans="3:7" x14ac:dyDescent="0.3">
      <c r="C196" s="305" t="s">
        <v>878</v>
      </c>
      <c r="D196" s="305" t="s">
        <v>10</v>
      </c>
      <c r="E196" s="305" t="s">
        <v>1387</v>
      </c>
      <c r="F196" s="305" t="s">
        <v>1387</v>
      </c>
      <c r="G196" s="305" t="str">
        <f t="shared" si="1"/>
        <v>Mélèze hybrideF2BT31-RDVTECH44BT31-RDVTECH44</v>
      </c>
    </row>
    <row r="197" spans="3:7" x14ac:dyDescent="0.3">
      <c r="C197" s="305" t="s">
        <v>1030</v>
      </c>
      <c r="D197" s="305" t="s">
        <v>10</v>
      </c>
      <c r="E197" s="305" t="s">
        <v>1387</v>
      </c>
      <c r="F197" s="305" t="s">
        <v>1387</v>
      </c>
      <c r="G197" s="305" t="str">
        <f t="shared" si="1"/>
        <v>MerisierF2BT31-RDVTECH44BT31-RDVTECH44</v>
      </c>
    </row>
    <row r="198" spans="3:7" x14ac:dyDescent="0.3">
      <c r="C198" s="305" t="s">
        <v>663</v>
      </c>
      <c r="D198" s="305" t="s">
        <v>10</v>
      </c>
      <c r="E198" s="305" t="s">
        <v>1387</v>
      </c>
      <c r="F198" s="305" t="s">
        <v>1387</v>
      </c>
      <c r="G198" s="305" t="str">
        <f t="shared" si="1"/>
        <v>MicocoulierF2BT31-RDVTECH44BT31-RDVTECH44</v>
      </c>
    </row>
    <row r="199" spans="3:7" x14ac:dyDescent="0.3">
      <c r="C199" s="305" t="s">
        <v>523</v>
      </c>
      <c r="D199" s="305" t="s">
        <v>10</v>
      </c>
      <c r="E199" s="305" t="s">
        <v>1387</v>
      </c>
      <c r="F199" s="305" t="s">
        <v>1387</v>
      </c>
      <c r="G199" s="305" t="str">
        <f t="shared" si="1"/>
        <v>MimosaF2BT31-RDVTECH44BT31-RDVTECH44</v>
      </c>
    </row>
    <row r="200" spans="3:7" x14ac:dyDescent="0.3">
      <c r="C200" s="305" t="s">
        <v>689</v>
      </c>
      <c r="D200" s="305" t="s">
        <v>10</v>
      </c>
      <c r="E200" s="305" t="s">
        <v>1387</v>
      </c>
      <c r="F200" s="305" t="s">
        <v>1387</v>
      </c>
      <c r="G200" s="305" t="str">
        <f t="shared" si="1"/>
        <v>Murier blancF2BT31-RDVTECH44BT31-RDVTECH44</v>
      </c>
    </row>
    <row r="201" spans="3:7" x14ac:dyDescent="0.3">
      <c r="C201" s="305" t="s">
        <v>694</v>
      </c>
      <c r="D201" s="305" t="s">
        <v>10</v>
      </c>
      <c r="E201" s="305" t="s">
        <v>1387</v>
      </c>
      <c r="F201" s="305" t="s">
        <v>1387</v>
      </c>
      <c r="G201" s="305" t="str">
        <f t="shared" si="1"/>
        <v>Murier de ChineF2BT31-RDVTECH44BT31-RDVTECH44</v>
      </c>
    </row>
    <row r="202" spans="3:7" x14ac:dyDescent="0.3">
      <c r="C202" s="305" t="s">
        <v>704</v>
      </c>
      <c r="D202" s="305" t="s">
        <v>10</v>
      </c>
      <c r="E202" s="305" t="s">
        <v>1387</v>
      </c>
      <c r="F202" s="305" t="s">
        <v>1387</v>
      </c>
      <c r="G202" s="305" t="str">
        <f t="shared" si="1"/>
        <v>Murier génériqueF2BT31-RDVTECH44BT31-RDVTECH44</v>
      </c>
    </row>
    <row r="203" spans="3:7" x14ac:dyDescent="0.3">
      <c r="C203" s="305" t="s">
        <v>697</v>
      </c>
      <c r="D203" s="305" t="s">
        <v>10</v>
      </c>
      <c r="E203" s="305" t="s">
        <v>1387</v>
      </c>
      <c r="F203" s="305" t="s">
        <v>1387</v>
      </c>
      <c r="G203" s="305" t="str">
        <f t="shared" si="1"/>
        <v>Murier noirF2BT31-RDVTECH44BT31-RDVTECH44</v>
      </c>
    </row>
    <row r="204" spans="3:7" x14ac:dyDescent="0.3">
      <c r="C204" s="305" t="s">
        <v>1201</v>
      </c>
      <c r="D204" s="305" t="s">
        <v>10</v>
      </c>
      <c r="E204" s="305" t="s">
        <v>1387</v>
      </c>
      <c r="F204" s="305" t="s">
        <v>1387</v>
      </c>
      <c r="G204" s="305" t="str">
        <f t="shared" si="1"/>
        <v>Nerprun alaterneF2BT31-RDVTECH44BT31-RDVTECH44</v>
      </c>
    </row>
    <row r="205" spans="3:7" x14ac:dyDescent="0.3">
      <c r="C205" s="305" t="s">
        <v>1211</v>
      </c>
      <c r="D205" s="305" t="s">
        <v>10</v>
      </c>
      <c r="E205" s="305" t="s">
        <v>1387</v>
      </c>
      <c r="F205" s="305" t="s">
        <v>1387</v>
      </c>
      <c r="G205" s="305" t="str">
        <f t="shared" si="1"/>
        <v>Nerprun des AlpesF2BT31-RDVTECH44BT31-RDVTECH44</v>
      </c>
    </row>
    <row r="206" spans="3:7" x14ac:dyDescent="0.3">
      <c r="C206" s="305" t="s">
        <v>1206</v>
      </c>
      <c r="D206" s="305" t="s">
        <v>10</v>
      </c>
      <c r="E206" s="305" t="s">
        <v>1387</v>
      </c>
      <c r="F206" s="305" t="s">
        <v>1387</v>
      </c>
      <c r="G206" s="305" t="str">
        <f t="shared" si="1"/>
        <v>Nerprun purgatifF2BT31-RDVTECH44BT31-RDVTECH44</v>
      </c>
    </row>
    <row r="207" spans="3:7" x14ac:dyDescent="0.3">
      <c r="C207" s="305" t="s">
        <v>1262</v>
      </c>
      <c r="D207" s="305" t="s">
        <v>10</v>
      </c>
      <c r="E207" s="305" t="s">
        <v>1387</v>
      </c>
      <c r="F207" s="305" t="s">
        <v>1387</v>
      </c>
      <c r="G207" s="305" t="str">
        <f t="shared" si="1"/>
        <v>Noisetier coudrierF2BT31-RDVTECH44BT31-RDVTECH44</v>
      </c>
    </row>
    <row r="208" spans="3:7" x14ac:dyDescent="0.3">
      <c r="C208" s="305" t="s">
        <v>1113</v>
      </c>
      <c r="D208" s="305" t="s">
        <v>10</v>
      </c>
      <c r="E208" s="305" t="s">
        <v>1387</v>
      </c>
      <c r="F208" s="305" t="s">
        <v>1387</v>
      </c>
      <c r="G208" s="305" t="str">
        <f t="shared" si="1"/>
        <v>Noyer communF2BT31-RDVTECH44BT31-RDVTECH44</v>
      </c>
    </row>
    <row r="209" spans="3:7" x14ac:dyDescent="0.3">
      <c r="C209" s="305" t="s">
        <v>1118</v>
      </c>
      <c r="D209" s="305" t="s">
        <v>10</v>
      </c>
      <c r="E209" s="305" t="s">
        <v>1387</v>
      </c>
      <c r="F209" s="305" t="s">
        <v>1387</v>
      </c>
      <c r="G209" s="305" t="str">
        <f t="shared" ref="G209:G272" si="2">+_xlfn.CONCAT(C209:F209)</f>
        <v>Noyer noirF2BT31-RDVTECH44BT31-RDVTECH44</v>
      </c>
    </row>
    <row r="210" spans="3:7" x14ac:dyDescent="0.3">
      <c r="C210" s="305" t="s">
        <v>1163</v>
      </c>
      <c r="D210" s="305" t="s">
        <v>10</v>
      </c>
      <c r="E210" s="305" t="s">
        <v>1387</v>
      </c>
      <c r="F210" s="305" t="s">
        <v>1387</v>
      </c>
      <c r="G210" s="305" t="str">
        <f t="shared" si="2"/>
        <v>Olivier de BohêmeF2BT31-RDVTECH44BT31-RDVTECH44</v>
      </c>
    </row>
    <row r="211" spans="3:7" x14ac:dyDescent="0.3">
      <c r="C211" s="305" t="s">
        <v>1008</v>
      </c>
      <c r="D211" s="305" t="s">
        <v>10</v>
      </c>
      <c r="E211" s="305" t="s">
        <v>1387</v>
      </c>
      <c r="F211" s="305" t="s">
        <v>1387</v>
      </c>
      <c r="G211" s="305" t="str">
        <f t="shared" si="2"/>
        <v>Olivier d'EuropeF2BT31-RDVTECH44BT31-RDVTECH44</v>
      </c>
    </row>
    <row r="212" spans="3:7" x14ac:dyDescent="0.3">
      <c r="C212" s="305" t="s">
        <v>1134</v>
      </c>
      <c r="D212" s="305" t="s">
        <v>10</v>
      </c>
      <c r="E212" s="305" t="s">
        <v>1387</v>
      </c>
      <c r="F212" s="305" t="s">
        <v>1387</v>
      </c>
      <c r="G212" s="305" t="str">
        <f t="shared" si="2"/>
        <v>OrangerF2BT31-RDVTECH44BT31-RDVTECH44</v>
      </c>
    </row>
    <row r="213" spans="3:7" x14ac:dyDescent="0.3">
      <c r="C213" s="305" t="s">
        <v>1166</v>
      </c>
      <c r="D213" s="305" t="s">
        <v>10</v>
      </c>
      <c r="E213" s="305" t="s">
        <v>1387</v>
      </c>
      <c r="F213" s="305" t="s">
        <v>1387</v>
      </c>
      <c r="G213" s="305" t="str">
        <f t="shared" si="2"/>
        <v>Oranger des OsagesF2BT31-RDVTECH44BT31-RDVTECH44</v>
      </c>
    </row>
    <row r="214" spans="3:7" x14ac:dyDescent="0.3">
      <c r="C214" s="305" t="s">
        <v>1270</v>
      </c>
      <c r="D214" s="305" t="s">
        <v>10</v>
      </c>
      <c r="E214" s="305" t="s">
        <v>1387</v>
      </c>
      <c r="F214" s="305" t="s">
        <v>1387</v>
      </c>
      <c r="G214" s="305" t="str">
        <f t="shared" si="2"/>
        <v>Orme champêtreF2BT31-RDVTECH44BT31-RDVTECH44</v>
      </c>
    </row>
    <row r="215" spans="3:7" x14ac:dyDescent="0.3">
      <c r="C215" s="305" t="s">
        <v>1280</v>
      </c>
      <c r="D215" s="305" t="s">
        <v>10</v>
      </c>
      <c r="E215" s="305" t="s">
        <v>1387</v>
      </c>
      <c r="F215" s="305" t="s">
        <v>1387</v>
      </c>
      <c r="G215" s="305" t="str">
        <f t="shared" si="2"/>
        <v>Orme de montagneF2BT31-RDVTECH44BT31-RDVTECH44</v>
      </c>
    </row>
    <row r="216" spans="3:7" x14ac:dyDescent="0.3">
      <c r="C216" s="305" t="s">
        <v>1302</v>
      </c>
      <c r="D216" s="305" t="s">
        <v>10</v>
      </c>
      <c r="E216" s="305" t="s">
        <v>1387</v>
      </c>
      <c r="F216" s="305" t="s">
        <v>1387</v>
      </c>
      <c r="G216" s="305" t="str">
        <f t="shared" si="2"/>
        <v>Orme génériqueF2BT31-RDVTECH44BT31-RDVTECH44</v>
      </c>
    </row>
    <row r="217" spans="3:7" x14ac:dyDescent="0.3">
      <c r="C217" s="305" t="s">
        <v>1275</v>
      </c>
      <c r="D217" s="305" t="s">
        <v>10</v>
      </c>
      <c r="E217" s="305" t="s">
        <v>1387</v>
      </c>
      <c r="F217" s="305" t="s">
        <v>1387</v>
      </c>
      <c r="G217" s="305" t="str">
        <f t="shared" si="2"/>
        <v>Orme lisseF2BT31-RDVTECH44BT31-RDVTECH44</v>
      </c>
    </row>
    <row r="218" spans="3:7" x14ac:dyDescent="0.3">
      <c r="C218" s="305" t="s">
        <v>1123</v>
      </c>
      <c r="D218" s="305" t="s">
        <v>10</v>
      </c>
      <c r="E218" s="305" t="s">
        <v>1387</v>
      </c>
      <c r="F218" s="305" t="s">
        <v>1387</v>
      </c>
      <c r="G218" s="305" t="str">
        <f t="shared" si="2"/>
        <v>PaulowniaF2BT31-RDVTECH44BT31-RDVTECH44</v>
      </c>
    </row>
    <row r="219" spans="3:7" x14ac:dyDescent="0.3">
      <c r="C219" s="305" t="s">
        <v>1309</v>
      </c>
      <c r="D219" s="305" t="s">
        <v>10</v>
      </c>
      <c r="E219" s="305" t="s">
        <v>1387</v>
      </c>
      <c r="F219" s="305" t="s">
        <v>1387</v>
      </c>
      <c r="G219" s="305" t="str">
        <f t="shared" si="2"/>
        <v>Peuplier Autre cultivéF2BT31-RDVTECH44BT31-RDVTECH44</v>
      </c>
    </row>
    <row r="220" spans="3:7" x14ac:dyDescent="0.3">
      <c r="C220" s="305" t="s">
        <v>547</v>
      </c>
      <c r="D220" s="305" t="s">
        <v>10</v>
      </c>
      <c r="E220" s="305" t="s">
        <v>1387</v>
      </c>
      <c r="F220" s="305" t="s">
        <v>1387</v>
      </c>
      <c r="G220" s="305" t="str">
        <f t="shared" si="2"/>
        <v>Peuplier blancF2BT31-RDVTECH44BT31-RDVTECH44</v>
      </c>
    </row>
    <row r="221" spans="3:7" x14ac:dyDescent="0.3">
      <c r="C221" s="305" t="s">
        <v>618</v>
      </c>
      <c r="D221" s="305" t="s">
        <v>10</v>
      </c>
      <c r="E221" s="305" t="s">
        <v>1387</v>
      </c>
      <c r="F221" s="305" t="s">
        <v>1387</v>
      </c>
      <c r="G221" s="305" t="str">
        <f t="shared" si="2"/>
        <v>Peuplier générique non sélectionnéF2BT31-RDVTECH44BT31-RDVTECH44</v>
      </c>
    </row>
    <row r="222" spans="3:7" x14ac:dyDescent="0.3">
      <c r="C222" s="305" t="s">
        <v>552</v>
      </c>
      <c r="D222" s="305" t="s">
        <v>10</v>
      </c>
      <c r="E222" s="305" t="s">
        <v>1387</v>
      </c>
      <c r="F222" s="305" t="s">
        <v>1387</v>
      </c>
      <c r="G222" s="305" t="str">
        <f t="shared" si="2"/>
        <v>Peuplier grisardF2BT31-RDVTECH44BT31-RDVTECH44</v>
      </c>
    </row>
    <row r="223" spans="3:7" x14ac:dyDescent="0.3">
      <c r="C223" s="305" t="s">
        <v>557</v>
      </c>
      <c r="D223" s="305" t="s">
        <v>10</v>
      </c>
      <c r="E223" s="305" t="s">
        <v>1387</v>
      </c>
      <c r="F223" s="305" t="s">
        <v>1387</v>
      </c>
      <c r="G223" s="305" t="str">
        <f t="shared" si="2"/>
        <v>Peuplier noirF2BT31-RDVTECH44BT31-RDVTECH44</v>
      </c>
    </row>
    <row r="224" spans="3:7" x14ac:dyDescent="0.3">
      <c r="C224" s="305" t="s">
        <v>368</v>
      </c>
      <c r="D224" s="305" t="s">
        <v>10</v>
      </c>
      <c r="E224" s="305" t="s">
        <v>1387</v>
      </c>
      <c r="F224" s="305" t="s">
        <v>1387</v>
      </c>
      <c r="G224" s="305" t="str">
        <f t="shared" si="2"/>
        <v>Pin à crochets F2BT31-RDVTECH44BT31-RDVTECH44</v>
      </c>
    </row>
    <row r="225" spans="3:7" x14ac:dyDescent="0.3">
      <c r="C225" s="305" t="s">
        <v>933</v>
      </c>
      <c r="D225" s="305" t="s">
        <v>10</v>
      </c>
      <c r="E225" s="305" t="s">
        <v>1387</v>
      </c>
      <c r="F225" s="305" t="s">
        <v>1387</v>
      </c>
      <c r="G225" s="305" t="str">
        <f t="shared" si="2"/>
        <v>Pin brutia (ou) eldaricaF2BT31-RDVTECH44BT31-RDVTECH44</v>
      </c>
    </row>
    <row r="226" spans="3:7" x14ac:dyDescent="0.3">
      <c r="C226" s="305" t="s">
        <v>367</v>
      </c>
      <c r="D226" s="305" t="s">
        <v>10</v>
      </c>
      <c r="E226" s="305" t="s">
        <v>1387</v>
      </c>
      <c r="F226" s="305" t="s">
        <v>1387</v>
      </c>
      <c r="G226" s="305" t="str">
        <f t="shared" si="2"/>
        <v>Pin cembro F2BT31-RDVTECH44BT31-RDVTECH44</v>
      </c>
    </row>
    <row r="227" spans="3:7" x14ac:dyDescent="0.3">
      <c r="C227" s="305" t="s">
        <v>366</v>
      </c>
      <c r="D227" s="305" t="s">
        <v>10</v>
      </c>
      <c r="E227" s="305" t="s">
        <v>1387</v>
      </c>
      <c r="F227" s="305" t="s">
        <v>1387</v>
      </c>
      <c r="G227" s="305" t="str">
        <f t="shared" si="2"/>
        <v>Pin d'AlepF2BT31-RDVTECH44BT31-RDVTECH44</v>
      </c>
    </row>
    <row r="228" spans="3:7" x14ac:dyDescent="0.3">
      <c r="C228" s="305" t="s">
        <v>943</v>
      </c>
      <c r="D228" s="305" t="s">
        <v>10</v>
      </c>
      <c r="E228" s="305" t="s">
        <v>1387</v>
      </c>
      <c r="F228" s="305" t="s">
        <v>1387</v>
      </c>
      <c r="G228" s="305" t="str">
        <f t="shared" si="2"/>
        <v>Pin de MontereyF2BT31-RDVTECH44BT31-RDVTECH44</v>
      </c>
    </row>
    <row r="229" spans="3:7" x14ac:dyDescent="0.3">
      <c r="C229" s="305" t="s">
        <v>938</v>
      </c>
      <c r="D229" s="305" t="s">
        <v>10</v>
      </c>
      <c r="E229" s="305" t="s">
        <v>1387</v>
      </c>
      <c r="F229" s="305" t="s">
        <v>1387</v>
      </c>
      <c r="G229" s="305" t="str">
        <f t="shared" si="2"/>
        <v>Pin de MurrayF2BT31-RDVTECH44BT31-RDVTECH44</v>
      </c>
    </row>
    <row r="230" spans="3:7" x14ac:dyDescent="0.3">
      <c r="C230" s="305" t="s">
        <v>925</v>
      </c>
      <c r="D230" s="305" t="s">
        <v>10</v>
      </c>
      <c r="E230" s="305" t="s">
        <v>1387</v>
      </c>
      <c r="F230" s="305" t="s">
        <v>1387</v>
      </c>
      <c r="G230" s="305" t="str">
        <f t="shared" si="2"/>
        <v>Pin de SalzmannF2BT31-RDVTECH44BT31-RDVTECH44</v>
      </c>
    </row>
    <row r="231" spans="3:7" x14ac:dyDescent="0.3">
      <c r="C231" s="305" t="s">
        <v>953</v>
      </c>
      <c r="D231" s="305" t="s">
        <v>10</v>
      </c>
      <c r="E231" s="305" t="s">
        <v>1387</v>
      </c>
      <c r="F231" s="305" t="s">
        <v>1387</v>
      </c>
      <c r="G231" s="305" t="str">
        <f t="shared" si="2"/>
        <v>Pin génériqueF2BT31-RDVTECH44BT31-RDVTECH44</v>
      </c>
    </row>
    <row r="232" spans="3:7" x14ac:dyDescent="0.3">
      <c r="C232" s="305" t="s">
        <v>917</v>
      </c>
      <c r="D232" s="305" t="s">
        <v>10</v>
      </c>
      <c r="E232" s="305" t="s">
        <v>1387</v>
      </c>
      <c r="F232" s="305" t="s">
        <v>1387</v>
      </c>
      <c r="G232" s="305" t="str">
        <f t="shared" si="2"/>
        <v>Pin laricio de CalabreF2BT31-RDVTECH44BT31-RDVTECH44</v>
      </c>
    </row>
    <row r="233" spans="3:7" x14ac:dyDescent="0.3">
      <c r="C233" s="305" t="s">
        <v>921</v>
      </c>
      <c r="D233" s="305" t="s">
        <v>10</v>
      </c>
      <c r="E233" s="305" t="s">
        <v>1387</v>
      </c>
      <c r="F233" s="305" t="s">
        <v>1387</v>
      </c>
      <c r="G233" s="305" t="str">
        <f t="shared" si="2"/>
        <v>Pin laricio de CorseF2BT31-RDVTECH44BT31-RDVTECH44</v>
      </c>
    </row>
    <row r="234" spans="3:7" x14ac:dyDescent="0.3">
      <c r="C234" s="305" t="s">
        <v>894</v>
      </c>
      <c r="D234" s="305" t="s">
        <v>10</v>
      </c>
      <c r="E234" s="305" t="s">
        <v>1387</v>
      </c>
      <c r="F234" s="305" t="s">
        <v>1387</v>
      </c>
      <c r="G234" s="305" t="str">
        <f t="shared" si="2"/>
        <v>Pin maritimeF2BT31-RDVTECH44BT31-RDVTECH44</v>
      </c>
    </row>
    <row r="235" spans="3:7" x14ac:dyDescent="0.3">
      <c r="C235" s="305" t="s">
        <v>910</v>
      </c>
      <c r="D235" s="305" t="s">
        <v>10</v>
      </c>
      <c r="E235" s="305" t="s">
        <v>1387</v>
      </c>
      <c r="F235" s="305" t="s">
        <v>1387</v>
      </c>
      <c r="G235" s="305" t="str">
        <f t="shared" si="2"/>
        <v>Pin mugoF2BT31-RDVTECH44BT31-RDVTECH44</v>
      </c>
    </row>
    <row r="236" spans="3:7" x14ac:dyDescent="0.3">
      <c r="C236" s="305" t="s">
        <v>370</v>
      </c>
      <c r="D236" s="305" t="s">
        <v>10</v>
      </c>
      <c r="E236" s="305" t="s">
        <v>1387</v>
      </c>
      <c r="F236" s="305" t="s">
        <v>1387</v>
      </c>
      <c r="G236" s="305" t="str">
        <f t="shared" si="2"/>
        <v>Pin noir d'AutricheF2BT31-RDVTECH44BT31-RDVTECH44</v>
      </c>
    </row>
    <row r="237" spans="3:7" x14ac:dyDescent="0.3">
      <c r="C237" s="305" t="s">
        <v>950</v>
      </c>
      <c r="D237" s="305" t="s">
        <v>10</v>
      </c>
      <c r="E237" s="305" t="s">
        <v>1387</v>
      </c>
      <c r="F237" s="305" t="s">
        <v>1387</v>
      </c>
      <c r="G237" s="305" t="str">
        <f t="shared" si="2"/>
        <v>Pin noir pallasianaF2BT31-RDVTECH44BT31-RDVTECH44</v>
      </c>
    </row>
    <row r="238" spans="3:7" x14ac:dyDescent="0.3">
      <c r="C238" s="305" t="s">
        <v>904</v>
      </c>
      <c r="D238" s="305" t="s">
        <v>10</v>
      </c>
      <c r="E238" s="305" t="s">
        <v>1387</v>
      </c>
      <c r="F238" s="305" t="s">
        <v>1387</v>
      </c>
      <c r="G238" s="305" t="str">
        <f t="shared" si="2"/>
        <v>Pin parasolF2BT31-RDVTECH44BT31-RDVTECH44</v>
      </c>
    </row>
    <row r="239" spans="3:7" x14ac:dyDescent="0.3">
      <c r="C239" s="305" t="s">
        <v>386</v>
      </c>
      <c r="D239" s="305" t="s">
        <v>10</v>
      </c>
      <c r="E239" s="305" t="s">
        <v>1387</v>
      </c>
      <c r="F239" s="305" t="s">
        <v>1387</v>
      </c>
      <c r="G239" s="305" t="str">
        <f t="shared" si="2"/>
        <v>Pin sylvestreF2BT31-RDVTECH44BT31-RDVTECH44</v>
      </c>
    </row>
    <row r="240" spans="3:7" x14ac:dyDescent="0.3">
      <c r="C240" s="305" t="s">
        <v>851</v>
      </c>
      <c r="D240" s="305" t="s">
        <v>10</v>
      </c>
      <c r="E240" s="305" t="s">
        <v>1387</v>
      </c>
      <c r="F240" s="305" t="s">
        <v>1387</v>
      </c>
      <c r="G240" s="305" t="str">
        <f t="shared" si="2"/>
        <v>Pin WeymouthF2BT31-RDVTECH44BT31-RDVTECH44</v>
      </c>
    </row>
    <row r="241" spans="3:7" x14ac:dyDescent="0.3">
      <c r="C241" s="305" t="s">
        <v>914</v>
      </c>
      <c r="D241" s="305" t="s">
        <v>10</v>
      </c>
      <c r="E241" s="305" t="s">
        <v>1387</v>
      </c>
      <c r="F241" s="305" t="s">
        <v>1387</v>
      </c>
      <c r="G241" s="305" t="str">
        <f t="shared" si="2"/>
        <v>Pinus taedaF2BT31-RDVTECH44BT31-RDVTECH44</v>
      </c>
    </row>
    <row r="242" spans="3:7" x14ac:dyDescent="0.3">
      <c r="C242" s="305" t="s">
        <v>1178</v>
      </c>
      <c r="D242" s="305" t="s">
        <v>10</v>
      </c>
      <c r="E242" s="305" t="s">
        <v>1387</v>
      </c>
      <c r="F242" s="305" t="s">
        <v>1387</v>
      </c>
      <c r="G242" s="305" t="str">
        <f t="shared" si="2"/>
        <v>Pistachier lentisqueF2BT31-RDVTECH44BT31-RDVTECH44</v>
      </c>
    </row>
    <row r="243" spans="3:7" x14ac:dyDescent="0.3">
      <c r="C243" s="305" t="s">
        <v>1196</v>
      </c>
      <c r="D243" s="305" t="s">
        <v>10</v>
      </c>
      <c r="E243" s="305" t="s">
        <v>1387</v>
      </c>
      <c r="F243" s="305" t="s">
        <v>1387</v>
      </c>
      <c r="G243" s="305" t="str">
        <f t="shared" si="2"/>
        <v>Pistachier térébintheF2BT31-RDVTECH44BT31-RDVTECH44</v>
      </c>
    </row>
    <row r="244" spans="3:7" x14ac:dyDescent="0.3">
      <c r="C244" s="305" t="s">
        <v>531</v>
      </c>
      <c r="D244" s="305" t="s">
        <v>10</v>
      </c>
      <c r="E244" s="305" t="s">
        <v>1387</v>
      </c>
      <c r="F244" s="305" t="s">
        <v>1387</v>
      </c>
      <c r="G244" s="305" t="str">
        <f t="shared" si="2"/>
        <v>Pistachier vraiF2BT31-RDVTECH44BT31-RDVTECH44</v>
      </c>
    </row>
    <row r="245" spans="3:7" x14ac:dyDescent="0.3">
      <c r="C245" s="305" t="s">
        <v>528</v>
      </c>
      <c r="D245" s="305" t="s">
        <v>10</v>
      </c>
      <c r="E245" s="305" t="s">
        <v>1387</v>
      </c>
      <c r="F245" s="305" t="s">
        <v>1387</v>
      </c>
      <c r="G245" s="305" t="str">
        <f t="shared" si="2"/>
        <v>PlaqueminierF2BT31-RDVTECH44BT31-RDVTECH44</v>
      </c>
    </row>
    <row r="246" spans="3:7" x14ac:dyDescent="0.3">
      <c r="C246" s="305" t="s">
        <v>1099</v>
      </c>
      <c r="D246" s="305" t="s">
        <v>10</v>
      </c>
      <c r="E246" s="305" t="s">
        <v>1387</v>
      </c>
      <c r="F246" s="305" t="s">
        <v>1387</v>
      </c>
      <c r="G246" s="305" t="str">
        <f t="shared" si="2"/>
        <v>Platane à feuilles d'érableF2BT31-RDVTECH44BT31-RDVTECH44</v>
      </c>
    </row>
    <row r="247" spans="3:7" x14ac:dyDescent="0.3">
      <c r="C247" s="305" t="s">
        <v>1104</v>
      </c>
      <c r="D247" s="305" t="s">
        <v>10</v>
      </c>
      <c r="E247" s="305" t="s">
        <v>1387</v>
      </c>
      <c r="F247" s="305" t="s">
        <v>1387</v>
      </c>
      <c r="G247" s="305" t="str">
        <f t="shared" si="2"/>
        <v>Platane d'OccidentF2BT31-RDVTECH44BT31-RDVTECH44</v>
      </c>
    </row>
    <row r="248" spans="3:7" x14ac:dyDescent="0.3">
      <c r="C248" s="305" t="s">
        <v>1108</v>
      </c>
      <c r="D248" s="305" t="s">
        <v>10</v>
      </c>
      <c r="E248" s="305" t="s">
        <v>1387</v>
      </c>
      <c r="F248" s="305" t="s">
        <v>1387</v>
      </c>
      <c r="G248" s="305" t="str">
        <f t="shared" si="2"/>
        <v>Platane d'OrientF2BT31-RDVTECH44BT31-RDVTECH44</v>
      </c>
    </row>
    <row r="249" spans="3:7" x14ac:dyDescent="0.3">
      <c r="C249" s="305" t="s">
        <v>1220</v>
      </c>
      <c r="D249" s="305" t="s">
        <v>10</v>
      </c>
      <c r="E249" s="305" t="s">
        <v>1387</v>
      </c>
      <c r="F249" s="305" t="s">
        <v>1387</v>
      </c>
      <c r="G249" s="305" t="str">
        <f t="shared" si="2"/>
        <v>Platane génériqueF2BT31-RDVTECH44BT31-RDVTECH44</v>
      </c>
    </row>
    <row r="250" spans="3:7" x14ac:dyDescent="0.3">
      <c r="C250" s="305" t="s">
        <v>1065</v>
      </c>
      <c r="D250" s="305" t="s">
        <v>10</v>
      </c>
      <c r="E250" s="305" t="s">
        <v>1387</v>
      </c>
      <c r="F250" s="305" t="s">
        <v>1387</v>
      </c>
      <c r="G250" s="305" t="str">
        <f t="shared" si="2"/>
        <v>Poirier à feuilles d'amandierF2BT31-RDVTECH44BT31-RDVTECH44</v>
      </c>
    </row>
    <row r="251" spans="3:7" x14ac:dyDescent="0.3">
      <c r="C251" s="305" t="s">
        <v>1080</v>
      </c>
      <c r="D251" s="305" t="s">
        <v>10</v>
      </c>
      <c r="E251" s="305" t="s">
        <v>1387</v>
      </c>
      <c r="F251" s="305" t="s">
        <v>1387</v>
      </c>
      <c r="G251" s="305" t="str">
        <f t="shared" si="2"/>
        <v>Poirier à feuilles en coeurF2BT31-RDVTECH44BT31-RDVTECH44</v>
      </c>
    </row>
    <row r="252" spans="3:7" x14ac:dyDescent="0.3">
      <c r="C252" s="305" t="s">
        <v>1070</v>
      </c>
      <c r="D252" s="305" t="s">
        <v>10</v>
      </c>
      <c r="E252" s="305" t="s">
        <v>1387</v>
      </c>
      <c r="F252" s="305" t="s">
        <v>1387</v>
      </c>
      <c r="G252" s="305" t="str">
        <f t="shared" si="2"/>
        <v>Poirier commun F2BT31-RDVTECH44BT31-RDVTECH44</v>
      </c>
    </row>
    <row r="253" spans="3:7" x14ac:dyDescent="0.3">
      <c r="C253" s="305" t="s">
        <v>1188</v>
      </c>
      <c r="D253" s="305" t="s">
        <v>10</v>
      </c>
      <c r="E253" s="305" t="s">
        <v>1387</v>
      </c>
      <c r="F253" s="305" t="s">
        <v>1387</v>
      </c>
      <c r="G253" s="305" t="str">
        <f t="shared" si="2"/>
        <v>Poirier neigeuxF2BT31-RDVTECH44BT31-RDVTECH44</v>
      </c>
    </row>
    <row r="254" spans="3:7" x14ac:dyDescent="0.3">
      <c r="C254" s="305" t="s">
        <v>1083</v>
      </c>
      <c r="D254" s="305" t="s">
        <v>10</v>
      </c>
      <c r="E254" s="305" t="s">
        <v>1387</v>
      </c>
      <c r="F254" s="305" t="s">
        <v>1387</v>
      </c>
      <c r="G254" s="305" t="str">
        <f t="shared" si="2"/>
        <v>Pommier sauvageF2BT31-RDVTECH44BT31-RDVTECH44</v>
      </c>
    </row>
    <row r="255" spans="3:7" x14ac:dyDescent="0.3">
      <c r="C255" s="305" t="s">
        <v>1175</v>
      </c>
      <c r="D255" s="305" t="s">
        <v>10</v>
      </c>
      <c r="E255" s="305" t="s">
        <v>1387</v>
      </c>
      <c r="F255" s="305" t="s">
        <v>1387</v>
      </c>
      <c r="G255" s="305" t="str">
        <f t="shared" si="2"/>
        <v>Prune-ceriseF2BT31-RDVTECH44BT31-RDVTECH44</v>
      </c>
    </row>
    <row r="256" spans="3:7" x14ac:dyDescent="0.3">
      <c r="C256" s="305" t="s">
        <v>1191</v>
      </c>
      <c r="D256" s="305" t="s">
        <v>10</v>
      </c>
      <c r="E256" s="305" t="s">
        <v>1387</v>
      </c>
      <c r="F256" s="305" t="s">
        <v>1387</v>
      </c>
      <c r="G256" s="305" t="str">
        <f t="shared" si="2"/>
        <v>PrunellierF2BT31-RDVTECH44BT31-RDVTECH44</v>
      </c>
    </row>
    <row r="257" spans="3:7" x14ac:dyDescent="0.3">
      <c r="C257" s="305" t="s">
        <v>1172</v>
      </c>
      <c r="D257" s="305" t="s">
        <v>10</v>
      </c>
      <c r="E257" s="305" t="s">
        <v>1387</v>
      </c>
      <c r="F257" s="305" t="s">
        <v>1387</v>
      </c>
      <c r="G257" s="305" t="str">
        <f t="shared" si="2"/>
        <v>Prunier de Briançon F2BT31-RDVTECH44BT31-RDVTECH44</v>
      </c>
    </row>
    <row r="258" spans="3:7" x14ac:dyDescent="0.3">
      <c r="C258" s="305" t="s">
        <v>1075</v>
      </c>
      <c r="D258" s="305" t="s">
        <v>10</v>
      </c>
      <c r="E258" s="305" t="s">
        <v>1387</v>
      </c>
      <c r="F258" s="305" t="s">
        <v>1387</v>
      </c>
      <c r="G258" s="305" t="str">
        <f t="shared" si="2"/>
        <v>Prunier domestiqueF2BT31-RDVTECH44BT31-RDVTECH44</v>
      </c>
    </row>
    <row r="259" spans="3:7" x14ac:dyDescent="0.3">
      <c r="C259" s="305" t="s">
        <v>706</v>
      </c>
      <c r="D259" s="305" t="s">
        <v>10</v>
      </c>
      <c r="E259" s="305" t="s">
        <v>1387</v>
      </c>
      <c r="F259" s="305" t="s">
        <v>1387</v>
      </c>
      <c r="G259" s="305" t="str">
        <f t="shared" si="2"/>
        <v>Quercus_generiqueF2BT31-RDVTECH44BT31-RDVTECH44</v>
      </c>
    </row>
    <row r="260" spans="3:7" x14ac:dyDescent="0.3">
      <c r="C260" s="305" t="s">
        <v>1305</v>
      </c>
      <c r="D260" s="305" t="s">
        <v>10</v>
      </c>
      <c r="E260" s="305" t="s">
        <v>1387</v>
      </c>
      <c r="F260" s="305" t="s">
        <v>1387</v>
      </c>
      <c r="G260" s="305" t="str">
        <f t="shared" si="2"/>
        <v>Robinier faux acaciaF2BT31-RDVTECH44BT31-RDVTECH44</v>
      </c>
    </row>
    <row r="261" spans="3:7" x14ac:dyDescent="0.3">
      <c r="C261" s="305" t="s">
        <v>832</v>
      </c>
      <c r="D261" s="305" t="s">
        <v>10</v>
      </c>
      <c r="E261" s="305" t="s">
        <v>1387</v>
      </c>
      <c r="F261" s="305" t="s">
        <v>1387</v>
      </c>
      <c r="G261" s="305" t="str">
        <f t="shared" si="2"/>
        <v>Sapin d'AndalousieF2BT31-RDVTECH44BT31-RDVTECH44</v>
      </c>
    </row>
    <row r="262" spans="3:7" x14ac:dyDescent="0.3">
      <c r="C262" s="305" t="s">
        <v>827</v>
      </c>
      <c r="D262" s="305" t="s">
        <v>10</v>
      </c>
      <c r="E262" s="305" t="s">
        <v>1387</v>
      </c>
      <c r="F262" s="305" t="s">
        <v>1387</v>
      </c>
      <c r="G262" s="305" t="str">
        <f t="shared" si="2"/>
        <v>Sapin de CéphalonieF2BT31-RDVTECH44BT31-RDVTECH44</v>
      </c>
    </row>
    <row r="263" spans="3:7" x14ac:dyDescent="0.3">
      <c r="C263" s="305" t="s">
        <v>804</v>
      </c>
      <c r="D263" s="305" t="s">
        <v>10</v>
      </c>
      <c r="E263" s="305" t="s">
        <v>1387</v>
      </c>
      <c r="F263" s="305" t="s">
        <v>1387</v>
      </c>
      <c r="G263" s="305" t="str">
        <f t="shared" si="2"/>
        <v>Sapin de CilicieF2BT31-RDVTECH44BT31-RDVTECH44</v>
      </c>
    </row>
    <row r="264" spans="3:7" x14ac:dyDescent="0.3">
      <c r="C264" s="305" t="s">
        <v>788</v>
      </c>
      <c r="D264" s="305" t="s">
        <v>10</v>
      </c>
      <c r="E264" s="305" t="s">
        <v>1387</v>
      </c>
      <c r="F264" s="305" t="s">
        <v>1387</v>
      </c>
      <c r="G264" s="305" t="str">
        <f t="shared" si="2"/>
        <v>Sapin de NordmannF2BT31-RDVTECH44BT31-RDVTECH44</v>
      </c>
    </row>
    <row r="265" spans="3:7" x14ac:dyDescent="0.3">
      <c r="C265" s="305" t="s">
        <v>824</v>
      </c>
      <c r="D265" s="305" t="s">
        <v>10</v>
      </c>
      <c r="E265" s="305" t="s">
        <v>1387</v>
      </c>
      <c r="F265" s="305" t="s">
        <v>1387</v>
      </c>
      <c r="G265" s="305" t="str">
        <f t="shared" si="2"/>
        <v>Sapin de TurquieF2BT31-RDVTECH44BT31-RDVTECH44</v>
      </c>
    </row>
    <row r="266" spans="3:7" x14ac:dyDescent="0.3">
      <c r="C266" s="305" t="s">
        <v>842</v>
      </c>
      <c r="D266" s="305" t="s">
        <v>10</v>
      </c>
      <c r="E266" s="305" t="s">
        <v>1387</v>
      </c>
      <c r="F266" s="305" t="s">
        <v>1387</v>
      </c>
      <c r="G266" s="305" t="str">
        <f t="shared" si="2"/>
        <v>Sapin de VancouverF2BT31-RDVTECH44BT31-RDVTECH44</v>
      </c>
    </row>
    <row r="267" spans="3:7" x14ac:dyDescent="0.3">
      <c r="C267" s="305" t="s">
        <v>799</v>
      </c>
      <c r="D267" s="305" t="s">
        <v>10</v>
      </c>
      <c r="E267" s="305" t="s">
        <v>1387</v>
      </c>
      <c r="F267" s="305" t="s">
        <v>1387</v>
      </c>
      <c r="G267" s="305" t="str">
        <f t="shared" si="2"/>
        <v>Sapin du ColoradoF2BT31-RDVTECH44BT31-RDVTECH44</v>
      </c>
    </row>
    <row r="268" spans="3:7" x14ac:dyDescent="0.3">
      <c r="C268" s="305" t="s">
        <v>837</v>
      </c>
      <c r="D268" s="305" t="s">
        <v>10</v>
      </c>
      <c r="E268" s="305" t="s">
        <v>1387</v>
      </c>
      <c r="F268" s="305" t="s">
        <v>1387</v>
      </c>
      <c r="G268" s="305" t="str">
        <f t="shared" si="2"/>
        <v>Sapin nobleF2BT31-RDVTECH44BT31-RDVTECH44</v>
      </c>
    </row>
    <row r="269" spans="3:7" x14ac:dyDescent="0.3">
      <c r="C269" s="305" t="s">
        <v>221</v>
      </c>
      <c r="D269" s="305" t="s">
        <v>10</v>
      </c>
      <c r="E269" s="305" t="s">
        <v>1387</v>
      </c>
      <c r="F269" s="305" t="s">
        <v>1387</v>
      </c>
      <c r="G269" s="305" t="str">
        <f t="shared" si="2"/>
        <v>Sapin pectinéF2BT31-RDVTECH44BT31-RDVTECH44</v>
      </c>
    </row>
    <row r="270" spans="3:7" x14ac:dyDescent="0.3">
      <c r="C270" s="305" t="s">
        <v>1328</v>
      </c>
      <c r="D270" s="305" t="s">
        <v>10</v>
      </c>
      <c r="E270" s="305" t="s">
        <v>1387</v>
      </c>
      <c r="F270" s="305" t="s">
        <v>1387</v>
      </c>
      <c r="G270" s="305" t="str">
        <f t="shared" si="2"/>
        <v>Saule à cinq étamines F2BT31-RDVTECH44BT31-RDVTECH44</v>
      </c>
    </row>
    <row r="271" spans="3:7" x14ac:dyDescent="0.3">
      <c r="C271" s="305" t="s">
        <v>1323</v>
      </c>
      <c r="D271" s="305" t="s">
        <v>10</v>
      </c>
      <c r="E271" s="305" t="s">
        <v>1387</v>
      </c>
      <c r="F271" s="305" t="s">
        <v>1387</v>
      </c>
      <c r="G271" s="305" t="str">
        <f t="shared" si="2"/>
        <v>Saule à trois étaminesF2BT31-RDVTECH44BT31-RDVTECH44</v>
      </c>
    </row>
    <row r="272" spans="3:7" x14ac:dyDescent="0.3">
      <c r="C272" s="305" t="s">
        <v>447</v>
      </c>
      <c r="D272" s="305" t="s">
        <v>10</v>
      </c>
      <c r="E272" s="305" t="s">
        <v>1387</v>
      </c>
      <c r="F272" s="305" t="s">
        <v>1387</v>
      </c>
      <c r="G272" s="305" t="str">
        <f t="shared" si="2"/>
        <v>Saule blancF2BT31-RDVTECH44BT31-RDVTECH44</v>
      </c>
    </row>
    <row r="273" spans="3:7" x14ac:dyDescent="0.3">
      <c r="C273" s="305" t="s">
        <v>467</v>
      </c>
      <c r="D273" s="305" t="s">
        <v>10</v>
      </c>
      <c r="E273" s="305" t="s">
        <v>1387</v>
      </c>
      <c r="F273" s="305" t="s">
        <v>1387</v>
      </c>
      <c r="G273" s="305" t="str">
        <f t="shared" ref="G273:G307" si="3">+_xlfn.CONCAT(C273:F273)</f>
        <v>Saule cassantF2BT31-RDVTECH44BT31-RDVTECH44</v>
      </c>
    </row>
    <row r="274" spans="3:7" x14ac:dyDescent="0.3">
      <c r="C274" s="305" t="s">
        <v>452</v>
      </c>
      <c r="D274" s="305" t="s">
        <v>10</v>
      </c>
      <c r="E274" s="305" t="s">
        <v>1387</v>
      </c>
      <c r="F274" s="305" t="s">
        <v>1387</v>
      </c>
      <c r="G274" s="305" t="str">
        <f t="shared" si="3"/>
        <v>Saule cendréF2BT31-RDVTECH44BT31-RDVTECH44</v>
      </c>
    </row>
    <row r="275" spans="3:7" x14ac:dyDescent="0.3">
      <c r="C275" s="305" t="s">
        <v>485</v>
      </c>
      <c r="D275" s="305" t="s">
        <v>10</v>
      </c>
      <c r="E275" s="305" t="s">
        <v>1387</v>
      </c>
      <c r="F275" s="305" t="s">
        <v>1387</v>
      </c>
      <c r="G275" s="305" t="str">
        <f t="shared" si="3"/>
        <v>Saule des vanniersF2BT31-RDVTECH44BT31-RDVTECH44</v>
      </c>
    </row>
    <row r="276" spans="3:7" x14ac:dyDescent="0.3">
      <c r="C276" s="305" t="s">
        <v>457</v>
      </c>
      <c r="D276" s="305" t="s">
        <v>10</v>
      </c>
      <c r="E276" s="305" t="s">
        <v>1387</v>
      </c>
      <c r="F276" s="305" t="s">
        <v>1387</v>
      </c>
      <c r="G276" s="305" t="str">
        <f t="shared" si="3"/>
        <v>Saule drapéF2BT31-RDVTECH44BT31-RDVTECH44</v>
      </c>
    </row>
    <row r="277" spans="3:7" x14ac:dyDescent="0.3">
      <c r="C277" s="305" t="s">
        <v>462</v>
      </c>
      <c r="D277" s="305" t="s">
        <v>10</v>
      </c>
      <c r="E277" s="305" t="s">
        <v>1387</v>
      </c>
      <c r="F277" s="305" t="s">
        <v>1387</v>
      </c>
      <c r="G277" s="305" t="str">
        <f t="shared" si="3"/>
        <v>Saule faux daphnéF2BT31-RDVTECH44BT31-RDVTECH44</v>
      </c>
    </row>
    <row r="278" spans="3:7" x14ac:dyDescent="0.3">
      <c r="C278" s="306" t="s">
        <v>622</v>
      </c>
      <c r="D278" s="305" t="s">
        <v>10</v>
      </c>
      <c r="E278" s="305" t="s">
        <v>1387</v>
      </c>
      <c r="F278" s="305" t="s">
        <v>1387</v>
      </c>
      <c r="G278" s="305" t="str">
        <f t="shared" si="3"/>
        <v>Saule génériqueF2BT31-RDVTECH44BT31-RDVTECH44</v>
      </c>
    </row>
    <row r="279" spans="3:7" x14ac:dyDescent="0.3">
      <c r="C279" s="305" t="s">
        <v>472</v>
      </c>
      <c r="D279" s="305" t="s">
        <v>10</v>
      </c>
      <c r="E279" s="305" t="s">
        <v>1387</v>
      </c>
      <c r="F279" s="305" t="s">
        <v>1387</v>
      </c>
      <c r="G279" s="305" t="str">
        <f t="shared" si="3"/>
        <v>Saule marsaultF2BT31-RDVTECH44BT31-RDVTECH44</v>
      </c>
    </row>
    <row r="280" spans="3:7" x14ac:dyDescent="0.3">
      <c r="C280" s="305" t="s">
        <v>477</v>
      </c>
      <c r="D280" s="305" t="s">
        <v>10</v>
      </c>
      <c r="E280" s="305" t="s">
        <v>1387</v>
      </c>
      <c r="F280" s="305" t="s">
        <v>1387</v>
      </c>
      <c r="G280" s="305" t="str">
        <f t="shared" si="3"/>
        <v>Saule pédicelléF2BT31-RDVTECH44BT31-RDVTECH44</v>
      </c>
    </row>
    <row r="281" spans="3:7" x14ac:dyDescent="0.3">
      <c r="C281" s="305" t="s">
        <v>490</v>
      </c>
      <c r="D281" s="305" t="s">
        <v>10</v>
      </c>
      <c r="E281" s="305" t="s">
        <v>1387</v>
      </c>
      <c r="F281" s="305" t="s">
        <v>1387</v>
      </c>
      <c r="G281" s="305" t="str">
        <f t="shared" si="3"/>
        <v>Saule rougeF2BT31-RDVTECH44BT31-RDVTECH44</v>
      </c>
    </row>
    <row r="282" spans="3:7" x14ac:dyDescent="0.3">
      <c r="C282" s="305" t="s">
        <v>480</v>
      </c>
      <c r="D282" s="305" t="s">
        <v>10</v>
      </c>
      <c r="E282" s="305" t="s">
        <v>1387</v>
      </c>
      <c r="F282" s="305" t="s">
        <v>1387</v>
      </c>
      <c r="G282" s="305" t="str">
        <f t="shared" si="3"/>
        <v>Saule rouxF2BT31-RDVTECH44BT31-RDVTECH44</v>
      </c>
    </row>
    <row r="283" spans="3:7" x14ac:dyDescent="0.3">
      <c r="C283" s="305" t="s">
        <v>740</v>
      </c>
      <c r="D283" s="305" t="s">
        <v>10</v>
      </c>
      <c r="E283" s="305" t="s">
        <v>1387</v>
      </c>
      <c r="F283" s="305" t="s">
        <v>1387</v>
      </c>
      <c r="G283" s="305" t="str">
        <f t="shared" si="3"/>
        <v>Séquoia géantF2BT31-RDVTECH44BT31-RDVTECH44</v>
      </c>
    </row>
    <row r="284" spans="3:7" x14ac:dyDescent="0.3">
      <c r="C284" s="305" t="s">
        <v>745</v>
      </c>
      <c r="D284" s="305" t="s">
        <v>10</v>
      </c>
      <c r="E284" s="305" t="s">
        <v>1387</v>
      </c>
      <c r="F284" s="305" t="s">
        <v>1387</v>
      </c>
      <c r="G284" s="305" t="str">
        <f t="shared" si="3"/>
        <v>Séquoia toujours vertF2BT31-RDVTECH44BT31-RDVTECH44</v>
      </c>
    </row>
    <row r="285" spans="3:7" x14ac:dyDescent="0.3">
      <c r="C285" s="305" t="s">
        <v>1088</v>
      </c>
      <c r="D285" s="305" t="s">
        <v>10</v>
      </c>
      <c r="E285" s="305" t="s">
        <v>1387</v>
      </c>
      <c r="F285" s="305" t="s">
        <v>1387</v>
      </c>
      <c r="G285" s="305" t="str">
        <f t="shared" si="3"/>
        <v>Sorbier de FinlandeF2BT31-RDVTECH44BT31-RDVTECH44</v>
      </c>
    </row>
    <row r="286" spans="3:7" x14ac:dyDescent="0.3">
      <c r="C286" s="305" t="s">
        <v>1096</v>
      </c>
      <c r="D286" s="305" t="s">
        <v>10</v>
      </c>
      <c r="E286" s="305" t="s">
        <v>1387</v>
      </c>
      <c r="F286" s="305" t="s">
        <v>1387</v>
      </c>
      <c r="G286" s="305" t="str">
        <f t="shared" si="3"/>
        <v>Sorbier de SuèdeF2BT31-RDVTECH44BT31-RDVTECH44</v>
      </c>
    </row>
    <row r="287" spans="3:7" x14ac:dyDescent="0.3">
      <c r="C287" s="305" t="s">
        <v>1091</v>
      </c>
      <c r="D287" s="305" t="s">
        <v>10</v>
      </c>
      <c r="E287" s="305" t="s">
        <v>1387</v>
      </c>
      <c r="F287" s="305" t="s">
        <v>1387</v>
      </c>
      <c r="G287" s="305" t="str">
        <f t="shared" si="3"/>
        <v>Sorbier des oiseleursF2BT31-RDVTECH44BT31-RDVTECH44</v>
      </c>
    </row>
    <row r="288" spans="3:7" x14ac:dyDescent="0.3">
      <c r="C288" s="305" t="s">
        <v>590</v>
      </c>
      <c r="D288" s="305" t="s">
        <v>10</v>
      </c>
      <c r="E288" s="305" t="s">
        <v>1387</v>
      </c>
      <c r="F288" s="305" t="s">
        <v>1387</v>
      </c>
      <c r="G288" s="305" t="str">
        <f t="shared" si="3"/>
        <v>Sumac de VirginieF2BT31-RDVTECH44BT31-RDVTECH44</v>
      </c>
    </row>
    <row r="289" spans="3:7" x14ac:dyDescent="0.3">
      <c r="C289" s="305" t="s">
        <v>1295</v>
      </c>
      <c r="D289" s="305" t="s">
        <v>10</v>
      </c>
      <c r="E289" s="305" t="s">
        <v>1387</v>
      </c>
      <c r="F289" s="305" t="s">
        <v>1387</v>
      </c>
      <c r="G289" s="305" t="str">
        <f t="shared" si="3"/>
        <v>Sureau à grappesF2BT31-RDVTECH44BT31-RDVTECH44</v>
      </c>
    </row>
    <row r="290" spans="3:7" x14ac:dyDescent="0.3">
      <c r="C290" s="305" t="s">
        <v>1290</v>
      </c>
      <c r="D290" s="305" t="s">
        <v>10</v>
      </c>
      <c r="E290" s="305" t="s">
        <v>1387</v>
      </c>
      <c r="F290" s="305" t="s">
        <v>1387</v>
      </c>
      <c r="G290" s="305" t="str">
        <f t="shared" si="3"/>
        <v>Sureau noirF2BT31-RDVTECH44BT31-RDVTECH44</v>
      </c>
    </row>
    <row r="291" spans="3:7" x14ac:dyDescent="0.3">
      <c r="C291" s="305" t="s">
        <v>598</v>
      </c>
      <c r="D291" s="305" t="s">
        <v>10</v>
      </c>
      <c r="E291" s="305" t="s">
        <v>1387</v>
      </c>
      <c r="F291" s="305" t="s">
        <v>1387</v>
      </c>
      <c r="G291" s="305" t="str">
        <f t="shared" si="3"/>
        <v>Tamaris d'AfriqueF2BT31-RDVTECH44BT31-RDVTECH44</v>
      </c>
    </row>
    <row r="292" spans="3:7" x14ac:dyDescent="0.3">
      <c r="C292" s="305" t="s">
        <v>593</v>
      </c>
      <c r="D292" s="305" t="s">
        <v>10</v>
      </c>
      <c r="E292" s="305" t="s">
        <v>1387</v>
      </c>
      <c r="F292" s="305" t="s">
        <v>1387</v>
      </c>
      <c r="G292" s="305" t="str">
        <f t="shared" si="3"/>
        <v>Tamaris de FranceF2BT31-RDVTECH44BT31-RDVTECH44</v>
      </c>
    </row>
    <row r="293" spans="3:7" x14ac:dyDescent="0.3">
      <c r="C293" s="305" t="s">
        <v>593</v>
      </c>
      <c r="D293" s="305" t="s">
        <v>10</v>
      </c>
      <c r="E293" s="305" t="s">
        <v>1387</v>
      </c>
      <c r="F293" s="305" t="s">
        <v>1387</v>
      </c>
      <c r="G293" s="305" t="str">
        <f t="shared" si="3"/>
        <v>Tamaris de FranceF2BT31-RDVTECH44BT31-RDVTECH44</v>
      </c>
    </row>
    <row r="294" spans="3:7" x14ac:dyDescent="0.3">
      <c r="C294" s="305" t="s">
        <v>808</v>
      </c>
      <c r="D294" s="305" t="s">
        <v>10</v>
      </c>
      <c r="E294" s="305" t="s">
        <v>1387</v>
      </c>
      <c r="F294" s="305" t="s">
        <v>1387</v>
      </c>
      <c r="G294" s="305" t="str">
        <f t="shared" si="3"/>
        <v>Thuya du CanadaF2BT31-RDVTECH44BT31-RDVTECH44</v>
      </c>
    </row>
    <row r="295" spans="3:7" x14ac:dyDescent="0.3">
      <c r="C295" s="305" t="s">
        <v>811</v>
      </c>
      <c r="D295" s="305" t="s">
        <v>10</v>
      </c>
      <c r="E295" s="305" t="s">
        <v>1387</v>
      </c>
      <c r="F295" s="305" t="s">
        <v>1387</v>
      </c>
      <c r="G295" s="305" t="str">
        <f t="shared" si="3"/>
        <v>Thuya géantF2BT31-RDVTECH44BT31-RDVTECH44</v>
      </c>
    </row>
    <row r="296" spans="3:7" x14ac:dyDescent="0.3">
      <c r="C296" s="305" t="s">
        <v>1358</v>
      </c>
      <c r="D296" s="305" t="s">
        <v>10</v>
      </c>
      <c r="E296" s="305" t="s">
        <v>1387</v>
      </c>
      <c r="F296" s="305" t="s">
        <v>1387</v>
      </c>
      <c r="G296" s="305" t="str">
        <f t="shared" si="3"/>
        <v>Tilleul à grandes feuillesF2BT31-RDVTECH44BT31-RDVTECH44</v>
      </c>
    </row>
    <row r="297" spans="3:7" x14ac:dyDescent="0.3">
      <c r="C297" s="305" t="s">
        <v>434</v>
      </c>
      <c r="D297" s="305" t="s">
        <v>10</v>
      </c>
      <c r="E297" s="305" t="s">
        <v>1387</v>
      </c>
      <c r="F297" s="305" t="s">
        <v>1387</v>
      </c>
      <c r="G297" s="305" t="str">
        <f t="shared" si="3"/>
        <v>Tilleul à petites feuillesF2BT31-RDVTECH44BT31-RDVTECH44</v>
      </c>
    </row>
    <row r="298" spans="3:7" x14ac:dyDescent="0.3">
      <c r="C298" s="305" t="s">
        <v>539</v>
      </c>
      <c r="D298" s="305" t="s">
        <v>10</v>
      </c>
      <c r="E298" s="305" t="s">
        <v>1387</v>
      </c>
      <c r="F298" s="305" t="s">
        <v>1387</v>
      </c>
      <c r="G298" s="305" t="str">
        <f t="shared" si="3"/>
        <v>Tilleul argentéF2BT31-RDVTECH44BT31-RDVTECH44</v>
      </c>
    </row>
    <row r="299" spans="3:7" x14ac:dyDescent="0.3">
      <c r="C299" s="305" t="s">
        <v>536</v>
      </c>
      <c r="D299" s="305" t="s">
        <v>10</v>
      </c>
      <c r="E299" s="305" t="s">
        <v>1387</v>
      </c>
      <c r="F299" s="305" t="s">
        <v>1387</v>
      </c>
      <c r="G299" s="305" t="str">
        <f t="shared" si="3"/>
        <v>Tilleul d'Amérique du NordF2BT31-RDVTECH44BT31-RDVTECH44</v>
      </c>
    </row>
    <row r="300" spans="3:7" x14ac:dyDescent="0.3">
      <c r="C300" s="305" t="s">
        <v>439</v>
      </c>
      <c r="D300" s="305" t="s">
        <v>10</v>
      </c>
      <c r="E300" s="305" t="s">
        <v>1387</v>
      </c>
      <c r="F300" s="305" t="s">
        <v>1387</v>
      </c>
      <c r="G300" s="305" t="str">
        <f t="shared" si="3"/>
        <v>Tilleul de HollandeF2BT31-RDVTECH44BT31-RDVTECH44</v>
      </c>
    </row>
    <row r="301" spans="3:7" x14ac:dyDescent="0.3">
      <c r="C301" s="307" t="s">
        <v>625</v>
      </c>
      <c r="D301" s="305" t="s">
        <v>10</v>
      </c>
      <c r="E301" s="305" t="s">
        <v>1387</v>
      </c>
      <c r="F301" s="305" t="s">
        <v>1387</v>
      </c>
      <c r="G301" s="305" t="str">
        <f t="shared" si="3"/>
        <v>Tilleul génériqueF2BT31-RDVTECH44BT31-RDVTECH44</v>
      </c>
    </row>
    <row r="302" spans="3:7" x14ac:dyDescent="0.3">
      <c r="C302" s="305" t="s">
        <v>544</v>
      </c>
      <c r="D302" s="305" t="s">
        <v>10</v>
      </c>
      <c r="E302" s="305" t="s">
        <v>1387</v>
      </c>
      <c r="F302" s="305" t="s">
        <v>1387</v>
      </c>
      <c r="G302" s="305" t="str">
        <f t="shared" si="3"/>
        <v>Tilleul vertF2BT31-RDVTECH44BT31-RDVTECH44</v>
      </c>
    </row>
    <row r="303" spans="3:7" x14ac:dyDescent="0.3">
      <c r="C303" s="305" t="s">
        <v>1312</v>
      </c>
      <c r="D303" s="305" t="s">
        <v>10</v>
      </c>
      <c r="E303" s="305" t="s">
        <v>1387</v>
      </c>
      <c r="F303" s="305" t="s">
        <v>1387</v>
      </c>
      <c r="G303" s="305" t="str">
        <f t="shared" si="3"/>
        <v>TrembleF2BT31-RDVTECH44BT31-RDVTECH44</v>
      </c>
    </row>
    <row r="304" spans="3:7" x14ac:dyDescent="0.3">
      <c r="C304" s="305" t="s">
        <v>821</v>
      </c>
      <c r="D304" s="305" t="s">
        <v>10</v>
      </c>
      <c r="E304" s="305" t="s">
        <v>1387</v>
      </c>
      <c r="F304" s="305" t="s">
        <v>1387</v>
      </c>
      <c r="G304" s="305" t="str">
        <f t="shared" si="3"/>
        <v>Tsuga du CanadaF2BT31-RDVTECH44BT31-RDVTECH44</v>
      </c>
    </row>
    <row r="305" spans="3:7" x14ac:dyDescent="0.3">
      <c r="C305" s="305" t="s">
        <v>816</v>
      </c>
      <c r="D305" s="305" t="s">
        <v>10</v>
      </c>
      <c r="E305" s="305" t="s">
        <v>1387</v>
      </c>
      <c r="F305" s="305" t="s">
        <v>1387</v>
      </c>
      <c r="G305" s="305" t="str">
        <f t="shared" si="3"/>
        <v>Tsuga hétérophylleF2BT31-RDVTECH44BT31-RDVTECH44</v>
      </c>
    </row>
    <row r="306" spans="3:7" x14ac:dyDescent="0.3">
      <c r="C306" s="305" t="s">
        <v>1016</v>
      </c>
      <c r="D306" s="305" t="s">
        <v>10</v>
      </c>
      <c r="E306" s="305" t="s">
        <v>1387</v>
      </c>
      <c r="F306" s="305" t="s">
        <v>1387</v>
      </c>
      <c r="G306" s="305" t="str">
        <f t="shared" si="3"/>
        <v>Tulipier de VirginieF2BT31-RDVTECH44BT31-RDVTECH44</v>
      </c>
    </row>
    <row r="307" spans="3:7" x14ac:dyDescent="0.3">
      <c r="C307" s="305" t="s">
        <v>602</v>
      </c>
      <c r="D307" s="305" t="s">
        <v>10</v>
      </c>
      <c r="E307" s="305" t="s">
        <v>1387</v>
      </c>
      <c r="F307" s="305" t="s">
        <v>1387</v>
      </c>
      <c r="G307" s="305" t="str">
        <f t="shared" si="3"/>
        <v>Vernis vraiF2BT31-RDVTECH44BT31-RDVTECH44</v>
      </c>
    </row>
    <row r="308" spans="3:7" x14ac:dyDescent="0.3">
      <c r="C308"/>
      <c r="D308"/>
      <c r="E308"/>
      <c r="F308"/>
    </row>
    <row r="309" spans="3:7" x14ac:dyDescent="0.3">
      <c r="C309"/>
      <c r="D309"/>
      <c r="E309"/>
      <c r="F309"/>
    </row>
    <row r="310" spans="3:7" x14ac:dyDescent="0.3">
      <c r="C310"/>
      <c r="D310"/>
      <c r="E310"/>
      <c r="F310"/>
    </row>
    <row r="311" spans="3:7" x14ac:dyDescent="0.3">
      <c r="C311"/>
      <c r="D311"/>
      <c r="E311"/>
      <c r="F311"/>
    </row>
    <row r="312" spans="3:7" x14ac:dyDescent="0.3">
      <c r="C312" s="287" t="s">
        <v>1431</v>
      </c>
      <c r="D312"/>
      <c r="E312"/>
      <c r="F312"/>
    </row>
    <row r="313" spans="3:7" x14ac:dyDescent="0.3">
      <c r="C313" s="288" t="s">
        <v>1432</v>
      </c>
      <c r="D313"/>
      <c r="E313"/>
      <c r="F313"/>
    </row>
    <row r="314" spans="3:7" x14ac:dyDescent="0.3">
      <c r="C314" s="288" t="s">
        <v>1423</v>
      </c>
      <c r="D314"/>
      <c r="E314"/>
      <c r="F314"/>
    </row>
    <row r="315" spans="3:7" x14ac:dyDescent="0.3">
      <c r="C315" s="288" t="s">
        <v>1424</v>
      </c>
      <c r="D315"/>
      <c r="E315"/>
      <c r="F315"/>
    </row>
    <row r="316" spans="3:7" x14ac:dyDescent="0.3">
      <c r="C316" s="112"/>
      <c r="D316"/>
      <c r="E316"/>
      <c r="F316"/>
    </row>
    <row r="317" spans="3:7" x14ac:dyDescent="0.3">
      <c r="C317" s="287" t="s">
        <v>1433</v>
      </c>
      <c r="D317"/>
      <c r="E317"/>
      <c r="F317"/>
    </row>
    <row r="318" spans="3:7" x14ac:dyDescent="0.3">
      <c r="C318" s="288" t="s">
        <v>1434</v>
      </c>
      <c r="D318"/>
      <c r="E318"/>
      <c r="F318"/>
    </row>
    <row r="319" spans="3:7" x14ac:dyDescent="0.3">
      <c r="C319" s="288" t="s">
        <v>1435</v>
      </c>
      <c r="D319"/>
      <c r="E319"/>
      <c r="F319"/>
    </row>
    <row r="320" spans="3:7" x14ac:dyDescent="0.3">
      <c r="C320" s="288" t="s">
        <v>1436</v>
      </c>
      <c r="D320"/>
      <c r="E320"/>
      <c r="F320"/>
    </row>
    <row r="321" spans="3:6" ht="28.8" x14ac:dyDescent="0.3">
      <c r="C321" s="288" t="s">
        <v>1437</v>
      </c>
      <c r="D321"/>
      <c r="E321"/>
      <c r="F321"/>
    </row>
    <row r="322" spans="3:6" x14ac:dyDescent="0.3">
      <c r="C322" s="288" t="s">
        <v>1424</v>
      </c>
      <c r="D322"/>
      <c r="E322"/>
      <c r="F322"/>
    </row>
    <row r="323" spans="3:6" x14ac:dyDescent="0.3">
      <c r="C323" s="288" t="s">
        <v>1438</v>
      </c>
      <c r="D323"/>
      <c r="E323"/>
      <c r="F323"/>
    </row>
    <row r="324" spans="3:6" x14ac:dyDescent="0.3">
      <c r="C324"/>
      <c r="D324"/>
      <c r="E324"/>
      <c r="F324"/>
    </row>
    <row r="325" spans="3:6" x14ac:dyDescent="0.3">
      <c r="C325"/>
      <c r="D325"/>
      <c r="E325"/>
      <c r="F325"/>
    </row>
    <row r="326" spans="3:6" x14ac:dyDescent="0.3">
      <c r="C326"/>
      <c r="D326"/>
      <c r="E326"/>
      <c r="F326"/>
    </row>
    <row r="327" spans="3:6" x14ac:dyDescent="0.3">
      <c r="C327"/>
      <c r="D327"/>
      <c r="E327"/>
      <c r="F327"/>
    </row>
    <row r="328" spans="3:6" x14ac:dyDescent="0.3">
      <c r="C328"/>
      <c r="D328"/>
      <c r="E328"/>
      <c r="F328"/>
    </row>
    <row r="329" spans="3:6" x14ac:dyDescent="0.3">
      <c r="C329"/>
      <c r="D329"/>
      <c r="E329"/>
      <c r="F329"/>
    </row>
    <row r="330" spans="3:6" x14ac:dyDescent="0.3">
      <c r="C330"/>
      <c r="D330"/>
      <c r="E330"/>
      <c r="F330"/>
    </row>
    <row r="331" spans="3:6" x14ac:dyDescent="0.3">
      <c r="C331"/>
      <c r="D331"/>
      <c r="E331"/>
      <c r="F331"/>
    </row>
    <row r="332" spans="3:6" x14ac:dyDescent="0.3">
      <c r="C332"/>
      <c r="D332"/>
      <c r="E332"/>
      <c r="F332"/>
    </row>
    <row r="333" spans="3:6" x14ac:dyDescent="0.3">
      <c r="C333"/>
      <c r="D333"/>
      <c r="E333"/>
      <c r="F333"/>
    </row>
    <row r="334" spans="3:6" x14ac:dyDescent="0.3">
      <c r="C334"/>
      <c r="D334"/>
      <c r="E334"/>
      <c r="F334"/>
    </row>
    <row r="335" spans="3:6" x14ac:dyDescent="0.3">
      <c r="C335"/>
      <c r="D335"/>
      <c r="E335"/>
      <c r="F335"/>
    </row>
    <row r="336" spans="3:6" x14ac:dyDescent="0.3">
      <c r="C336"/>
      <c r="D336"/>
      <c r="E336"/>
      <c r="F336"/>
    </row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spans="3:6" x14ac:dyDescent="0.3">
      <c r="C785"/>
      <c r="D785"/>
      <c r="E785"/>
      <c r="F785"/>
    </row>
    <row r="786" spans="3:6" x14ac:dyDescent="0.3">
      <c r="C786"/>
      <c r="D786"/>
      <c r="E786"/>
      <c r="F786"/>
    </row>
    <row r="787" spans="3:6" x14ac:dyDescent="0.3">
      <c r="C787"/>
      <c r="D787"/>
      <c r="E787"/>
      <c r="F787"/>
    </row>
    <row r="788" spans="3:6" x14ac:dyDescent="0.3">
      <c r="C788"/>
      <c r="D788"/>
      <c r="E788"/>
      <c r="F788"/>
    </row>
    <row r="789" spans="3:6" x14ac:dyDescent="0.3">
      <c r="C789"/>
      <c r="D789"/>
      <c r="E789"/>
      <c r="F789"/>
    </row>
    <row r="790" spans="3:6" x14ac:dyDescent="0.3">
      <c r="C790"/>
      <c r="D790"/>
      <c r="E790"/>
      <c r="F790"/>
    </row>
    <row r="791" spans="3:6" x14ac:dyDescent="0.3">
      <c r="C791"/>
      <c r="D791"/>
      <c r="E791"/>
      <c r="F791"/>
    </row>
    <row r="792" spans="3:6" x14ac:dyDescent="0.3">
      <c r="C792"/>
      <c r="D792"/>
      <c r="E792"/>
      <c r="F792"/>
    </row>
    <row r="793" spans="3:6" x14ac:dyDescent="0.3">
      <c r="C793"/>
      <c r="D793"/>
      <c r="E793"/>
      <c r="F793"/>
    </row>
    <row r="794" spans="3:6" x14ac:dyDescent="0.3">
      <c r="C794"/>
      <c r="D794"/>
      <c r="E794"/>
      <c r="F794"/>
    </row>
    <row r="795" spans="3:6" x14ac:dyDescent="0.3">
      <c r="C795"/>
      <c r="D795"/>
      <c r="E795"/>
      <c r="F795"/>
    </row>
    <row r="796" spans="3:6" x14ac:dyDescent="0.3">
      <c r="C796"/>
      <c r="D796"/>
      <c r="E796"/>
      <c r="F796"/>
    </row>
    <row r="797" spans="3:6" x14ac:dyDescent="0.3">
      <c r="C797"/>
      <c r="D797"/>
      <c r="E797"/>
      <c r="F797"/>
    </row>
    <row r="798" spans="3:6" x14ac:dyDescent="0.3">
      <c r="C798"/>
      <c r="D798"/>
      <c r="E798"/>
      <c r="F798"/>
    </row>
    <row r="799" spans="3:6" x14ac:dyDescent="0.3">
      <c r="C799"/>
      <c r="D799"/>
      <c r="E799"/>
      <c r="F799"/>
    </row>
    <row r="800" spans="3:6" x14ac:dyDescent="0.3">
      <c r="C800"/>
      <c r="D800"/>
      <c r="E800"/>
    </row>
    <row r="801" spans="3:5" x14ac:dyDescent="0.3">
      <c r="C801"/>
      <c r="D801"/>
      <c r="E801"/>
    </row>
    <row r="802" spans="3:5" x14ac:dyDescent="0.3">
      <c r="C802"/>
      <c r="D802"/>
      <c r="E802"/>
    </row>
    <row r="803" spans="3:5" x14ac:dyDescent="0.3">
      <c r="C803"/>
      <c r="D803"/>
      <c r="E803"/>
    </row>
    <row r="804" spans="3:5" x14ac:dyDescent="0.3">
      <c r="C804"/>
      <c r="D804"/>
      <c r="E804"/>
    </row>
    <row r="805" spans="3:5" x14ac:dyDescent="0.3">
      <c r="C805"/>
      <c r="D805"/>
      <c r="E805"/>
    </row>
    <row r="806" spans="3:5" x14ac:dyDescent="0.3">
      <c r="C806"/>
      <c r="D806"/>
      <c r="E806"/>
    </row>
    <row r="807" spans="3:5" x14ac:dyDescent="0.3">
      <c r="C807"/>
      <c r="D807"/>
      <c r="E807"/>
    </row>
    <row r="808" spans="3:5" x14ac:dyDescent="0.3">
      <c r="C808"/>
      <c r="D808"/>
      <c r="E808"/>
    </row>
    <row r="809" spans="3:5" x14ac:dyDescent="0.3">
      <c r="C809"/>
      <c r="D809"/>
      <c r="E809"/>
    </row>
    <row r="810" spans="3:5" x14ac:dyDescent="0.3">
      <c r="C810"/>
      <c r="D810"/>
      <c r="E810"/>
    </row>
    <row r="811" spans="3:5" x14ac:dyDescent="0.3">
      <c r="C811"/>
      <c r="D811"/>
      <c r="E811"/>
    </row>
    <row r="812" spans="3:5" x14ac:dyDescent="0.3">
      <c r="C812"/>
      <c r="D812"/>
      <c r="E812"/>
    </row>
    <row r="813" spans="3:5" x14ac:dyDescent="0.3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4.4" x14ac:dyDescent="0.3"/>
  <cols>
    <col min="1" max="1" width="16.21875" bestFit="1" customWidth="1"/>
    <col min="3" max="3" width="32.21875" bestFit="1" customWidth="1"/>
    <col min="4" max="4" width="24.21875" bestFit="1" customWidth="1"/>
    <col min="6" max="6" width="36.44140625" bestFit="1" customWidth="1"/>
    <col min="7" max="7" width="24.21875" bestFit="1" customWidth="1"/>
    <col min="10" max="10" width="23.21875" customWidth="1"/>
    <col min="11" max="11" width="24.21875" bestFit="1" customWidth="1"/>
    <col min="13" max="13" width="25.21875" bestFit="1" customWidth="1"/>
  </cols>
  <sheetData>
    <row r="2" spans="1:13" x14ac:dyDescent="0.3">
      <c r="A2" t="s">
        <v>1411</v>
      </c>
      <c r="C2" t="s">
        <v>1412</v>
      </c>
      <c r="F2" t="s">
        <v>1417</v>
      </c>
      <c r="J2" t="s">
        <v>1418</v>
      </c>
    </row>
    <row r="3" spans="1:13" x14ac:dyDescent="0.3">
      <c r="A3" s="129" t="s">
        <v>1408</v>
      </c>
      <c r="C3" s="129" t="s">
        <v>1408</v>
      </c>
      <c r="D3" s="129" t="s">
        <v>1413</v>
      </c>
      <c r="F3" s="129" t="s">
        <v>1408</v>
      </c>
      <c r="G3" s="129" t="s">
        <v>1413</v>
      </c>
      <c r="H3" s="277" t="s">
        <v>9</v>
      </c>
      <c r="J3" s="129" t="s">
        <v>1408</v>
      </c>
      <c r="K3" s="129" t="s">
        <v>1413</v>
      </c>
      <c r="L3" s="277" t="s">
        <v>9</v>
      </c>
      <c r="M3" s="129" t="s">
        <v>309</v>
      </c>
    </row>
    <row r="4" spans="1:13" x14ac:dyDescent="0.3">
      <c r="A4" s="129" t="s">
        <v>1409</v>
      </c>
      <c r="C4" s="1" t="s">
        <v>1409</v>
      </c>
      <c r="D4" t="s">
        <v>1414</v>
      </c>
      <c r="F4" s="129" t="s">
        <v>1408</v>
      </c>
      <c r="G4" s="129" t="s">
        <v>1413</v>
      </c>
      <c r="H4" s="135" t="s">
        <v>10</v>
      </c>
      <c r="J4" s="129" t="s">
        <v>1408</v>
      </c>
      <c r="K4" s="129" t="s">
        <v>1413</v>
      </c>
      <c r="L4" s="135" t="s">
        <v>10</v>
      </c>
      <c r="M4" s="129" t="s">
        <v>310</v>
      </c>
    </row>
    <row r="5" spans="1:13" x14ac:dyDescent="0.3">
      <c r="A5" s="129" t="s">
        <v>1410</v>
      </c>
      <c r="C5" t="s">
        <v>1410</v>
      </c>
      <c r="D5" t="s">
        <v>1414</v>
      </c>
      <c r="F5" s="129" t="s">
        <v>1408</v>
      </c>
      <c r="G5" s="129" t="s">
        <v>1413</v>
      </c>
      <c r="H5" s="135" t="s">
        <v>144</v>
      </c>
      <c r="J5" s="129" t="s">
        <v>1408</v>
      </c>
      <c r="K5" s="129" t="s">
        <v>1413</v>
      </c>
      <c r="L5" s="135" t="s">
        <v>144</v>
      </c>
      <c r="M5" s="129" t="s">
        <v>311</v>
      </c>
    </row>
    <row r="6" spans="1:13" x14ac:dyDescent="0.3">
      <c r="A6" s="129" t="s">
        <v>131</v>
      </c>
      <c r="C6" t="s">
        <v>1410</v>
      </c>
      <c r="D6" t="s">
        <v>1415</v>
      </c>
      <c r="F6" s="1" t="s">
        <v>1409</v>
      </c>
      <c r="G6" t="s">
        <v>1414</v>
      </c>
      <c r="H6" s="135" t="s">
        <v>9</v>
      </c>
      <c r="J6" s="1" t="s">
        <v>1409</v>
      </c>
      <c r="K6" t="s">
        <v>1414</v>
      </c>
      <c r="L6" s="135" t="s">
        <v>9</v>
      </c>
      <c r="M6" s="129" t="s">
        <v>146</v>
      </c>
    </row>
    <row r="7" spans="1:13" x14ac:dyDescent="0.3">
      <c r="C7" t="s">
        <v>131</v>
      </c>
      <c r="D7" t="s">
        <v>1416</v>
      </c>
      <c r="F7" s="1" t="s">
        <v>1409</v>
      </c>
      <c r="G7" t="s">
        <v>1414</v>
      </c>
      <c r="H7" s="135" t="s">
        <v>10</v>
      </c>
      <c r="J7" s="1" t="s">
        <v>1409</v>
      </c>
      <c r="K7" t="s">
        <v>1414</v>
      </c>
      <c r="L7" s="135" t="s">
        <v>10</v>
      </c>
      <c r="M7" s="129" t="s">
        <v>146</v>
      </c>
    </row>
    <row r="8" spans="1:13" x14ac:dyDescent="0.3">
      <c r="F8" t="s">
        <v>1410</v>
      </c>
      <c r="G8" t="s">
        <v>1414</v>
      </c>
      <c r="H8" s="278" t="s">
        <v>9</v>
      </c>
      <c r="J8" t="s">
        <v>1410</v>
      </c>
      <c r="K8" t="s">
        <v>1414</v>
      </c>
      <c r="L8" s="278" t="s">
        <v>9</v>
      </c>
      <c r="M8" s="277" t="s">
        <v>18</v>
      </c>
    </row>
    <row r="9" spans="1:13" x14ac:dyDescent="0.3">
      <c r="F9" t="s">
        <v>1410</v>
      </c>
      <c r="G9" t="s">
        <v>1414</v>
      </c>
      <c r="H9" s="278" t="s">
        <v>10</v>
      </c>
      <c r="J9" t="s">
        <v>1410</v>
      </c>
      <c r="K9" t="s">
        <v>1414</v>
      </c>
      <c r="L9" s="278" t="s">
        <v>9</v>
      </c>
      <c r="M9" s="277" t="s">
        <v>146</v>
      </c>
    </row>
    <row r="10" spans="1:13" x14ac:dyDescent="0.3">
      <c r="F10" t="s">
        <v>1410</v>
      </c>
      <c r="G10" t="s">
        <v>1415</v>
      </c>
      <c r="H10" s="278" t="s">
        <v>9</v>
      </c>
      <c r="J10" t="s">
        <v>1410</v>
      </c>
      <c r="K10" t="s">
        <v>1414</v>
      </c>
      <c r="L10" s="278" t="s">
        <v>10</v>
      </c>
      <c r="M10" s="277" t="s">
        <v>146</v>
      </c>
    </row>
    <row r="11" spans="1:13" x14ac:dyDescent="0.3">
      <c r="F11" t="s">
        <v>1410</v>
      </c>
      <c r="G11" t="s">
        <v>1415</v>
      </c>
      <c r="H11" s="278" t="s">
        <v>10</v>
      </c>
      <c r="J11" t="s">
        <v>1410</v>
      </c>
      <c r="K11" t="s">
        <v>1415</v>
      </c>
      <c r="L11" s="278" t="s">
        <v>9</v>
      </c>
      <c r="M11" s="277" t="s">
        <v>18</v>
      </c>
    </row>
    <row r="12" spans="1:13" x14ac:dyDescent="0.3">
      <c r="F12" t="s">
        <v>1410</v>
      </c>
      <c r="G12" t="s">
        <v>1415</v>
      </c>
      <c r="H12" s="278" t="s">
        <v>144</v>
      </c>
      <c r="J12" t="s">
        <v>1410</v>
      </c>
      <c r="K12" t="s">
        <v>1415</v>
      </c>
      <c r="L12" s="278" t="s">
        <v>10</v>
      </c>
      <c r="M12" s="277" t="s">
        <v>18</v>
      </c>
    </row>
    <row r="13" spans="1:13" x14ac:dyDescent="0.3">
      <c r="F13" t="s">
        <v>131</v>
      </c>
      <c r="G13" t="s">
        <v>1416</v>
      </c>
      <c r="H13" s="278" t="s">
        <v>9</v>
      </c>
      <c r="J13" t="s">
        <v>1410</v>
      </c>
      <c r="K13" t="s">
        <v>1415</v>
      </c>
      <c r="L13" s="278" t="s">
        <v>144</v>
      </c>
      <c r="M13" s="277" t="s">
        <v>18</v>
      </c>
    </row>
    <row r="14" spans="1:13" x14ac:dyDescent="0.3">
      <c r="F14" t="s">
        <v>131</v>
      </c>
      <c r="G14" t="s">
        <v>1416</v>
      </c>
      <c r="H14" s="278" t="s">
        <v>10</v>
      </c>
      <c r="J14" s="135" t="s">
        <v>131</v>
      </c>
      <c r="K14" s="135" t="s">
        <v>1416</v>
      </c>
      <c r="L14" s="135" t="s">
        <v>9</v>
      </c>
      <c r="M14" s="120" t="s">
        <v>12</v>
      </c>
    </row>
    <row r="15" spans="1:13" x14ac:dyDescent="0.3">
      <c r="F15" t="s">
        <v>131</v>
      </c>
      <c r="G15" t="s">
        <v>1416</v>
      </c>
      <c r="H15" s="278" t="s">
        <v>144</v>
      </c>
      <c r="J15" s="135" t="s">
        <v>131</v>
      </c>
      <c r="K15" s="135" t="s">
        <v>1416</v>
      </c>
      <c r="L15" s="135" t="s">
        <v>10</v>
      </c>
      <c r="M15" s="120" t="s">
        <v>12</v>
      </c>
    </row>
    <row r="16" spans="1:13" x14ac:dyDescent="0.3">
      <c r="J16" s="135" t="s">
        <v>131</v>
      </c>
      <c r="K16" s="135" t="s">
        <v>1416</v>
      </c>
      <c r="L16" s="135" t="s">
        <v>144</v>
      </c>
      <c r="M16" s="120" t="s">
        <v>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C9" sqref="C9"/>
    </sheetView>
  </sheetViews>
  <sheetFormatPr baseColWidth="10" defaultColWidth="10.77734375" defaultRowHeight="14.4" x14ac:dyDescent="0.3"/>
  <cols>
    <col min="1" max="1" width="10.77734375" style="264"/>
    <col min="2" max="14" width="10.77734375" style="262"/>
    <col min="15" max="15" width="10.77734375" style="273"/>
    <col min="16" max="26" width="10.77734375" style="262"/>
    <col min="27" max="29" width="10.77734375" style="263"/>
    <col min="30" max="30" width="10.77734375" style="262"/>
    <col min="31" max="31" width="10.77734375" style="263"/>
    <col min="32" max="33" width="10.77734375" style="262"/>
    <col min="34" max="16384" width="10.77734375" style="264"/>
  </cols>
  <sheetData>
    <row r="3" spans="1:20" x14ac:dyDescent="0.3">
      <c r="J3" s="262" t="s">
        <v>1398</v>
      </c>
      <c r="K3">
        <v>3.14159265358979</v>
      </c>
    </row>
    <row r="6" spans="1:20" x14ac:dyDescent="0.3">
      <c r="H6" s="349" t="s">
        <v>1512</v>
      </c>
    </row>
    <row r="7" spans="1:20" ht="45.6" x14ac:dyDescent="0.3">
      <c r="A7" s="260" t="s">
        <v>200</v>
      </c>
      <c r="B7" s="259" t="s">
        <v>205</v>
      </c>
      <c r="C7" s="260" t="s">
        <v>1388</v>
      </c>
      <c r="D7" s="260" t="s">
        <v>1389</v>
      </c>
      <c r="E7" s="260" t="s">
        <v>1390</v>
      </c>
      <c r="F7" s="260" t="s">
        <v>1391</v>
      </c>
      <c r="G7" s="261" t="s">
        <v>1392</v>
      </c>
      <c r="H7" s="348" t="s">
        <v>1393</v>
      </c>
      <c r="I7" s="269" t="s">
        <v>1394</v>
      </c>
      <c r="J7" s="260" t="s">
        <v>1395</v>
      </c>
      <c r="K7" s="260" t="s">
        <v>1396</v>
      </c>
      <c r="L7" s="260" t="s">
        <v>1397</v>
      </c>
      <c r="M7" s="271" t="s">
        <v>1399</v>
      </c>
      <c r="N7" s="271" t="s">
        <v>1400</v>
      </c>
      <c r="O7" s="274" t="s">
        <v>1401</v>
      </c>
      <c r="P7" s="271" t="s">
        <v>1402</v>
      </c>
      <c r="Q7" s="271" t="s">
        <v>1403</v>
      </c>
      <c r="R7" s="271" t="s">
        <v>1404</v>
      </c>
      <c r="S7" s="271" t="s">
        <v>1406</v>
      </c>
      <c r="T7" s="271" t="s">
        <v>1405</v>
      </c>
    </row>
    <row r="8" spans="1:20" x14ac:dyDescent="0.3">
      <c r="A8" s="266" t="str">
        <f>+LBC_Salvetat!$B$146</f>
        <v>Chêne rouge</v>
      </c>
      <c r="B8" s="265">
        <v>12</v>
      </c>
      <c r="C8" s="266">
        <v>1100</v>
      </c>
      <c r="D8" s="266" t="s">
        <v>52</v>
      </c>
      <c r="E8" s="266">
        <v>300</v>
      </c>
      <c r="F8" s="266">
        <v>15</v>
      </c>
      <c r="G8" s="267">
        <v>0.4712388980385</v>
      </c>
      <c r="H8" s="268">
        <v>10</v>
      </c>
      <c r="I8" s="270">
        <f>+(H8*G8^2)/(4*$K$3*(1-(1.3/H8))^2)*(J8+K8*SQRT(G8)/H8+L8*H8/G8)</f>
        <v>0.12167955945924533</v>
      </c>
      <c r="J8" s="266">
        <f>+VLOOKUP('Autre source1'!$A$8,'Coef Feuillus divers'!$G$2:$AA$228,10,FALSE)</f>
        <v>0.51112289425019497</v>
      </c>
      <c r="K8" s="266">
        <f>+VLOOKUP('Autre source1'!$A$8,'Coef Feuillus divers'!$G$2:$AA$228,11,FALSE)</f>
        <v>0.66106715155860996</v>
      </c>
      <c r="L8" s="266">
        <f>+VLOOKUP('Autre source1'!$A$8,'Coef Feuillus divers'!$G$2:$AA$228,12,FALSE)</f>
        <v>-1.6647869170515099E-3</v>
      </c>
      <c r="M8" s="272">
        <f>+I8*C8</f>
        <v>133.84751540516987</v>
      </c>
      <c r="N8" s="272">
        <f>+IF(D8="av",0,E8*I8)</f>
        <v>0</v>
      </c>
      <c r="O8" s="275">
        <f>+VLOOKUP(A8,'Coef Feuillus divers'!$G$2:$AA$228,21,FALSE)</f>
        <v>0.56000000000000005</v>
      </c>
      <c r="P8" s="272">
        <f>+M8*O8</f>
        <v>74.954608626895137</v>
      </c>
      <c r="Q8" s="272">
        <f>EXP(-1.0587+0.8836*LN(P8)+0.284)</f>
        <v>20.898921699862818</v>
      </c>
      <c r="R8" s="272">
        <f>+Q8+P8</f>
        <v>95.853530326757948</v>
      </c>
      <c r="S8" s="272" t="str">
        <f>+_xlfn.CONCAT(A8,B8,D8)</f>
        <v>Chêne rouge12av</v>
      </c>
      <c r="T8" s="272">
        <f>+R8*0.475*44/12</f>
        <v>166.94489865243676</v>
      </c>
    </row>
    <row r="9" spans="1:20" x14ac:dyDescent="0.3">
      <c r="A9" s="266" t="str">
        <f>+LBC_Salvetat!$B$146</f>
        <v>Chêne rouge</v>
      </c>
      <c r="B9" s="265">
        <v>12</v>
      </c>
      <c r="C9" s="266">
        <v>800</v>
      </c>
      <c r="D9" s="266" t="s">
        <v>53</v>
      </c>
      <c r="E9" s="266">
        <v>300</v>
      </c>
      <c r="F9" s="266">
        <v>15</v>
      </c>
      <c r="G9" s="267">
        <v>0.4712388980385</v>
      </c>
      <c r="H9" s="268">
        <v>10</v>
      </c>
      <c r="I9" s="270">
        <f>+(H9*G9^2)/(4*$K$3*(1-(1.3/H9))^2)*(J9+K9*SQRT(G9)/H9+L9*H9/G9)</f>
        <v>0.12167955945924533</v>
      </c>
      <c r="J9" s="266">
        <f>+VLOOKUP('Autre source1'!$A$8,'Coef Feuillus divers'!$G$2:$AA$228,10,FALSE)</f>
        <v>0.51112289425019497</v>
      </c>
      <c r="K9" s="266">
        <f>+VLOOKUP('Autre source1'!$A$8,'Coef Feuillus divers'!$G$2:$AA$228,11,FALSE)</f>
        <v>0.66106715155860996</v>
      </c>
      <c r="L9" s="266">
        <f>+VLOOKUP('Autre source1'!$A$8,'Coef Feuillus divers'!$G$2:$AA$228,12,FALSE)</f>
        <v>-1.6647869170515099E-3</v>
      </c>
      <c r="M9" s="272">
        <f t="shared" ref="M9:M25" si="0">+I9*C9</f>
        <v>97.34364756739626</v>
      </c>
      <c r="N9" s="272">
        <f t="shared" ref="N9:N25" si="1">+IF(D9="av",0,E9*I9)</f>
        <v>36.503867837773598</v>
      </c>
      <c r="O9" s="275">
        <f>+VLOOKUP(A9,'Coef Feuillus divers'!$G$2:$AA$228,21,FALSE)</f>
        <v>0.56000000000000005</v>
      </c>
      <c r="P9" s="272">
        <f t="shared" ref="P9:P25" si="2">+M9*O9</f>
        <v>54.512442637741913</v>
      </c>
      <c r="Q9" s="272">
        <f t="shared" ref="Q9:Q25" si="3">EXP(-1.0587+0.8836*LN(P9)+0.284)</f>
        <v>15.7731929051291</v>
      </c>
      <c r="R9" s="272">
        <f t="shared" ref="R9:R25" si="4">+Q9+P9</f>
        <v>70.285635542871006</v>
      </c>
      <c r="S9" s="272" t="str">
        <f t="shared" ref="S9:S25" si="5">+_xlfn.CONCAT(A9,B9,D9)</f>
        <v>Chêne rouge12ap</v>
      </c>
      <c r="T9" s="272">
        <f t="shared" ref="T9:T25" si="6">+R9*0.475*44/12</f>
        <v>122.41414857050033</v>
      </c>
    </row>
    <row r="10" spans="1:20" x14ac:dyDescent="0.3">
      <c r="A10" s="266" t="str">
        <f>+LBC_Salvetat!$B$146</f>
        <v>Chêne rouge</v>
      </c>
      <c r="B10" s="265">
        <v>16</v>
      </c>
      <c r="C10" s="266">
        <v>800</v>
      </c>
      <c r="D10" s="266" t="s">
        <v>52</v>
      </c>
      <c r="E10" s="266">
        <v>200</v>
      </c>
      <c r="F10" s="266">
        <v>20</v>
      </c>
      <c r="G10" s="267">
        <v>0.62831853071799992</v>
      </c>
      <c r="H10" s="268">
        <v>12</v>
      </c>
      <c r="I10" s="270">
        <f t="shared" ref="I10:I25" si="7">+(H10*G10^2)/(4*$K$3*(1-(1.3/H10))^2)*(J10+K10*SQRT(G10)/H10+L10*H10/G10)</f>
        <v>0.24798391232399139</v>
      </c>
      <c r="J10" s="266">
        <f>+VLOOKUP('Autre source1'!$A$8,'Coef Feuillus divers'!$G$2:$AA$228,10,FALSE)</f>
        <v>0.51112289425019497</v>
      </c>
      <c r="K10" s="266">
        <f>+VLOOKUP('Autre source1'!$A$8,'Coef Feuillus divers'!$G$2:$AA$228,11,FALSE)</f>
        <v>0.66106715155860996</v>
      </c>
      <c r="L10" s="266">
        <f>+VLOOKUP('Autre source1'!$A$8,'Coef Feuillus divers'!$G$2:$AA$228,12,FALSE)</f>
        <v>-1.6647869170515099E-3</v>
      </c>
      <c r="M10" s="272">
        <f t="shared" si="0"/>
        <v>198.38712985919312</v>
      </c>
      <c r="N10" s="272">
        <f t="shared" si="1"/>
        <v>0</v>
      </c>
      <c r="O10" s="275">
        <f>+VLOOKUP(A10,'Coef Feuillus divers'!$G$2:$AA$228,21,FALSE)</f>
        <v>0.56000000000000005</v>
      </c>
      <c r="P10" s="272">
        <f t="shared" si="2"/>
        <v>111.09679272114816</v>
      </c>
      <c r="Q10" s="272">
        <f t="shared" si="3"/>
        <v>29.589248088019868</v>
      </c>
      <c r="R10" s="272">
        <f t="shared" si="4"/>
        <v>140.68604080916802</v>
      </c>
      <c r="S10" s="272" t="str">
        <f t="shared" si="5"/>
        <v>Chêne rouge16av</v>
      </c>
      <c r="T10" s="272">
        <f t="shared" si="6"/>
        <v>245.02818774263429</v>
      </c>
    </row>
    <row r="11" spans="1:20" x14ac:dyDescent="0.3">
      <c r="A11" s="266" t="str">
        <f>+LBC_Salvetat!$B$146</f>
        <v>Chêne rouge</v>
      </c>
      <c r="B11" s="265">
        <v>16</v>
      </c>
      <c r="C11" s="266">
        <v>600</v>
      </c>
      <c r="D11" s="266" t="s">
        <v>53</v>
      </c>
      <c r="E11" s="266">
        <v>200</v>
      </c>
      <c r="F11" s="266">
        <v>20</v>
      </c>
      <c r="G11" s="267">
        <v>0.62831853071799992</v>
      </c>
      <c r="H11" s="268">
        <v>12</v>
      </c>
      <c r="I11" s="270">
        <f t="shared" si="7"/>
        <v>0.24798391232399139</v>
      </c>
      <c r="J11" s="266">
        <f>+VLOOKUP('Autre source1'!$A$8,'Coef Feuillus divers'!$G$2:$AA$228,10,FALSE)</f>
        <v>0.51112289425019497</v>
      </c>
      <c r="K11" s="266">
        <f>+VLOOKUP('Autre source1'!$A$8,'Coef Feuillus divers'!$G$2:$AA$228,11,FALSE)</f>
        <v>0.66106715155860996</v>
      </c>
      <c r="L11" s="266">
        <f>+VLOOKUP('Autre source1'!$A$8,'Coef Feuillus divers'!$G$2:$AA$228,12,FALSE)</f>
        <v>-1.6647869170515099E-3</v>
      </c>
      <c r="M11" s="272">
        <f t="shared" si="0"/>
        <v>148.79034739439484</v>
      </c>
      <c r="N11" s="272">
        <f t="shared" si="1"/>
        <v>49.596782464798281</v>
      </c>
      <c r="O11" s="275">
        <f>+VLOOKUP(A11,'Coef Feuillus divers'!$G$2:$AA$228,21,FALSE)</f>
        <v>0.56000000000000005</v>
      </c>
      <c r="P11" s="272">
        <f t="shared" si="2"/>
        <v>83.322594540861118</v>
      </c>
      <c r="Q11" s="272">
        <f t="shared" si="3"/>
        <v>22.947641764199663</v>
      </c>
      <c r="R11" s="272">
        <f t="shared" si="4"/>
        <v>106.27023630506078</v>
      </c>
      <c r="S11" s="272" t="str">
        <f t="shared" si="5"/>
        <v>Chêne rouge16ap</v>
      </c>
      <c r="T11" s="272">
        <f t="shared" si="6"/>
        <v>185.08732823131422</v>
      </c>
    </row>
    <row r="12" spans="1:20" x14ac:dyDescent="0.3">
      <c r="A12" s="266" t="str">
        <f>+LBC_Salvetat!$B$146</f>
        <v>Chêne rouge</v>
      </c>
      <c r="B12" s="265">
        <v>20</v>
      </c>
      <c r="C12" s="266">
        <v>600</v>
      </c>
      <c r="D12" s="266" t="s">
        <v>52</v>
      </c>
      <c r="E12" s="266">
        <v>200</v>
      </c>
      <c r="F12" s="266">
        <v>25</v>
      </c>
      <c r="G12" s="267">
        <v>0.78539816339750002</v>
      </c>
      <c r="H12" s="268">
        <v>14</v>
      </c>
      <c r="I12" s="270">
        <f t="shared" si="7"/>
        <v>0.43701120124132203</v>
      </c>
      <c r="J12" s="266">
        <f>+VLOOKUP('Autre source1'!$A$8,'Coef Feuillus divers'!$G$2:$AA$228,10,FALSE)</f>
        <v>0.51112289425019497</v>
      </c>
      <c r="K12" s="266">
        <f>+VLOOKUP('Autre source1'!$A$8,'Coef Feuillus divers'!$G$2:$AA$228,11,FALSE)</f>
        <v>0.66106715155860996</v>
      </c>
      <c r="L12" s="266">
        <f>+VLOOKUP('Autre source1'!$A$8,'Coef Feuillus divers'!$G$2:$AA$228,12,FALSE)</f>
        <v>-1.6647869170515099E-3</v>
      </c>
      <c r="M12" s="272">
        <f t="shared" si="0"/>
        <v>262.20672074479324</v>
      </c>
      <c r="N12" s="272">
        <f t="shared" si="1"/>
        <v>0</v>
      </c>
      <c r="O12" s="275">
        <f>+VLOOKUP(A12,'Coef Feuillus divers'!$G$2:$AA$228,21,FALSE)</f>
        <v>0.56000000000000005</v>
      </c>
      <c r="P12" s="272">
        <f t="shared" si="2"/>
        <v>146.83576361708424</v>
      </c>
      <c r="Q12" s="272">
        <f t="shared" si="3"/>
        <v>37.858611703078388</v>
      </c>
      <c r="R12" s="272">
        <f t="shared" si="4"/>
        <v>184.69437532016264</v>
      </c>
      <c r="S12" s="272" t="str">
        <f t="shared" si="5"/>
        <v>Chêne rouge20av</v>
      </c>
      <c r="T12" s="272">
        <f t="shared" si="6"/>
        <v>321.67603701594993</v>
      </c>
    </row>
    <row r="13" spans="1:20" x14ac:dyDescent="0.3">
      <c r="A13" s="266" t="str">
        <f>+LBC_Salvetat!$B$146</f>
        <v>Chêne rouge</v>
      </c>
      <c r="B13" s="265">
        <v>20</v>
      </c>
      <c r="C13" s="266">
        <v>400</v>
      </c>
      <c r="D13" s="266" t="s">
        <v>53</v>
      </c>
      <c r="E13" s="266">
        <v>200</v>
      </c>
      <c r="F13" s="266">
        <v>25</v>
      </c>
      <c r="G13" s="267">
        <v>0.78539816339750002</v>
      </c>
      <c r="H13" s="268">
        <v>14</v>
      </c>
      <c r="I13" s="270">
        <f t="shared" si="7"/>
        <v>0.43701120124132203</v>
      </c>
      <c r="J13" s="266">
        <f>+VLOOKUP('Autre source1'!$A$8,'Coef Feuillus divers'!$G$2:$AA$228,10,FALSE)</f>
        <v>0.51112289425019497</v>
      </c>
      <c r="K13" s="266">
        <f>+VLOOKUP('Autre source1'!$A$8,'Coef Feuillus divers'!$G$2:$AA$228,11,FALSE)</f>
        <v>0.66106715155860996</v>
      </c>
      <c r="L13" s="266">
        <f>+VLOOKUP('Autre source1'!$A$8,'Coef Feuillus divers'!$G$2:$AA$228,12,FALSE)</f>
        <v>-1.6647869170515099E-3</v>
      </c>
      <c r="M13" s="272">
        <f t="shared" si="0"/>
        <v>174.80448049652881</v>
      </c>
      <c r="N13" s="272">
        <f t="shared" si="1"/>
        <v>87.402240248264405</v>
      </c>
      <c r="O13" s="275">
        <f>+VLOOKUP(A13,'Coef Feuillus divers'!$G$2:$AA$228,21,FALSE)</f>
        <v>0.56000000000000005</v>
      </c>
      <c r="P13" s="272">
        <f t="shared" si="2"/>
        <v>97.890509078056141</v>
      </c>
      <c r="Q13" s="272">
        <f t="shared" si="3"/>
        <v>26.458818525752491</v>
      </c>
      <c r="R13" s="272">
        <f t="shared" si="4"/>
        <v>124.34932760380863</v>
      </c>
      <c r="S13" s="272" t="str">
        <f t="shared" si="5"/>
        <v>Chêne rouge20ap</v>
      </c>
      <c r="T13" s="272">
        <f t="shared" si="6"/>
        <v>216.57507890996669</v>
      </c>
    </row>
    <row r="14" spans="1:20" x14ac:dyDescent="0.3">
      <c r="A14" s="266" t="str">
        <f>+LBC_Salvetat!$B$146</f>
        <v>Chêne rouge</v>
      </c>
      <c r="B14" s="265">
        <v>25</v>
      </c>
      <c r="C14" s="266">
        <v>400</v>
      </c>
      <c r="D14" s="266" t="s">
        <v>52</v>
      </c>
      <c r="E14" s="266">
        <v>120</v>
      </c>
      <c r="F14" s="266">
        <v>30</v>
      </c>
      <c r="G14" s="267">
        <v>0.942477796077</v>
      </c>
      <c r="H14" s="268">
        <v>16</v>
      </c>
      <c r="I14" s="270">
        <f t="shared" si="7"/>
        <v>0.70070560337420063</v>
      </c>
      <c r="J14" s="266">
        <f>+VLOOKUP('Autre source1'!$A$8,'Coef Feuillus divers'!$G$2:$AA$228,10,FALSE)</f>
        <v>0.51112289425019497</v>
      </c>
      <c r="K14" s="266">
        <f>+VLOOKUP('Autre source1'!$A$8,'Coef Feuillus divers'!$G$2:$AA$228,11,FALSE)</f>
        <v>0.66106715155860996</v>
      </c>
      <c r="L14" s="266">
        <f>+VLOOKUP('Autre source1'!$A$8,'Coef Feuillus divers'!$G$2:$AA$228,12,FALSE)</f>
        <v>-1.6647869170515099E-3</v>
      </c>
      <c r="M14" s="272">
        <f t="shared" si="0"/>
        <v>280.28224134968025</v>
      </c>
      <c r="N14" s="272">
        <f t="shared" si="1"/>
        <v>0</v>
      </c>
      <c r="O14" s="275">
        <f>+VLOOKUP(A14,'Coef Feuillus divers'!$G$2:$AA$228,21,FALSE)</f>
        <v>0.56000000000000005</v>
      </c>
      <c r="P14" s="272">
        <f t="shared" si="2"/>
        <v>156.95805515582094</v>
      </c>
      <c r="Q14" s="272">
        <f t="shared" si="3"/>
        <v>40.155631634030499</v>
      </c>
      <c r="R14" s="272">
        <f t="shared" si="4"/>
        <v>197.11368678985144</v>
      </c>
      <c r="S14" s="272" t="str">
        <f t="shared" si="5"/>
        <v>Chêne rouge25av</v>
      </c>
      <c r="T14" s="272">
        <f t="shared" si="6"/>
        <v>343.30633782565792</v>
      </c>
    </row>
    <row r="15" spans="1:20" x14ac:dyDescent="0.3">
      <c r="A15" s="266" t="str">
        <f>+LBC_Salvetat!$B$146</f>
        <v>Chêne rouge</v>
      </c>
      <c r="B15" s="265">
        <v>25</v>
      </c>
      <c r="C15" s="266">
        <v>280</v>
      </c>
      <c r="D15" s="266" t="s">
        <v>53</v>
      </c>
      <c r="E15" s="266">
        <v>120</v>
      </c>
      <c r="F15" s="266">
        <v>30</v>
      </c>
      <c r="G15" s="267">
        <v>0.942477796077</v>
      </c>
      <c r="H15" s="268">
        <v>16</v>
      </c>
      <c r="I15" s="270">
        <f t="shared" si="7"/>
        <v>0.70070560337420063</v>
      </c>
      <c r="J15" s="266">
        <f>+VLOOKUP('Autre source1'!$A$8,'Coef Feuillus divers'!$G$2:$AA$228,10,FALSE)</f>
        <v>0.51112289425019497</v>
      </c>
      <c r="K15" s="266">
        <f>+VLOOKUP('Autre source1'!$A$8,'Coef Feuillus divers'!$G$2:$AA$228,11,FALSE)</f>
        <v>0.66106715155860996</v>
      </c>
      <c r="L15" s="266">
        <f>+VLOOKUP('Autre source1'!$A$8,'Coef Feuillus divers'!$G$2:$AA$228,12,FALSE)</f>
        <v>-1.6647869170515099E-3</v>
      </c>
      <c r="M15" s="272">
        <f t="shared" si="0"/>
        <v>196.19756894477618</v>
      </c>
      <c r="N15" s="272">
        <f t="shared" si="1"/>
        <v>84.084672404904069</v>
      </c>
      <c r="O15" s="275">
        <f>+VLOOKUP(A15,'Coef Feuillus divers'!$G$2:$AA$228,21,FALSE)</f>
        <v>0.56000000000000005</v>
      </c>
      <c r="P15" s="272">
        <f t="shared" si="2"/>
        <v>109.87063860907467</v>
      </c>
      <c r="Q15" s="272">
        <f t="shared" si="3"/>
        <v>29.300503932889828</v>
      </c>
      <c r="R15" s="272">
        <f t="shared" si="4"/>
        <v>139.17114254196451</v>
      </c>
      <c r="S15" s="272" t="str">
        <f t="shared" si="5"/>
        <v>Chêne rouge25ap</v>
      </c>
      <c r="T15" s="272">
        <f t="shared" si="6"/>
        <v>242.38973992725485</v>
      </c>
    </row>
    <row r="16" spans="1:20" x14ac:dyDescent="0.3">
      <c r="A16" s="266" t="str">
        <f>+LBC_Salvetat!$B$146</f>
        <v>Chêne rouge</v>
      </c>
      <c r="B16" s="265">
        <v>30</v>
      </c>
      <c r="C16" s="266">
        <v>280</v>
      </c>
      <c r="D16" s="266" t="s">
        <v>52</v>
      </c>
      <c r="E16" s="266">
        <v>80</v>
      </c>
      <c r="F16" s="266">
        <v>30</v>
      </c>
      <c r="G16" s="267">
        <v>0.942477796077</v>
      </c>
      <c r="H16" s="268">
        <v>18</v>
      </c>
      <c r="I16" s="270">
        <f t="shared" si="7"/>
        <v>0.76121769637755576</v>
      </c>
      <c r="J16" s="266">
        <f>+VLOOKUP('Autre source1'!$A$8,'Coef Feuillus divers'!$G$2:$AA$228,10,FALSE)</f>
        <v>0.51112289425019497</v>
      </c>
      <c r="K16" s="266">
        <f>+VLOOKUP('Autre source1'!$A$8,'Coef Feuillus divers'!$G$2:$AA$228,11,FALSE)</f>
        <v>0.66106715155860996</v>
      </c>
      <c r="L16" s="266">
        <f>+VLOOKUP('Autre source1'!$A$8,'Coef Feuillus divers'!$G$2:$AA$228,12,FALSE)</f>
        <v>-1.6647869170515099E-3</v>
      </c>
      <c r="M16" s="272">
        <f t="shared" si="0"/>
        <v>213.14095498571561</v>
      </c>
      <c r="N16" s="272">
        <f t="shared" si="1"/>
        <v>0</v>
      </c>
      <c r="O16" s="275">
        <f>+VLOOKUP(A16,'Coef Feuillus divers'!$G$2:$AA$228,21,FALSE)</f>
        <v>0.56000000000000005</v>
      </c>
      <c r="P16" s="272">
        <f t="shared" si="2"/>
        <v>119.35893479200075</v>
      </c>
      <c r="Q16" s="272">
        <f t="shared" si="3"/>
        <v>31.525434781551919</v>
      </c>
      <c r="R16" s="272">
        <f t="shared" si="4"/>
        <v>150.88436957355268</v>
      </c>
      <c r="S16" s="272" t="str">
        <f t="shared" si="5"/>
        <v>Chêne rouge30av</v>
      </c>
      <c r="T16" s="272">
        <f t="shared" si="6"/>
        <v>262.7902770072709</v>
      </c>
    </row>
    <row r="17" spans="1:20" x14ac:dyDescent="0.3">
      <c r="A17" s="266" t="str">
        <f>+LBC_Salvetat!$B$146</f>
        <v>Chêne rouge</v>
      </c>
      <c r="B17" s="265">
        <v>30</v>
      </c>
      <c r="C17" s="266">
        <v>200</v>
      </c>
      <c r="D17" s="266" t="s">
        <v>53</v>
      </c>
      <c r="E17" s="266">
        <v>80</v>
      </c>
      <c r="F17" s="266">
        <v>30</v>
      </c>
      <c r="G17" s="267">
        <v>0.942477796077</v>
      </c>
      <c r="H17" s="268">
        <v>18</v>
      </c>
      <c r="I17" s="270">
        <f t="shared" si="7"/>
        <v>0.76121769637755576</v>
      </c>
      <c r="J17" s="266">
        <f>+VLOOKUP('Autre source1'!$A$8,'Coef Feuillus divers'!$G$2:$AA$228,10,FALSE)</f>
        <v>0.51112289425019497</v>
      </c>
      <c r="K17" s="266">
        <f>+VLOOKUP('Autre source1'!$A$8,'Coef Feuillus divers'!$G$2:$AA$228,11,FALSE)</f>
        <v>0.66106715155860996</v>
      </c>
      <c r="L17" s="266">
        <f>+VLOOKUP('Autre source1'!$A$8,'Coef Feuillus divers'!$G$2:$AA$228,12,FALSE)</f>
        <v>-1.6647869170515099E-3</v>
      </c>
      <c r="M17" s="272">
        <f t="shared" si="0"/>
        <v>152.24353927551115</v>
      </c>
      <c r="N17" s="272">
        <f t="shared" si="1"/>
        <v>60.897415710204463</v>
      </c>
      <c r="O17" s="275">
        <f>+VLOOKUP(A17,'Coef Feuillus divers'!$G$2:$AA$228,21,FALSE)</f>
        <v>0.56000000000000005</v>
      </c>
      <c r="P17" s="272">
        <f t="shared" si="2"/>
        <v>85.256381994286258</v>
      </c>
      <c r="Q17" s="272">
        <f t="shared" si="3"/>
        <v>23.4175983307439</v>
      </c>
      <c r="R17" s="272">
        <f t="shared" si="4"/>
        <v>108.67398032503016</v>
      </c>
      <c r="S17" s="272" t="str">
        <f t="shared" si="5"/>
        <v>Chêne rouge30ap</v>
      </c>
      <c r="T17" s="272">
        <f t="shared" si="6"/>
        <v>189.27384906609419</v>
      </c>
    </row>
    <row r="18" spans="1:20" x14ac:dyDescent="0.3">
      <c r="A18" s="266" t="str">
        <f>+LBC_Salvetat!$B$146</f>
        <v>Chêne rouge</v>
      </c>
      <c r="B18" s="265">
        <v>36</v>
      </c>
      <c r="C18" s="266">
        <v>200</v>
      </c>
      <c r="D18" s="266" t="s">
        <v>52</v>
      </c>
      <c r="E18" s="266">
        <v>60</v>
      </c>
      <c r="F18" s="266">
        <v>35</v>
      </c>
      <c r="G18" s="267">
        <v>1.0995574287565</v>
      </c>
      <c r="H18" s="268">
        <v>20</v>
      </c>
      <c r="I18" s="270">
        <f t="shared" si="7"/>
        <v>1.1346520674185039</v>
      </c>
      <c r="J18" s="266">
        <f>+VLOOKUP('Autre source1'!$A$8,'Coef Feuillus divers'!$G$2:$AA$228,10,FALSE)</f>
        <v>0.51112289425019497</v>
      </c>
      <c r="K18" s="266">
        <f>+VLOOKUP('Autre source1'!$A$8,'Coef Feuillus divers'!$G$2:$AA$228,11,FALSE)</f>
        <v>0.66106715155860996</v>
      </c>
      <c r="L18" s="266">
        <f>+VLOOKUP('Autre source1'!$A$8,'Coef Feuillus divers'!$G$2:$AA$228,12,FALSE)</f>
        <v>-1.6647869170515099E-3</v>
      </c>
      <c r="M18" s="272">
        <f t="shared" si="0"/>
        <v>226.93041348370079</v>
      </c>
      <c r="N18" s="272">
        <f t="shared" si="1"/>
        <v>0</v>
      </c>
      <c r="O18" s="275">
        <f>+VLOOKUP(A18,'Coef Feuillus divers'!$G$2:$AA$228,21,FALSE)</f>
        <v>0.56000000000000005</v>
      </c>
      <c r="P18" s="272">
        <f t="shared" si="2"/>
        <v>127.08103155087245</v>
      </c>
      <c r="Q18" s="272">
        <f t="shared" si="3"/>
        <v>33.320982552515616</v>
      </c>
      <c r="R18" s="272">
        <f t="shared" si="4"/>
        <v>160.40201410338807</v>
      </c>
      <c r="S18" s="272" t="str">
        <f t="shared" si="5"/>
        <v>Chêne rouge36av</v>
      </c>
      <c r="T18" s="272">
        <f t="shared" si="6"/>
        <v>279.36684123006756</v>
      </c>
    </row>
    <row r="19" spans="1:20" x14ac:dyDescent="0.3">
      <c r="A19" s="266" t="str">
        <f>+LBC_Salvetat!$B$146</f>
        <v>Chêne rouge</v>
      </c>
      <c r="B19" s="265">
        <v>36</v>
      </c>
      <c r="C19" s="266">
        <v>140</v>
      </c>
      <c r="D19" s="266" t="s">
        <v>53</v>
      </c>
      <c r="E19" s="266">
        <v>60</v>
      </c>
      <c r="F19" s="266">
        <v>35</v>
      </c>
      <c r="G19" s="267">
        <v>1.0995574287565</v>
      </c>
      <c r="H19" s="268">
        <v>20</v>
      </c>
      <c r="I19" s="270">
        <f t="shared" si="7"/>
        <v>1.1346520674185039</v>
      </c>
      <c r="J19" s="266">
        <f>+VLOOKUP('Autre source1'!$A$8,'Coef Feuillus divers'!$G$2:$AA$228,10,FALSE)</f>
        <v>0.51112289425019497</v>
      </c>
      <c r="K19" s="266">
        <f>+VLOOKUP('Autre source1'!$A$8,'Coef Feuillus divers'!$G$2:$AA$228,11,FALSE)</f>
        <v>0.66106715155860996</v>
      </c>
      <c r="L19" s="266">
        <f>+VLOOKUP('Autre source1'!$A$8,'Coef Feuillus divers'!$G$2:$AA$228,12,FALSE)</f>
        <v>-1.6647869170515099E-3</v>
      </c>
      <c r="M19" s="272">
        <f t="shared" si="0"/>
        <v>158.85128943859056</v>
      </c>
      <c r="N19" s="272">
        <f t="shared" si="1"/>
        <v>68.079124045110234</v>
      </c>
      <c r="O19" s="275">
        <f>+VLOOKUP(A19,'Coef Feuillus divers'!$G$2:$AA$228,21,FALSE)</f>
        <v>0.56000000000000005</v>
      </c>
      <c r="P19" s="272">
        <f t="shared" si="2"/>
        <v>88.956722085610721</v>
      </c>
      <c r="Q19" s="272">
        <f t="shared" si="3"/>
        <v>24.313440994421789</v>
      </c>
      <c r="R19" s="272">
        <f t="shared" si="4"/>
        <v>113.27016308003252</v>
      </c>
      <c r="S19" s="272" t="str">
        <f t="shared" si="5"/>
        <v>Chêne rouge36ap</v>
      </c>
      <c r="T19" s="272">
        <f t="shared" si="6"/>
        <v>197.27886736438995</v>
      </c>
    </row>
    <row r="20" spans="1:20" x14ac:dyDescent="0.3">
      <c r="A20" s="266" t="str">
        <f>+LBC_Salvetat!$B$146</f>
        <v>Chêne rouge</v>
      </c>
      <c r="B20" s="265">
        <v>43</v>
      </c>
      <c r="C20" s="266">
        <v>140</v>
      </c>
      <c r="D20" s="266" t="s">
        <v>52</v>
      </c>
      <c r="E20" s="266">
        <v>50</v>
      </c>
      <c r="F20" s="266">
        <v>40</v>
      </c>
      <c r="G20" s="267">
        <v>1.2566370614359998</v>
      </c>
      <c r="H20" s="268">
        <v>22</v>
      </c>
      <c r="I20" s="270">
        <f t="shared" si="7"/>
        <v>1.6102826317069254</v>
      </c>
      <c r="J20" s="266">
        <f>+VLOOKUP('Autre source1'!$A$8,'Coef Feuillus divers'!$G$2:$AA$228,10,FALSE)</f>
        <v>0.51112289425019497</v>
      </c>
      <c r="K20" s="266">
        <f>+VLOOKUP('Autre source1'!$A$8,'Coef Feuillus divers'!$G$2:$AA$228,11,FALSE)</f>
        <v>0.66106715155860996</v>
      </c>
      <c r="L20" s="266">
        <f>+VLOOKUP('Autre source1'!$A$8,'Coef Feuillus divers'!$G$2:$AA$228,12,FALSE)</f>
        <v>-1.6647869170515099E-3</v>
      </c>
      <c r="M20" s="272">
        <f t="shared" si="0"/>
        <v>225.43956843896956</v>
      </c>
      <c r="N20" s="272">
        <f t="shared" si="1"/>
        <v>0</v>
      </c>
      <c r="O20" s="275">
        <f>+VLOOKUP(A20,'Coef Feuillus divers'!$G$2:$AA$228,21,FALSE)</f>
        <v>0.56000000000000005</v>
      </c>
      <c r="P20" s="272">
        <f t="shared" si="2"/>
        <v>126.24615832582296</v>
      </c>
      <c r="Q20" s="272">
        <f t="shared" si="3"/>
        <v>33.127483101718255</v>
      </c>
      <c r="R20" s="272">
        <f t="shared" si="4"/>
        <v>159.3736414275412</v>
      </c>
      <c r="S20" s="272" t="str">
        <f t="shared" si="5"/>
        <v>Chêne rouge43av</v>
      </c>
      <c r="T20" s="272">
        <f t="shared" si="6"/>
        <v>277.57575881963425</v>
      </c>
    </row>
    <row r="21" spans="1:20" x14ac:dyDescent="0.3">
      <c r="A21" s="266" t="str">
        <f>+LBC_Salvetat!$B$146</f>
        <v>Chêne rouge</v>
      </c>
      <c r="B21" s="265">
        <v>43</v>
      </c>
      <c r="C21" s="265">
        <v>90</v>
      </c>
      <c r="D21" s="266" t="s">
        <v>53</v>
      </c>
      <c r="E21" s="266">
        <v>50</v>
      </c>
      <c r="F21" s="266">
        <v>40</v>
      </c>
      <c r="G21" s="267">
        <v>1.2566370614359998</v>
      </c>
      <c r="H21" s="268">
        <v>22</v>
      </c>
      <c r="I21" s="270">
        <f t="shared" si="7"/>
        <v>1.6102826317069254</v>
      </c>
      <c r="J21" s="266">
        <f>+VLOOKUP('Autre source1'!$A$8,'Coef Feuillus divers'!$G$2:$AA$228,10,FALSE)</f>
        <v>0.51112289425019497</v>
      </c>
      <c r="K21" s="266">
        <f>+VLOOKUP('Autre source1'!$A$8,'Coef Feuillus divers'!$G$2:$AA$228,11,FALSE)</f>
        <v>0.66106715155860996</v>
      </c>
      <c r="L21" s="266">
        <f>+VLOOKUP('Autre source1'!$A$8,'Coef Feuillus divers'!$G$2:$AA$228,12,FALSE)</f>
        <v>-1.6647869170515099E-3</v>
      </c>
      <c r="M21" s="272">
        <f t="shared" si="0"/>
        <v>144.9254368536233</v>
      </c>
      <c r="N21" s="272">
        <f t="shared" si="1"/>
        <v>80.514131585346277</v>
      </c>
      <c r="O21" s="275">
        <f>+VLOOKUP(A21,'Coef Feuillus divers'!$G$2:$AA$228,21,FALSE)</f>
        <v>0.56000000000000005</v>
      </c>
      <c r="P21" s="272">
        <f t="shared" si="2"/>
        <v>81.158244638029061</v>
      </c>
      <c r="Q21" s="272">
        <f t="shared" si="3"/>
        <v>22.420143611779856</v>
      </c>
      <c r="R21" s="272">
        <f t="shared" si="4"/>
        <v>103.57838824980891</v>
      </c>
      <c r="S21" s="272" t="str">
        <f t="shared" si="5"/>
        <v>Chêne rouge43ap</v>
      </c>
      <c r="T21" s="272">
        <f t="shared" si="6"/>
        <v>180.39902620175053</v>
      </c>
    </row>
    <row r="22" spans="1:20" x14ac:dyDescent="0.3">
      <c r="A22" s="266" t="str">
        <f>+LBC_Salvetat!$B$146</f>
        <v>Chêne rouge</v>
      </c>
      <c r="B22" s="266">
        <v>50</v>
      </c>
      <c r="C22" s="266">
        <v>90</v>
      </c>
      <c r="D22" s="266" t="s">
        <v>52</v>
      </c>
      <c r="E22" s="266">
        <v>30</v>
      </c>
      <c r="F22" s="266">
        <v>45</v>
      </c>
      <c r="G22" s="267">
        <v>1.4137166941155002</v>
      </c>
      <c r="H22" s="268">
        <v>24</v>
      </c>
      <c r="I22" s="270">
        <f t="shared" si="7"/>
        <v>2.1999814546133316</v>
      </c>
      <c r="J22" s="266">
        <f>+VLOOKUP('Autre source1'!$A$8,'Coef Feuillus divers'!$G$2:$AA$228,10,FALSE)</f>
        <v>0.51112289425019497</v>
      </c>
      <c r="K22" s="266">
        <f>+VLOOKUP('Autre source1'!$A$8,'Coef Feuillus divers'!$G$2:$AA$228,11,FALSE)</f>
        <v>0.66106715155860996</v>
      </c>
      <c r="L22" s="266">
        <f>+VLOOKUP('Autre source1'!$A$8,'Coef Feuillus divers'!$G$2:$AA$228,12,FALSE)</f>
        <v>-1.6647869170515099E-3</v>
      </c>
      <c r="M22" s="272">
        <f t="shared" si="0"/>
        <v>197.99833091519986</v>
      </c>
      <c r="N22" s="272">
        <f t="shared" si="1"/>
        <v>0</v>
      </c>
      <c r="O22" s="275">
        <f>+VLOOKUP(A22,'Coef Feuillus divers'!$G$2:$AA$228,21,FALSE)</f>
        <v>0.56000000000000005</v>
      </c>
      <c r="P22" s="272">
        <f t="shared" si="2"/>
        <v>110.87906531251193</v>
      </c>
      <c r="Q22" s="272">
        <f t="shared" si="3"/>
        <v>29.538003171761499</v>
      </c>
      <c r="R22" s="272">
        <f t="shared" si="4"/>
        <v>140.41706848427341</v>
      </c>
      <c r="S22" s="272" t="str">
        <f t="shared" si="5"/>
        <v>Chêne rouge50av</v>
      </c>
      <c r="T22" s="272">
        <f t="shared" si="6"/>
        <v>244.55972761010955</v>
      </c>
    </row>
    <row r="23" spans="1:20" x14ac:dyDescent="0.3">
      <c r="A23" s="266" t="str">
        <f>+LBC_Salvetat!$B$146</f>
        <v>Chêne rouge</v>
      </c>
      <c r="B23" s="266">
        <v>50</v>
      </c>
      <c r="C23" s="266">
        <v>60</v>
      </c>
      <c r="D23" s="266" t="s">
        <v>53</v>
      </c>
      <c r="E23" s="266">
        <v>30</v>
      </c>
      <c r="F23" s="266">
        <v>45</v>
      </c>
      <c r="G23" s="267">
        <v>1.4137166941155002</v>
      </c>
      <c r="H23" s="268">
        <v>24</v>
      </c>
      <c r="I23" s="270">
        <f t="shared" si="7"/>
        <v>2.1999814546133316</v>
      </c>
      <c r="J23" s="266">
        <f>+VLOOKUP('Autre source1'!$A$8,'Coef Feuillus divers'!$G$2:$AA$228,10,FALSE)</f>
        <v>0.51112289425019497</v>
      </c>
      <c r="K23" s="266">
        <f>+VLOOKUP('Autre source1'!$A$8,'Coef Feuillus divers'!$G$2:$AA$228,11,FALSE)</f>
        <v>0.66106715155860996</v>
      </c>
      <c r="L23" s="266">
        <f>+VLOOKUP('Autre source1'!$A$8,'Coef Feuillus divers'!$G$2:$AA$228,12,FALSE)</f>
        <v>-1.6647869170515099E-3</v>
      </c>
      <c r="M23" s="272">
        <f t="shared" si="0"/>
        <v>131.99888727679991</v>
      </c>
      <c r="N23" s="272">
        <f t="shared" si="1"/>
        <v>65.999443638399953</v>
      </c>
      <c r="O23" s="275">
        <f>+VLOOKUP(A23,'Coef Feuillus divers'!$G$2:$AA$228,21,FALSE)</f>
        <v>0.56000000000000005</v>
      </c>
      <c r="P23" s="272">
        <f t="shared" si="2"/>
        <v>73.919376875007956</v>
      </c>
      <c r="Q23" s="272">
        <f t="shared" si="3"/>
        <v>20.643669442088658</v>
      </c>
      <c r="R23" s="272">
        <f t="shared" si="4"/>
        <v>94.563046317096621</v>
      </c>
      <c r="S23" s="272" t="str">
        <f t="shared" si="5"/>
        <v>Chêne rouge50ap</v>
      </c>
      <c r="T23" s="272">
        <f t="shared" si="6"/>
        <v>164.6973056689433</v>
      </c>
    </row>
    <row r="24" spans="1:20" x14ac:dyDescent="0.3">
      <c r="A24" s="266" t="str">
        <f>+LBC_Salvetat!$B$146</f>
        <v>Chêne rouge</v>
      </c>
      <c r="B24" s="266">
        <v>60</v>
      </c>
      <c r="C24" s="266">
        <v>60</v>
      </c>
      <c r="D24" s="266" t="s">
        <v>52</v>
      </c>
      <c r="E24" s="266">
        <v>60</v>
      </c>
      <c r="F24" s="266">
        <v>50</v>
      </c>
      <c r="G24" s="267">
        <v>1.570796326795</v>
      </c>
      <c r="H24" s="268">
        <v>26</v>
      </c>
      <c r="I24" s="270">
        <f t="shared" si="7"/>
        <v>2.9156048272509518</v>
      </c>
      <c r="J24" s="266">
        <f>+VLOOKUP('Autre source1'!$A$8,'Coef Feuillus divers'!$G$2:$AA$228,10,FALSE)</f>
        <v>0.51112289425019497</v>
      </c>
      <c r="K24" s="266">
        <f>+VLOOKUP('Autre source1'!$A$8,'Coef Feuillus divers'!$G$2:$AA$228,11,FALSE)</f>
        <v>0.66106715155860996</v>
      </c>
      <c r="L24" s="266">
        <f>+VLOOKUP('Autre source1'!$A$8,'Coef Feuillus divers'!$G$2:$AA$228,12,FALSE)</f>
        <v>-1.6647869170515099E-3</v>
      </c>
      <c r="M24" s="272">
        <f t="shared" si="0"/>
        <v>174.93628963505711</v>
      </c>
      <c r="N24" s="272">
        <f t="shared" si="1"/>
        <v>0</v>
      </c>
      <c r="O24" s="275">
        <f>+VLOOKUP(A24,'Coef Feuillus divers'!$G$2:$AA$228,21,FALSE)</f>
        <v>0.56000000000000005</v>
      </c>
      <c r="P24" s="272">
        <f t="shared" si="2"/>
        <v>97.964322195631993</v>
      </c>
      <c r="Q24" s="272">
        <f t="shared" si="3"/>
        <v>26.476446404812037</v>
      </c>
      <c r="R24" s="272">
        <f t="shared" si="4"/>
        <v>124.44076860044403</v>
      </c>
      <c r="S24" s="272" t="str">
        <f t="shared" si="5"/>
        <v>Chêne rouge60av</v>
      </c>
      <c r="T24" s="272">
        <f t="shared" si="6"/>
        <v>216.73433864577336</v>
      </c>
    </row>
    <row r="25" spans="1:20" x14ac:dyDescent="0.3">
      <c r="A25" s="266" t="str">
        <f>+LBC_Salvetat!$B$146</f>
        <v>Chêne rouge</v>
      </c>
      <c r="B25" s="266">
        <v>60</v>
      </c>
      <c r="C25" s="266">
        <v>0</v>
      </c>
      <c r="D25" s="266" t="s">
        <v>53</v>
      </c>
      <c r="E25" s="266">
        <v>60</v>
      </c>
      <c r="F25" s="266">
        <v>50</v>
      </c>
      <c r="G25" s="267">
        <v>1.570796326795</v>
      </c>
      <c r="H25" s="268">
        <v>26</v>
      </c>
      <c r="I25" s="270">
        <f t="shared" si="7"/>
        <v>2.9156048272509518</v>
      </c>
      <c r="J25" s="266">
        <f>+VLOOKUP('Autre source1'!$A$8,'Coef Feuillus divers'!$G$2:$AA$228,10,FALSE)</f>
        <v>0.51112289425019497</v>
      </c>
      <c r="K25" s="266">
        <f>+VLOOKUP('Autre source1'!$A$8,'Coef Feuillus divers'!$G$2:$AA$228,11,FALSE)</f>
        <v>0.66106715155860996</v>
      </c>
      <c r="L25" s="266">
        <f>+VLOOKUP('Autre source1'!$A$8,'Coef Feuillus divers'!$G$2:$AA$228,12,FALSE)</f>
        <v>-1.6647869170515099E-3</v>
      </c>
      <c r="M25" s="272">
        <f t="shared" si="0"/>
        <v>0</v>
      </c>
      <c r="N25" s="272">
        <f t="shared" si="1"/>
        <v>174.93628963505711</v>
      </c>
      <c r="O25" s="275">
        <f>+VLOOKUP(A25,'Coef Feuillus divers'!$G$2:$AA$228,21,FALSE)</f>
        <v>0.56000000000000005</v>
      </c>
      <c r="P25" s="272">
        <f t="shared" si="2"/>
        <v>0</v>
      </c>
      <c r="Q25" s="272" t="e">
        <f t="shared" si="3"/>
        <v>#NUM!</v>
      </c>
      <c r="R25" s="272" t="e">
        <f t="shared" si="4"/>
        <v>#NUM!</v>
      </c>
      <c r="S25" s="272" t="str">
        <f t="shared" si="5"/>
        <v>Chêne rouge60ap</v>
      </c>
      <c r="T25" s="272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23</vt:i4>
      </vt:variant>
    </vt:vector>
  </HeadingPairs>
  <TitlesOfParts>
    <vt:vector size="41" baseType="lpstr">
      <vt:lpstr>carto_sylv</vt:lpstr>
      <vt:lpstr>LBC_Salvetat</vt:lpstr>
      <vt:lpstr>LBC_Malons_Elze</vt:lpstr>
      <vt:lpstr>LBC_Fraisse</vt:lpstr>
      <vt:lpstr>BDD-Modèles</vt:lpstr>
      <vt:lpstr>BDD-Guides</vt:lpstr>
      <vt:lpstr>Liste</vt:lpstr>
      <vt:lpstr>Liste test</vt:lpstr>
      <vt:lpstr>Autre source1</vt:lpstr>
      <vt:lpstr>Autres sources2</vt:lpstr>
      <vt:lpstr>Autre sources 3</vt:lpstr>
      <vt:lpstr>Autre sources4</vt:lpstr>
      <vt:lpstr>Sc de ref</vt:lpstr>
      <vt:lpstr>Coef Feuillus divers</vt:lpstr>
      <vt:lpstr>dico_mod</vt:lpstr>
      <vt:lpstr>dico_var</vt:lpstr>
      <vt:lpstr>infradensité</vt:lpstr>
      <vt:lpstr>Feuil6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JOURDE Maxime</cp:lastModifiedBy>
  <dcterms:created xsi:type="dcterms:W3CDTF">2021-01-04T14:27:57Z</dcterms:created>
  <dcterms:modified xsi:type="dcterms:W3CDTF">2022-09-29T10:33:05Z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