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Galeries Lafayette\74 - Vulbens\74 - Vulbens\CNP C+for n°88 Vulbens (Galeries Lafayette n°2)\"/>
    </mc:Choice>
  </mc:AlternateContent>
  <bookViews>
    <workbookView xWindow="0" yWindow="0" windowWidth="23250" windowHeight="786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65" i="2" l="1" a="1"/>
  <c r="BC65" i="2" s="1"/>
  <c r="BC114" i="2" a="1"/>
  <c r="BC114" i="2" s="1"/>
  <c r="BC82" i="2" a="1"/>
  <c r="BC82" i="2" s="1"/>
  <c r="BC68" i="2" a="1"/>
  <c r="BC68" i="2" s="1"/>
  <c r="BC58" i="2" a="1"/>
  <c r="BC58" i="2" s="1"/>
  <c r="BX107" i="2" a="1"/>
  <c r="BX107" i="2" s="1"/>
  <c r="AH151" i="2" a="1"/>
  <c r="AH151" i="2" s="1"/>
  <c r="AH62" i="2" a="1"/>
  <c r="AH62" i="2" s="1"/>
  <c r="AH166" i="2" a="1"/>
  <c r="AH166" i="2" s="1"/>
  <c r="AH199" i="2" a="1"/>
  <c r="AH199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D60" i="2" l="1"/>
  <c r="CD15" i="2"/>
  <c r="CD20" i="2"/>
  <c r="CD104" i="2"/>
  <c r="CD65" i="2"/>
  <c r="CD26" i="2"/>
  <c r="CD154" i="2"/>
  <c r="CD72" i="2"/>
  <c r="CD34" i="2"/>
  <c r="CD42" i="2"/>
  <c r="CD141" i="2"/>
  <c r="CD190" i="2"/>
  <c r="CD97" i="2"/>
  <c r="CD137" i="2"/>
  <c r="CD27" i="2"/>
  <c r="CD12" i="2"/>
  <c r="CD30" i="2"/>
  <c r="CD117" i="2"/>
  <c r="CD49" i="2"/>
  <c r="CD38" i="2"/>
  <c r="CD80" i="2"/>
  <c r="CD70" i="2"/>
  <c r="CD31" i="2"/>
  <c r="CD158" i="2"/>
  <c r="CD28" i="2"/>
  <c r="CD165" i="2"/>
  <c r="CD149" i="2"/>
  <c r="CD187" i="2"/>
  <c r="CD172" i="2"/>
  <c r="CD173" i="2"/>
  <c r="CD8" i="2"/>
  <c r="CD170" i="2"/>
  <c r="CD33" i="2"/>
  <c r="CD166" i="2"/>
  <c r="CD182" i="2"/>
  <c r="CD93" i="2"/>
  <c r="CD45" i="2"/>
  <c r="CD195" i="2"/>
  <c r="CD178" i="2"/>
  <c r="CD5" i="2"/>
  <c r="CD17" i="2"/>
  <c r="CD196" i="2"/>
  <c r="CD175" i="2"/>
  <c r="CD123" i="2"/>
  <c r="CD21" i="2"/>
  <c r="CD71" i="2"/>
  <c r="CD192" i="2"/>
  <c r="CD164" i="2"/>
  <c r="CD129" i="2"/>
  <c r="CD98" i="2"/>
  <c r="CD78" i="2"/>
  <c r="CD68" i="2"/>
  <c r="CD140" i="2"/>
  <c r="CD18" i="2"/>
  <c r="CD161" i="2"/>
  <c r="CD50" i="2"/>
  <c r="CD179" i="2"/>
  <c r="CD159" i="2"/>
  <c r="CD37" i="2"/>
  <c r="CD39" i="2"/>
  <c r="CD160" i="2"/>
  <c r="CD136" i="2"/>
  <c r="CD73" i="2"/>
  <c r="CD61" i="2"/>
  <c r="CD145" i="2"/>
  <c r="CD10" i="2"/>
  <c r="CD7" i="2"/>
  <c r="CD58" i="2"/>
  <c r="CD197" i="2"/>
  <c r="CD94" i="2"/>
  <c r="CD106" i="2"/>
  <c r="CD23" i="2"/>
  <c r="CD53" i="2"/>
  <c r="CD24" i="2"/>
  <c r="CD168" i="2"/>
  <c r="CD47" i="2"/>
  <c r="CD200" i="2"/>
  <c r="CD76" i="2"/>
  <c r="CD201" i="2"/>
  <c r="CD41" i="2"/>
  <c r="CD100" i="2"/>
  <c r="CD108" i="2"/>
  <c r="CD25" i="2"/>
  <c r="CD163" i="2"/>
  <c r="CD19" i="2"/>
  <c r="CD111" i="2"/>
  <c r="CD156" i="2"/>
  <c r="CD103" i="2"/>
  <c r="CD122" i="2"/>
  <c r="CD86" i="2"/>
  <c r="CD124" i="2"/>
  <c r="CD180" i="2"/>
  <c r="CD189" i="2"/>
  <c r="CD43" i="2"/>
  <c r="CD101" i="2"/>
  <c r="CD79" i="2"/>
  <c r="CD67" i="2"/>
  <c r="CD110" i="2"/>
  <c r="CD157" i="2"/>
  <c r="CD138" i="2"/>
  <c r="CD96" i="2"/>
  <c r="CD134" i="2"/>
  <c r="CD62" i="2"/>
  <c r="CD95" i="2"/>
  <c r="CD90" i="2"/>
  <c r="CD29" i="2"/>
  <c r="CD194" i="2"/>
  <c r="CD9" i="2"/>
  <c r="CD40" i="2"/>
  <c r="CD57" i="2"/>
  <c r="CD177" i="2"/>
  <c r="CD66" i="2"/>
  <c r="CD147" i="2"/>
  <c r="CD46" i="2"/>
  <c r="CD51" i="2"/>
  <c r="CD143" i="2"/>
  <c r="CD185" i="2"/>
  <c r="CD63" i="2"/>
  <c r="CD14" i="2"/>
  <c r="CD126" i="2"/>
  <c r="CD188" i="2"/>
  <c r="CD13" i="2"/>
  <c r="CD193" i="2"/>
  <c r="CD82" i="2"/>
  <c r="CD184" i="2"/>
  <c r="CD148" i="2"/>
  <c r="CD112" i="2"/>
  <c r="CD56" i="2"/>
  <c r="CD139" i="2"/>
  <c r="CD146" i="2"/>
  <c r="CD135" i="2"/>
  <c r="CD54" i="2"/>
  <c r="CD16" i="2"/>
  <c r="CD121" i="2"/>
  <c r="CD153" i="2"/>
  <c r="CD11" i="2"/>
  <c r="CD150" i="2"/>
  <c r="CD81" i="2"/>
  <c r="CD133" i="2"/>
  <c r="CD113" i="2"/>
  <c r="CD199" i="2"/>
  <c r="CD176" i="2"/>
  <c r="CD198" i="2"/>
  <c r="CD22" i="2"/>
  <c r="CD152" i="2"/>
  <c r="CD109" i="2"/>
  <c r="CD162" i="2"/>
  <c r="CD48" i="2"/>
  <c r="CD44" i="2"/>
  <c r="CD125" i="2"/>
  <c r="CD36" i="2"/>
  <c r="CD167" i="2"/>
  <c r="CD119" i="2"/>
  <c r="CD6" i="2"/>
  <c r="CD191" i="2"/>
  <c r="CD128" i="2"/>
  <c r="CD142" i="2"/>
  <c r="CD32" i="2"/>
  <c r="CD127" i="2"/>
  <c r="CD89" i="2"/>
  <c r="CD132" i="2"/>
  <c r="CD181" i="2"/>
  <c r="CD74" i="2"/>
  <c r="CD69" i="2"/>
  <c r="CD92" i="2"/>
  <c r="CD114" i="2"/>
  <c r="CD3" i="2"/>
  <c r="C9" i="4" s="1"/>
  <c r="E9" i="4" s="1"/>
  <c r="F9" i="4" s="1"/>
  <c r="G9" i="4" s="1"/>
  <c r="L9" i="4" s="1"/>
  <c r="CD155" i="2"/>
  <c r="CD115" i="2"/>
  <c r="CD120" i="2"/>
  <c r="CD183" i="2"/>
  <c r="CD4" i="2"/>
  <c r="CD64" i="2"/>
  <c r="CD203" i="2"/>
  <c r="CD116" i="2"/>
  <c r="CD75" i="2"/>
  <c r="CD171" i="2"/>
  <c r="CD105" i="2"/>
  <c r="CD131" i="2"/>
  <c r="CD87" i="2"/>
  <c r="CD130" i="2"/>
  <c r="CD174" i="2"/>
  <c r="CD35" i="2"/>
  <c r="CD107" i="2"/>
  <c r="CD85" i="2"/>
  <c r="CD83" i="2"/>
  <c r="CD169" i="2"/>
  <c r="CD84" i="2"/>
  <c r="CD144" i="2"/>
  <c r="CD88" i="2"/>
  <c r="CD118" i="2"/>
  <c r="CD55" i="2"/>
  <c r="CD151" i="2"/>
  <c r="CD186" i="2"/>
  <c r="CD99" i="2"/>
  <c r="CD202" i="2"/>
  <c r="CD91" i="2"/>
  <c r="CD102" i="2"/>
  <c r="CD77" i="2"/>
  <c r="CD59" i="2"/>
  <c r="CD52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<sst xmlns="http://schemas.openxmlformats.org/spreadsheetml/2006/main" count="1174" uniqueCount="325">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</sst>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522.74631149207403</c:v>
                </c:pt>
                <c:pt idx="82">
                  <c:v>533.84901440052874</c:v>
                </c:pt>
                <c:pt idx="83">
                  <c:v>544.94686208460519</c:v>
                </c:pt>
                <c:pt idx="84">
                  <c:v>556.03996734839518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531.67990601917427</c:v>
                </c:pt>
                <c:pt idx="137">
                  <c:v>536.40066935799541</c:v>
                </c:pt>
                <c:pt idx="138">
                  <c:v>541.12055937003197</c:v>
                </c:pt>
                <c:pt idx="139">
                  <c:v>545.83958475199609</c:v>
                </c:pt>
                <c:pt idx="140">
                  <c:v>550.55775403787118</c:v>
                </c:pt>
                <c:pt idx="141">
                  <c:v>555.27507560335937</c:v>
                </c:pt>
                <c:pt idx="142">
                  <c:v>559.99155767016464</c:v>
                </c:pt>
                <c:pt idx="143">
                  <c:v>564.70720831012704</c:v>
                </c:pt>
                <c:pt idx="144">
                  <c:v>569.42203544921017</c:v>
                </c:pt>
                <c:pt idx="145">
                  <c:v>574.13604687135182</c:v>
                </c:pt>
                <c:pt idx="146">
                  <c:v>578.84925022217828</c:v>
                </c:pt>
                <c:pt idx="147">
                  <c:v>583.56165301259455</c:v>
                </c:pt>
                <c:pt idx="148">
                  <c:v>588.27326262224994</c:v>
                </c:pt>
                <c:pt idx="149">
                  <c:v>592.98408630288839</c:v>
                </c:pt>
                <c:pt idx="150">
                  <c:v>597.69413118158661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9914928"/>
        <c:axId val="-1309922544"/>
      </c:scatterChart>
      <c:valAx>
        <c:axId val="-1309914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9922544"/>
        <c:crosses val="autoZero"/>
        <c:crossBetween val="midCat"/>
      </c:valAx>
      <c:valAx>
        <c:axId val="-13099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9914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4315840"/>
        <c:axId val="-1234315296"/>
      </c:scatterChart>
      <c:valAx>
        <c:axId val="-1234315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5296"/>
        <c:crosses val="autoZero"/>
        <c:crossBetween val="midCat"/>
      </c:valAx>
      <c:valAx>
        <c:axId val="-123431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5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2.3558198404409247</c:v>
                </c:pt>
                <c:pt idx="2">
                  <c:v>2.5280062002997341</c:v>
                </c:pt>
                <c:pt idx="3">
                  <c:v>2.7128202129223458</c:v>
                </c:pt>
                <c:pt idx="4">
                  <c:v>2.9111909143601333</c:v>
                </c:pt>
                <c:pt idx="5">
                  <c:v>3.1241158963615412</c:v>
                </c:pt>
                <c:pt idx="6">
                  <c:v>3.3526663794145928</c:v>
                </c:pt>
                <c:pt idx="7">
                  <c:v>3.5979926621636094</c:v>
                </c:pt>
                <c:pt idx="8">
                  <c:v>3.8613299751906442</c:v>
                </c:pt>
                <c:pt idx="9">
                  <c:v>4.1440047692383599</c:v>
                </c:pt>
                <c:pt idx="10">
                  <c:v>4.4474414701931027</c:v>
                </c:pt>
                <c:pt idx="11">
                  <c:v>4.7731697355563476</c:v>
                </c:pt>
                <c:pt idx="12">
                  <c:v>5.1228322497222019</c:v>
                </c:pt>
                <c:pt idx="13">
                  <c:v>5.4981930981615363</c:v>
                </c:pt>
                <c:pt idx="14">
                  <c:v>5.9011467636042241</c:v>
                </c:pt>
                <c:pt idx="15">
                  <c:v>6.333727790525292</c:v>
                </c:pt>
                <c:pt idx="16">
                  <c:v>10.712654230579998</c:v>
                </c:pt>
                <c:pt idx="17">
                  <c:v>15.035436191157146</c:v>
                </c:pt>
                <c:pt idx="18">
                  <c:v>19.320961318334884</c:v>
                </c:pt>
                <c:pt idx="19">
                  <c:v>23.578782929008209</c:v>
                </c:pt>
                <c:pt idx="20">
                  <c:v>27.814657128560018</c:v>
                </c:pt>
                <c:pt idx="21">
                  <c:v>32.032421116321153</c:v>
                </c:pt>
                <c:pt idx="22">
                  <c:v>51.647109078738964</c:v>
                </c:pt>
                <c:pt idx="23">
                  <c:v>71.060821810548774</c:v>
                </c:pt>
                <c:pt idx="24">
                  <c:v>90.337363448897307</c:v>
                </c:pt>
                <c:pt idx="25">
                  <c:v>109.51040959893373</c:v>
                </c:pt>
                <c:pt idx="26">
                  <c:v>128.6007226213413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9916016"/>
        <c:axId val="-1309915472"/>
      </c:scatterChart>
      <c:valAx>
        <c:axId val="-1309916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9915472"/>
        <c:crosses val="autoZero"/>
        <c:crossBetween val="midCat"/>
      </c:valAx>
      <c:valAx>
        <c:axId val="-130991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9916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175.48763589154603</c:v>
                </c:pt>
                <c:pt idx="22">
                  <c:v>195.3338800973107</c:v>
                </c:pt>
                <c:pt idx="23">
                  <c:v>215.1332662548451</c:v>
                </c:pt>
                <c:pt idx="24">
                  <c:v>234.89071410306022</c:v>
                </c:pt>
                <c:pt idx="25">
                  <c:v>254.61024730171843</c:v>
                </c:pt>
                <c:pt idx="26">
                  <c:v>161.0066429666328</c:v>
                </c:pt>
                <c:pt idx="27">
                  <c:v>180.09643806867584</c:v>
                </c:pt>
                <c:pt idx="28">
                  <c:v>199.13883063239675</c:v>
                </c:pt>
                <c:pt idx="29">
                  <c:v>218.13899263195233</c:v>
                </c:pt>
                <c:pt idx="30">
                  <c:v>237.10112030306402</c:v>
                </c:pt>
                <c:pt idx="31">
                  <c:v>254.10587143995565</c:v>
                </c:pt>
                <c:pt idx="32">
                  <c:v>271.08486470892927</c:v>
                </c:pt>
                <c:pt idx="33">
                  <c:v>288.03994036841988</c:v>
                </c:pt>
                <c:pt idx="34">
                  <c:v>304.97270429039048</c:v>
                </c:pt>
                <c:pt idx="35">
                  <c:v>321.88456944440219</c:v>
                </c:pt>
                <c:pt idx="36">
                  <c:v>248.68238808568103</c:v>
                </c:pt>
                <c:pt idx="37">
                  <c:v>263.55920069967749</c:v>
                </c:pt>
                <c:pt idx="38">
                  <c:v>278.41707470412359</c:v>
                </c:pt>
                <c:pt idx="39">
                  <c:v>293.25716318239881</c:v>
                </c:pt>
                <c:pt idx="40">
                  <c:v>308.0804929561578</c:v>
                </c:pt>
                <c:pt idx="41">
                  <c:v>320.943805495449</c:v>
                </c:pt>
                <c:pt idx="42">
                  <c:v>333.79571492319093</c:v>
                </c:pt>
                <c:pt idx="43">
                  <c:v>346.63672222687961</c:v>
                </c:pt>
                <c:pt idx="44">
                  <c:v>359.46728823872098</c:v>
                </c:pt>
                <c:pt idx="45">
                  <c:v>372.28783820294626</c:v>
                </c:pt>
                <c:pt idx="46">
                  <c:v>305.44362644993339</c:v>
                </c:pt>
                <c:pt idx="47">
                  <c:v>316.61550205732698</c:v>
                </c:pt>
                <c:pt idx="48">
                  <c:v>327.77864659386574</c:v>
                </c:pt>
                <c:pt idx="49">
                  <c:v>338.93339944597733</c:v>
                </c:pt>
                <c:pt idx="50">
                  <c:v>350.08007582809665</c:v>
                </c:pt>
                <c:pt idx="51">
                  <c:v>359.65497726243211</c:v>
                </c:pt>
                <c:pt idx="52">
                  <c:v>369.22430348163545</c:v>
                </c:pt>
                <c:pt idx="53">
                  <c:v>378.78821942757878</c:v>
                </c:pt>
                <c:pt idx="54">
                  <c:v>388.34688102923502</c:v>
                </c:pt>
                <c:pt idx="55">
                  <c:v>397.90043590968804</c:v>
                </c:pt>
                <c:pt idx="56">
                  <c:v>359.24831500061532</c:v>
                </c:pt>
                <c:pt idx="57">
                  <c:v>367.31712958739416</c:v>
                </c:pt>
                <c:pt idx="58">
                  <c:v>375.38207542773506</c:v>
                </c:pt>
                <c:pt idx="59">
                  <c:v>383.44324742108893</c:v>
                </c:pt>
                <c:pt idx="60">
                  <c:v>391.50073614846127</c:v>
                </c:pt>
                <c:pt idx="61">
                  <c:v>398.27498302495178</c:v>
                </c:pt>
                <c:pt idx="62">
                  <c:v>405.04673497528461</c:v>
                </c:pt>
                <c:pt idx="63">
                  <c:v>411.81603962747312</c:v>
                </c:pt>
                <c:pt idx="64">
                  <c:v>418.58294291479933</c:v>
                </c:pt>
                <c:pt idx="65">
                  <c:v>425.34748916314493</c:v>
                </c:pt>
                <c:pt idx="66">
                  <c:v>395.80907392213197</c:v>
                </c:pt>
                <c:pt idx="67">
                  <c:v>401.67677095231397</c:v>
                </c:pt>
                <c:pt idx="68">
                  <c:v>407.54261349115632</c:v>
                </c:pt>
                <c:pt idx="69">
                  <c:v>413.40663202077485</c:v>
                </c:pt>
                <c:pt idx="70">
                  <c:v>419.26885608721159</c:v>
                </c:pt>
                <c:pt idx="71">
                  <c:v>424.56828230673386</c:v>
                </c:pt>
                <c:pt idx="72">
                  <c:v>429.86628525377677</c:v>
                </c:pt>
                <c:pt idx="73">
                  <c:v>435.16288496071166</c:v>
                </c:pt>
                <c:pt idx="74">
                  <c:v>440.45810093204318</c:v>
                </c:pt>
                <c:pt idx="75">
                  <c:v>445.75195216463999</c:v>
                </c:pt>
                <c:pt idx="76">
                  <c:v>450.39074940019526</c:v>
                </c:pt>
                <c:pt idx="77">
                  <c:v>455.02852463184337</c:v>
                </c:pt>
                <c:pt idx="78">
                  <c:v>459.66528975532242</c:v>
                </c:pt>
                <c:pt idx="79">
                  <c:v>464.30105640658741</c:v>
                </c:pt>
                <c:pt idx="80">
                  <c:v>468.93583597007887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09913840"/>
        <c:axId val="-1309924176"/>
      </c:scatterChart>
      <c:valAx>
        <c:axId val="-1309913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9924176"/>
        <c:crosses val="autoZero"/>
        <c:crossBetween val="midCat"/>
      </c:valAx>
      <c:valAx>
        <c:axId val="-130992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09913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2.2007158170150634</c:v>
                </c:pt>
                <c:pt idx="2">
                  <c:v>2.7962519094118723</c:v>
                </c:pt>
                <c:pt idx="3">
                  <c:v>3.5535861505858075</c:v>
                </c:pt>
                <c:pt idx="4">
                  <c:v>4.5168406960899965</c:v>
                </c:pt>
                <c:pt idx="5">
                  <c:v>5.7422116394973726</c:v>
                </c:pt>
                <c:pt idx="6">
                  <c:v>7.3012836732651438</c:v>
                </c:pt>
                <c:pt idx="7">
                  <c:v>9.2852574241869252</c:v>
                </c:pt>
                <c:pt idx="8">
                  <c:v>11.810341445786392</c:v>
                </c:pt>
                <c:pt idx="9">
                  <c:v>15.024630592214445</c:v>
                </c:pt>
                <c:pt idx="10">
                  <c:v>19.116881586433095</c:v>
                </c:pt>
                <c:pt idx="11">
                  <c:v>24.327710406972969</c:v>
                </c:pt>
                <c:pt idx="12">
                  <c:v>30.963881526939787</c:v>
                </c:pt>
                <c:pt idx="13">
                  <c:v>39.416544835762807</c:v>
                </c:pt>
                <c:pt idx="14">
                  <c:v>50.184513497177107</c:v>
                </c:pt>
                <c:pt idx="15">
                  <c:v>63.903979417585994</c:v>
                </c:pt>
                <c:pt idx="16">
                  <c:v>74.968706876518851</c:v>
                </c:pt>
                <c:pt idx="17">
                  <c:v>85.991728436661262</c:v>
                </c:pt>
                <c:pt idx="18">
                  <c:v>96.979158932691703</c:v>
                </c:pt>
                <c:pt idx="19">
                  <c:v>107.93560770449947</c:v>
                </c:pt>
                <c:pt idx="20">
                  <c:v>118.86466834612668</c:v>
                </c:pt>
                <c:pt idx="21">
                  <c:v>130.33262503284615</c:v>
                </c:pt>
                <c:pt idx="22">
                  <c:v>141.77618935167845</c:v>
                </c:pt>
                <c:pt idx="23">
                  <c:v>153.19760973996208</c:v>
                </c:pt>
                <c:pt idx="24">
                  <c:v>164.59877136682616</c:v>
                </c:pt>
                <c:pt idx="25">
                  <c:v>175.98127648998829</c:v>
                </c:pt>
                <c:pt idx="26">
                  <c:v>133.89951586726025</c:v>
                </c:pt>
                <c:pt idx="27">
                  <c:v>145.14865683159067</c:v>
                </c:pt>
                <c:pt idx="28">
                  <c:v>156.3769455749574</c:v>
                </c:pt>
                <c:pt idx="29">
                  <c:v>167.58609180073498</c:v>
                </c:pt>
                <c:pt idx="30">
                  <c:v>178.77755746583179</c:v>
                </c:pt>
                <c:pt idx="31">
                  <c:v>189.20809090709827</c:v>
                </c:pt>
                <c:pt idx="32">
                  <c:v>199.62522507053666</c:v>
                </c:pt>
                <c:pt idx="33">
                  <c:v>210.02975834863889</c:v>
                </c:pt>
                <c:pt idx="34">
                  <c:v>220.42240348483696</c:v>
                </c:pt>
                <c:pt idx="35">
                  <c:v>230.80380045507431</c:v>
                </c:pt>
                <c:pt idx="36">
                  <c:v>195.34832747549947</c:v>
                </c:pt>
                <c:pt idx="37">
                  <c:v>205.38638702588551</c:v>
                </c:pt>
                <c:pt idx="38">
                  <c:v>215.41310599520918</c:v>
                </c:pt>
                <c:pt idx="39">
                  <c:v>225.42908712953158</c:v>
                </c:pt>
                <c:pt idx="40">
                  <c:v>235.4348751848737</c:v>
                </c:pt>
                <c:pt idx="41">
                  <c:v>244.50579602361998</c:v>
                </c:pt>
                <c:pt idx="42">
                  <c:v>253.56907009189914</c:v>
                </c:pt>
                <c:pt idx="43">
                  <c:v>262.62500950142402</c:v>
                </c:pt>
                <c:pt idx="44">
                  <c:v>271.67390306099725</c:v>
                </c:pt>
                <c:pt idx="45">
                  <c:v>280.71601875158382</c:v>
                </c:pt>
                <c:pt idx="46">
                  <c:v>243.95065658009185</c:v>
                </c:pt>
                <c:pt idx="47">
                  <c:v>252.45968154773985</c:v>
                </c:pt>
                <c:pt idx="48">
                  <c:v>260.96221015972293</c:v>
                </c:pt>
                <c:pt idx="49">
                  <c:v>269.45848413939967</c:v>
                </c:pt>
                <c:pt idx="50">
                  <c:v>277.94872870657525</c:v>
                </c:pt>
                <c:pt idx="51">
                  <c:v>286.06438440827776</c:v>
                </c:pt>
                <c:pt idx="52">
                  <c:v>294.17488861011532</c:v>
                </c:pt>
                <c:pt idx="53">
                  <c:v>302.28040350881963</c:v>
                </c:pt>
                <c:pt idx="54">
                  <c:v>310.38108188437286</c:v>
                </c:pt>
                <c:pt idx="55">
                  <c:v>318.47706788363627</c:v>
                </c:pt>
                <c:pt idx="56">
                  <c:v>282.7449756396457</c:v>
                </c:pt>
                <c:pt idx="57">
                  <c:v>290.30459825765928</c:v>
                </c:pt>
                <c:pt idx="58">
                  <c:v>297.85982268054414</c:v>
                </c:pt>
                <c:pt idx="59">
                  <c:v>305.41077632123785</c:v>
                </c:pt>
                <c:pt idx="60">
                  <c:v>312.95757977167312</c:v>
                </c:pt>
                <c:pt idx="61">
                  <c:v>319.76464216080774</c:v>
                </c:pt>
                <c:pt idx="62">
                  <c:v>326.56849772007598</c:v>
                </c:pt>
                <c:pt idx="63">
                  <c:v>333.3692227584695</c:v>
                </c:pt>
                <c:pt idx="64">
                  <c:v>340.16689021425321</c:v>
                </c:pt>
                <c:pt idx="65">
                  <c:v>346.96156986974069</c:v>
                </c:pt>
                <c:pt idx="66">
                  <c:v>314.06164885604738</c:v>
                </c:pt>
                <c:pt idx="67">
                  <c:v>320.68426777479954</c:v>
                </c:pt>
                <c:pt idx="68">
                  <c:v>327.30386083487957</c:v>
                </c:pt>
                <c:pt idx="69">
                  <c:v>333.9204979335957</c:v>
                </c:pt>
                <c:pt idx="70">
                  <c:v>340.53424596920644</c:v>
                </c:pt>
                <c:pt idx="71">
                  <c:v>346.59436515417241</c:v>
                </c:pt>
                <c:pt idx="72">
                  <c:v>352.65215800851342</c:v>
                </c:pt>
                <c:pt idx="73">
                  <c:v>358.7076701751036</c:v>
                </c:pt>
                <c:pt idx="74">
                  <c:v>364.76094562839222</c:v>
                </c:pt>
                <c:pt idx="75">
                  <c:v>370.81202676268725</c:v>
                </c:pt>
                <c:pt idx="76">
                  <c:v>342.00358191240457</c:v>
                </c:pt>
                <c:pt idx="77">
                  <c:v>348.06313285395299</c:v>
                </c:pt>
                <c:pt idx="78">
                  <c:v>354.12036868801266</c:v>
                </c:pt>
                <c:pt idx="79">
                  <c:v>360.17533464453726</c:v>
                </c:pt>
                <c:pt idx="80">
                  <c:v>366.22807430704444</c:v>
                </c:pt>
                <c:pt idx="81">
                  <c:v>371.72866839180892</c:v>
                </c:pt>
                <c:pt idx="82">
                  <c:v>377.2274878223497</c:v>
                </c:pt>
                <c:pt idx="83">
                  <c:v>382.72456214571093</c:v>
                </c:pt>
                <c:pt idx="84">
                  <c:v>388.21991999001648</c:v>
                </c:pt>
                <c:pt idx="85">
                  <c:v>393.71358910594319</c:v>
                </c:pt>
                <c:pt idx="86">
                  <c:v>364.94434375313614</c:v>
                </c:pt>
                <c:pt idx="87">
                  <c:v>370.07867787425295</c:v>
                </c:pt>
                <c:pt idx="88">
                  <c:v>375.21145820009156</c:v>
                </c:pt>
                <c:pt idx="89">
                  <c:v>380.34270900980044</c:v>
                </c:pt>
                <c:pt idx="90">
                  <c:v>385.47245387323215</c:v>
                </c:pt>
                <c:pt idx="91">
                  <c:v>390.60071568104081</c:v>
                </c:pt>
                <c:pt idx="92">
                  <c:v>395.72751667311633</c:v>
                </c:pt>
                <c:pt idx="93">
                  <c:v>400.85287846546561</c:v>
                </c:pt>
                <c:pt idx="94">
                  <c:v>405.97682207564714</c:v>
                </c:pt>
                <c:pt idx="95">
                  <c:v>411.0993679468541</c:v>
                </c:pt>
                <c:pt idx="96">
                  <c:v>383.82377013249396</c:v>
                </c:pt>
                <c:pt idx="97">
                  <c:v>388.58621683386588</c:v>
                </c:pt>
                <c:pt idx="98">
                  <c:v>393.34739649249173</c:v>
                </c:pt>
                <c:pt idx="99">
                  <c:v>398.107326626516</c:v>
                </c:pt>
                <c:pt idx="100">
                  <c:v>402.86602430053171</c:v>
                </c:pt>
                <c:pt idx="101">
                  <c:v>407.25758879520475</c:v>
                </c:pt>
                <c:pt idx="102">
                  <c:v>411.64813007939961</c:v>
                </c:pt>
                <c:pt idx="103">
                  <c:v>416.03766061861711</c:v>
                </c:pt>
                <c:pt idx="104">
                  <c:v>420.42619259356729</c:v>
                </c:pt>
                <c:pt idx="105">
                  <c:v>424.81373790964739</c:v>
                </c:pt>
                <c:pt idx="106">
                  <c:v>429.20030820600778</c:v>
                </c:pt>
                <c:pt idx="107">
                  <c:v>433.58591486422887</c:v>
                </c:pt>
                <c:pt idx="108">
                  <c:v>437.97056901662677</c:v>
                </c:pt>
                <c:pt idx="109">
                  <c:v>442.35428155421022</c:v>
                </c:pt>
                <c:pt idx="110">
                  <c:v>446.7370631343037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556533648"/>
        <c:axId val="-1557639488"/>
      </c:scatterChart>
      <c:valAx>
        <c:axId val="-1556533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7639488"/>
        <c:crosses val="autoZero"/>
        <c:crossBetween val="midCat"/>
      </c:valAx>
      <c:valAx>
        <c:axId val="-15576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55653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4319104"/>
        <c:axId val="-1234314752"/>
      </c:scatterChart>
      <c:valAx>
        <c:axId val="-1234319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4752"/>
        <c:crosses val="autoZero"/>
        <c:crossBetween val="midCat"/>
      </c:valAx>
      <c:valAx>
        <c:axId val="-1234314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9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4317472"/>
        <c:axId val="-1234314208"/>
      </c:scatterChart>
      <c:valAx>
        <c:axId val="-1234317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4208"/>
        <c:crosses val="autoZero"/>
        <c:crossBetween val="midCat"/>
      </c:valAx>
      <c:valAx>
        <c:axId val="-123431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7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4324000"/>
        <c:axId val="-1234318560"/>
      </c:scatterChart>
      <c:valAx>
        <c:axId val="-1234324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8560"/>
        <c:crosses val="autoZero"/>
        <c:crossBetween val="midCat"/>
      </c:valAx>
      <c:valAx>
        <c:axId val="-123431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24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4318016"/>
        <c:axId val="-1234316928"/>
      </c:scatterChart>
      <c:valAx>
        <c:axId val="-1234318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6928"/>
        <c:crosses val="autoZero"/>
        <c:crossBetween val="midCat"/>
      </c:valAx>
      <c:valAx>
        <c:axId val="-12343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8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34316384"/>
        <c:axId val="-1234324544"/>
      </c:scatterChart>
      <c:valAx>
        <c:axId val="-1234316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24544"/>
        <c:crosses val="autoZero"/>
        <c:crossBetween val="midCat"/>
      </c:valAx>
      <c:valAx>
        <c:axId val="-123432454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34316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76" zoomScale="80" zoomScaleNormal="80" workbookViewId="0">
      <selection activeCell="H90" sqref="H9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1.21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0.40679999999999999</v>
      </c>
      <c r="D9" s="36">
        <f t="shared" ref="D9:D18" si="0">C9*$C$5</f>
        <v>0.492228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25</v>
      </c>
      <c r="C10" s="35">
        <v>5.6899999999999999E-2</v>
      </c>
      <c r="D10" s="36">
        <f t="shared" si="0"/>
        <v>6.8848999999999994E-2</v>
      </c>
      <c r="E10" s="37">
        <v>99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8</v>
      </c>
      <c r="C11" s="35">
        <v>0.41849999999999998</v>
      </c>
      <c r="D11" s="36">
        <f t="shared" si="0"/>
        <v>0.50638499999999997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50</v>
      </c>
      <c r="C12" s="35">
        <v>0.1178</v>
      </c>
      <c r="D12" s="36">
        <f t="shared" si="0"/>
        <v>0.142538</v>
      </c>
      <c r="E12" s="37">
        <v>110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1.21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137</v>
      </c>
      <c r="C38" s="63">
        <v>2</v>
      </c>
      <c r="D38" s="63">
        <v>42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/>
      <c r="D39" s="63"/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179</v>
      </c>
      <c r="C40" s="63">
        <v>3</v>
      </c>
      <c r="D40" s="63"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/>
      <c r="D41" s="63"/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218</v>
      </c>
      <c r="C42" s="63">
        <v>4</v>
      </c>
      <c r="D42" s="63">
        <v>42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60</v>
      </c>
      <c r="B43" s="63">
        <v>214</v>
      </c>
      <c r="C43" s="63"/>
      <c r="D43" s="63"/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65</v>
      </c>
      <c r="B44" s="63">
        <v>250</v>
      </c>
      <c r="C44" s="63">
        <v>5</v>
      </c>
      <c r="D44" s="63">
        <v>42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70</v>
      </c>
      <c r="B45" s="63">
        <v>242</v>
      </c>
      <c r="C45" s="63"/>
      <c r="D45" s="63"/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75</v>
      </c>
      <c r="B46" s="63">
        <v>273</v>
      </c>
      <c r="C46" s="63">
        <v>6</v>
      </c>
      <c r="D46" s="63">
        <v>42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80</v>
      </c>
      <c r="B47" s="63">
        <v>261</v>
      </c>
      <c r="C47" s="63"/>
      <c r="D47" s="63"/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85</v>
      </c>
      <c r="B48" s="63">
        <v>290</v>
      </c>
      <c r="C48" s="63">
        <v>7</v>
      </c>
      <c r="D48" s="63">
        <v>42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95</v>
      </c>
      <c r="B49" s="63">
        <v>300</v>
      </c>
      <c r="C49" s="63">
        <v>8</v>
      </c>
      <c r="D49" s="63">
        <v>42</v>
      </c>
      <c r="E49" s="54"/>
      <c r="F49" s="54"/>
      <c r="G49" s="54"/>
      <c r="H49" s="54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105</v>
      </c>
      <c r="B50" s="53">
        <v>305</v>
      </c>
      <c r="C50" s="53">
        <v>9</v>
      </c>
      <c r="D50" s="53">
        <v>41</v>
      </c>
      <c r="E50" s="54"/>
      <c r="F50" s="54"/>
      <c r="G50" s="54"/>
      <c r="H50" s="54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115</v>
      </c>
      <c r="B51" s="53">
        <v>304</v>
      </c>
      <c r="C51" s="53">
        <v>10</v>
      </c>
      <c r="D51" s="53">
        <v>37</v>
      </c>
      <c r="E51" s="54"/>
      <c r="F51" s="54"/>
      <c r="G51" s="54"/>
      <c r="H51" s="54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125</v>
      </c>
      <c r="B52" s="53">
        <v>301</v>
      </c>
      <c r="C52" s="53">
        <v>11</v>
      </c>
      <c r="D52" s="53">
        <v>33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135</v>
      </c>
      <c r="B53" s="53">
        <v>298</v>
      </c>
      <c r="C53" s="53">
        <v>12</v>
      </c>
      <c r="D53" s="53">
        <v>29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150</v>
      </c>
      <c r="B54" s="53">
        <v>306</v>
      </c>
      <c r="C54" s="53">
        <v>13</v>
      </c>
      <c r="D54" s="53">
        <v>306</v>
      </c>
      <c r="E54" s="54"/>
      <c r="F54" s="54"/>
      <c r="G54" s="54"/>
      <c r="H54" s="54"/>
      <c r="I54" s="52">
        <f t="shared" si="1"/>
        <v>2.4666666666666668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Hêtre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3</v>
      </c>
      <c r="C62" s="63"/>
      <c r="D62" s="63"/>
      <c r="E62" s="54"/>
      <c r="F62" s="54"/>
      <c r="G62" s="54"/>
      <c r="H62" s="54"/>
      <c r="I62" s="56">
        <f>IFERROR(B62/A62,"")</f>
        <v>0.2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21</v>
      </c>
      <c r="B63" s="63">
        <v>16</v>
      </c>
      <c r="C63" s="63"/>
      <c r="D63" s="63"/>
      <c r="E63" s="54"/>
      <c r="F63" s="54"/>
      <c r="G63" s="54"/>
      <c r="H63" s="54"/>
      <c r="I63" s="52">
        <f>IF(A63&lt;&gt;0,(B63-(B62-D62))/(A63-A62),"")</f>
        <v>2.1666666666666665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27</v>
      </c>
      <c r="B64" s="63">
        <v>77</v>
      </c>
      <c r="C64" s="63">
        <v>1</v>
      </c>
      <c r="D64" s="63">
        <v>12</v>
      </c>
      <c r="E64" s="54"/>
      <c r="F64" s="54"/>
      <c r="G64" s="54"/>
      <c r="H64" s="54">
        <v>1</v>
      </c>
      <c r="I64" s="52">
        <f>IF(A64&lt;&gt;0,(B64-(B63-D63))/(A64-A63),"")</f>
        <v>10.166666666666666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102</v>
      </c>
      <c r="C65" s="63">
        <v>2</v>
      </c>
      <c r="D65" s="63">
        <v>13</v>
      </c>
      <c r="E65" s="54"/>
      <c r="F65" s="54"/>
      <c r="G65" s="54"/>
      <c r="H65" s="54">
        <v>1</v>
      </c>
      <c r="I65" s="52">
        <f>IF(A65&lt;&gt;0,(B65-(B64-D64))/(A65-A64),"")</f>
        <v>12.333333333333334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36</v>
      </c>
      <c r="B66" s="63">
        <v>174</v>
      </c>
      <c r="C66" s="63">
        <v>3</v>
      </c>
      <c r="D66" s="63">
        <v>60</v>
      </c>
      <c r="E66" s="54"/>
      <c r="F66" s="54"/>
      <c r="G66" s="54"/>
      <c r="H66" s="54"/>
      <c r="I66" s="52">
        <f t="shared" ref="I66:I81" si="2">IF(A66&lt;&gt;0,(B66-(B65-D65))/(A66-A65),"")</f>
        <v>14.166666666666666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42</v>
      </c>
      <c r="B67" s="63">
        <v>205</v>
      </c>
      <c r="C67" s="63">
        <v>4</v>
      </c>
      <c r="D67" s="63">
        <v>59</v>
      </c>
      <c r="E67" s="54"/>
      <c r="F67" s="54"/>
      <c r="G67" s="54"/>
      <c r="H67" s="54"/>
      <c r="I67" s="52">
        <f t="shared" si="2"/>
        <v>15.166666666666666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48</v>
      </c>
      <c r="B68" s="63">
        <v>240</v>
      </c>
      <c r="C68" s="63">
        <v>5</v>
      </c>
      <c r="D68" s="63">
        <v>63</v>
      </c>
      <c r="E68" s="54"/>
      <c r="F68" s="54"/>
      <c r="G68" s="54"/>
      <c r="H68" s="54"/>
      <c r="I68" s="52">
        <f t="shared" si="2"/>
        <v>15.666666666666666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54</v>
      </c>
      <c r="B69" s="63">
        <v>270</v>
      </c>
      <c r="C69" s="63">
        <v>6</v>
      </c>
      <c r="D69" s="63">
        <v>64</v>
      </c>
      <c r="E69" s="54"/>
      <c r="F69" s="54"/>
      <c r="G69" s="54"/>
      <c r="H69" s="54"/>
      <c r="I69" s="52">
        <f t="shared" si="2"/>
        <v>15.5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v>295</v>
      </c>
      <c r="C70" s="63">
        <v>7</v>
      </c>
      <c r="D70" s="63">
        <v>61</v>
      </c>
      <c r="E70" s="54"/>
      <c r="F70" s="54"/>
      <c r="G70" s="54"/>
      <c r="H70" s="54"/>
      <c r="I70" s="52">
        <f t="shared" si="2"/>
        <v>14.833333333333334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69</v>
      </c>
      <c r="B71" s="63">
        <v>358</v>
      </c>
      <c r="C71" s="63">
        <v>8</v>
      </c>
      <c r="D71" s="63">
        <v>84</v>
      </c>
      <c r="E71" s="54"/>
      <c r="F71" s="54"/>
      <c r="G71" s="54"/>
      <c r="H71" s="54"/>
      <c r="I71" s="52">
        <f t="shared" si="2"/>
        <v>13.777777777777779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78</v>
      </c>
      <c r="B72" s="63">
        <v>387</v>
      </c>
      <c r="C72" s="63">
        <v>9</v>
      </c>
      <c r="D72" s="63">
        <v>39</v>
      </c>
      <c r="E72" s="54"/>
      <c r="F72" s="54"/>
      <c r="G72" s="54"/>
      <c r="H72" s="54"/>
      <c r="I72" s="52">
        <f t="shared" si="2"/>
        <v>12.555555555555555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84</v>
      </c>
      <c r="B73" s="63">
        <v>420</v>
      </c>
      <c r="C73" s="63"/>
      <c r="D73" s="63"/>
      <c r="E73" s="54"/>
      <c r="F73" s="54"/>
      <c r="G73" s="54"/>
      <c r="H73" s="54"/>
      <c r="I73" s="52">
        <f t="shared" si="2"/>
        <v>12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90</v>
      </c>
      <c r="B74" s="63">
        <v>489</v>
      </c>
      <c r="C74" s="63"/>
      <c r="D74" s="63"/>
      <c r="E74" s="54"/>
      <c r="F74" s="54"/>
      <c r="G74" s="54"/>
      <c r="H74" s="54"/>
      <c r="I74" s="52">
        <f t="shared" si="2"/>
        <v>11.5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96</v>
      </c>
      <c r="B75" s="63">
        <v>557</v>
      </c>
      <c r="C75" s="63"/>
      <c r="D75" s="63"/>
      <c r="E75" s="54"/>
      <c r="F75" s="54"/>
      <c r="G75" s="54"/>
      <c r="H75" s="54"/>
      <c r="I75" s="52">
        <f t="shared" si="2"/>
        <v>11.333333333333334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99</v>
      </c>
      <c r="B76" s="53">
        <v>591</v>
      </c>
      <c r="C76" s="53">
        <v>10</v>
      </c>
      <c r="D76" s="53">
        <v>591</v>
      </c>
      <c r="E76" s="54"/>
      <c r="F76" s="54"/>
      <c r="G76" s="54"/>
      <c r="H76" s="54"/>
      <c r="I76" s="52">
        <f t="shared" si="2"/>
        <v>11.333333333333334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3">
        <v>37.4</v>
      </c>
      <c r="C88" s="63"/>
      <c r="D88" s="63"/>
      <c r="E88" s="54"/>
      <c r="F88" s="54"/>
      <c r="G88" s="54"/>
      <c r="H88" s="93"/>
      <c r="I88" s="56">
        <f>IFERROR(B88/A88,"")</f>
        <v>2.4933333333333332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3">
        <v>95.1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11.54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3">
        <v>157.6</v>
      </c>
      <c r="C90" s="63">
        <v>1</v>
      </c>
      <c r="D90" s="63">
        <v>71.099999999999994</v>
      </c>
      <c r="E90" s="93"/>
      <c r="F90" s="93"/>
      <c r="G90" s="93"/>
      <c r="H90" s="93">
        <v>1</v>
      </c>
      <c r="I90" s="56">
        <f t="shared" si="3"/>
        <v>12.5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146.5</v>
      </c>
      <c r="C91" s="63"/>
      <c r="D91" s="63"/>
      <c r="E91" s="93"/>
      <c r="F91" s="93"/>
      <c r="G91" s="93"/>
      <c r="H91" s="93"/>
      <c r="I91" s="56">
        <f t="shared" si="3"/>
        <v>12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3">
        <v>200.4</v>
      </c>
      <c r="C92" s="63">
        <v>2</v>
      </c>
      <c r="D92" s="63">
        <v>56</v>
      </c>
      <c r="E92" s="93"/>
      <c r="F92" s="93"/>
      <c r="G92" s="93"/>
      <c r="H92" s="93"/>
      <c r="I92" s="56">
        <f t="shared" si="3"/>
        <v>10.780000000000001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3">
        <v>191.6</v>
      </c>
      <c r="C93" s="63"/>
      <c r="D93" s="63"/>
      <c r="E93" s="93"/>
      <c r="F93" s="93"/>
      <c r="G93" s="93"/>
      <c r="H93" s="93"/>
      <c r="I93" s="56">
        <f t="shared" si="3"/>
        <v>9.4399999999999977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3">
        <v>232.60000000000002</v>
      </c>
      <c r="C94" s="63">
        <v>3</v>
      </c>
      <c r="D94" s="63">
        <v>49.8</v>
      </c>
      <c r="E94" s="93"/>
      <c r="F94" s="93"/>
      <c r="G94" s="93"/>
      <c r="H94" s="93"/>
      <c r="I94" s="56">
        <f t="shared" si="3"/>
        <v>8.2000000000000064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50</v>
      </c>
      <c r="B95" s="63">
        <v>218.4</v>
      </c>
      <c r="C95" s="63"/>
      <c r="D95" s="63"/>
      <c r="E95" s="93"/>
      <c r="F95" s="93"/>
      <c r="G95" s="93"/>
      <c r="H95" s="93"/>
      <c r="I95" s="56">
        <f t="shared" si="3"/>
        <v>7.1199999999999992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55</v>
      </c>
      <c r="B96" s="63">
        <v>249</v>
      </c>
      <c r="C96" s="63">
        <v>4</v>
      </c>
      <c r="D96" s="63">
        <v>29.9</v>
      </c>
      <c r="E96" s="93"/>
      <c r="F96" s="93"/>
      <c r="G96" s="93"/>
      <c r="H96" s="93"/>
      <c r="I96" s="56">
        <f t="shared" si="3"/>
        <v>6.1199999999999992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60</v>
      </c>
      <c r="B97" s="63">
        <v>244.9</v>
      </c>
      <c r="C97" s="63"/>
      <c r="D97" s="63"/>
      <c r="E97" s="93"/>
      <c r="F97" s="93"/>
      <c r="G97" s="93"/>
      <c r="H97" s="93"/>
      <c r="I97" s="56">
        <f t="shared" si="3"/>
        <v>5.1600000000000019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65</v>
      </c>
      <c r="B98" s="63">
        <v>266.60000000000002</v>
      </c>
      <c r="C98" s="63">
        <v>5</v>
      </c>
      <c r="D98" s="63">
        <v>22.700000000000003</v>
      </c>
      <c r="E98" s="93"/>
      <c r="F98" s="93"/>
      <c r="G98" s="93"/>
      <c r="H98" s="93"/>
      <c r="I98" s="56">
        <f t="shared" si="3"/>
        <v>4.3400000000000034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70</v>
      </c>
      <c r="B99" s="63">
        <v>262.7</v>
      </c>
      <c r="C99" s="63"/>
      <c r="D99" s="63"/>
      <c r="E99" s="93"/>
      <c r="F99" s="93"/>
      <c r="G99" s="93"/>
      <c r="H99" s="93"/>
      <c r="I99" s="56">
        <f t="shared" si="3"/>
        <v>3.7599999999999909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75</v>
      </c>
      <c r="B100" s="63">
        <v>279.70000000000005</v>
      </c>
      <c r="C100" s="63"/>
      <c r="D100" s="63"/>
      <c r="E100" s="68"/>
      <c r="F100" s="68"/>
      <c r="G100" s="68"/>
      <c r="H100" s="68"/>
      <c r="I100" s="56">
        <f t="shared" si="3"/>
        <v>3.4000000000000115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80</v>
      </c>
      <c r="B101" s="63">
        <v>294.60000000000002</v>
      </c>
      <c r="C101" s="63">
        <v>6</v>
      </c>
      <c r="D101" s="63">
        <f>B101</f>
        <v>294.60000000000002</v>
      </c>
      <c r="E101" s="68"/>
      <c r="F101" s="68"/>
      <c r="G101" s="68"/>
      <c r="H101" s="68"/>
      <c r="I101" s="56">
        <f t="shared" si="3"/>
        <v>2.9799999999999955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Tilleul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41.666666666666664</v>
      </c>
      <c r="C114" s="53"/>
      <c r="D114" s="63"/>
      <c r="E114" s="54"/>
      <c r="F114" s="54"/>
      <c r="G114" s="54"/>
      <c r="H114" s="54"/>
      <c r="I114" s="56">
        <f>IFERROR(B114/A114,"")</f>
        <v>2.7777777777777777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78.846153846153854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7.4358974358974379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117.94871794871794</v>
      </c>
      <c r="C116" s="53">
        <v>1</v>
      </c>
      <c r="D116" s="63">
        <v>36.53846153846154</v>
      </c>
      <c r="E116" s="54"/>
      <c r="F116" s="54"/>
      <c r="G116" s="54"/>
      <c r="H116" s="54">
        <v>1</v>
      </c>
      <c r="I116" s="56">
        <f t="shared" si="4"/>
        <v>7.8205128205128176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119.87179487179486</v>
      </c>
      <c r="C117" s="53"/>
      <c r="D117" s="63"/>
      <c r="E117" s="54"/>
      <c r="F117" s="54"/>
      <c r="G117" s="54"/>
      <c r="H117" s="54"/>
      <c r="I117" s="56">
        <f t="shared" si="4"/>
        <v>7.6923076923076907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155.76923076923077</v>
      </c>
      <c r="C118" s="53">
        <v>2</v>
      </c>
      <c r="D118" s="63">
        <v>31.410256410256409</v>
      </c>
      <c r="E118" s="54"/>
      <c r="F118" s="54"/>
      <c r="G118" s="54"/>
      <c r="H118" s="54"/>
      <c r="I118" s="56">
        <f t="shared" si="4"/>
        <v>7.1794871794871824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158.97435897435898</v>
      </c>
      <c r="C119" s="53"/>
      <c r="D119" s="63"/>
      <c r="E119" s="54"/>
      <c r="F119" s="54"/>
      <c r="G119" s="54"/>
      <c r="H119" s="54"/>
      <c r="I119" s="56">
        <f t="shared" si="4"/>
        <v>6.9230769230769225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v>190.38461538461539</v>
      </c>
      <c r="C120" s="63">
        <v>3</v>
      </c>
      <c r="D120" s="63">
        <v>31.410256410256409</v>
      </c>
      <c r="E120" s="93"/>
      <c r="F120" s="93"/>
      <c r="G120" s="93"/>
      <c r="H120" s="93"/>
      <c r="I120" s="56">
        <f t="shared" si="4"/>
        <v>6.2820512820512819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v>188.46153846153845</v>
      </c>
      <c r="C121" s="63"/>
      <c r="D121" s="63"/>
      <c r="E121" s="93"/>
      <c r="F121" s="93"/>
      <c r="G121" s="93"/>
      <c r="H121" s="93"/>
      <c r="I121" s="56">
        <f t="shared" si="4"/>
        <v>5.8974358974358951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216.66666666666666</v>
      </c>
      <c r="C122" s="63">
        <v>4</v>
      </c>
      <c r="D122" s="63">
        <v>30.128205128205124</v>
      </c>
      <c r="E122" s="93"/>
      <c r="F122" s="93"/>
      <c r="G122" s="93"/>
      <c r="H122" s="93"/>
      <c r="I122" s="56">
        <f t="shared" si="4"/>
        <v>5.6410256410256405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212.82051282051282</v>
      </c>
      <c r="C123" s="63"/>
      <c r="D123" s="63"/>
      <c r="E123" s="93"/>
      <c r="F123" s="93"/>
      <c r="G123" s="93"/>
      <c r="H123" s="93"/>
      <c r="I123" s="56">
        <f t="shared" si="4"/>
        <v>5.2564102564102537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236.53846153846155</v>
      </c>
      <c r="C124" s="63">
        <v>5</v>
      </c>
      <c r="D124" s="63">
        <v>27.564102564102562</v>
      </c>
      <c r="E124" s="93"/>
      <c r="F124" s="93"/>
      <c r="G124" s="93"/>
      <c r="H124" s="93"/>
      <c r="I124" s="56">
        <f t="shared" si="4"/>
        <v>4.7435897435897463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v>232.05128205128204</v>
      </c>
      <c r="C125" s="63"/>
      <c r="D125" s="63"/>
      <c r="E125" s="93"/>
      <c r="F125" s="93"/>
      <c r="G125" s="93"/>
      <c r="H125" s="93"/>
      <c r="I125" s="56">
        <f t="shared" si="4"/>
        <v>4.6153846153846132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v>253.2051282051282</v>
      </c>
      <c r="C126" s="63">
        <v>6</v>
      </c>
      <c r="D126" s="63">
        <v>24.358974358974358</v>
      </c>
      <c r="E126" s="68"/>
      <c r="F126" s="68"/>
      <c r="G126" s="68"/>
      <c r="H126" s="68"/>
      <c r="I126" s="56">
        <f t="shared" si="4"/>
        <v>4.2307692307692317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v>250</v>
      </c>
      <c r="C127" s="63"/>
      <c r="D127" s="63"/>
      <c r="E127" s="68"/>
      <c r="F127" s="68"/>
      <c r="G127" s="68"/>
      <c r="H127" s="68"/>
      <c r="I127" s="56">
        <f t="shared" si="4"/>
        <v>4.2307692307692317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85</v>
      </c>
      <c r="B128" s="53">
        <v>269.23076923076923</v>
      </c>
      <c r="C128" s="53">
        <v>7</v>
      </c>
      <c r="D128" s="53">
        <v>23.717948717948715</v>
      </c>
      <c r="E128" s="57"/>
      <c r="F128" s="57"/>
      <c r="G128" s="57"/>
      <c r="H128" s="57"/>
      <c r="I128" s="56">
        <f t="shared" si="4"/>
        <v>3.8461538461538454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90</v>
      </c>
      <c r="B129" s="53">
        <v>263.46153846153845</v>
      </c>
      <c r="C129" s="53"/>
      <c r="D129" s="53"/>
      <c r="E129" s="57"/>
      <c r="F129" s="57"/>
      <c r="G129" s="57"/>
      <c r="H129" s="57"/>
      <c r="I129" s="56">
        <f t="shared" si="4"/>
        <v>3.5897435897435912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95</v>
      </c>
      <c r="B130" s="53">
        <v>281.41025641025641</v>
      </c>
      <c r="C130" s="53">
        <v>8</v>
      </c>
      <c r="D130" s="53">
        <v>22.435897435897438</v>
      </c>
      <c r="E130" s="57"/>
      <c r="F130" s="57"/>
      <c r="G130" s="57"/>
      <c r="H130" s="57"/>
      <c r="I130" s="56">
        <f t="shared" si="4"/>
        <v>3.5897435897435912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100</v>
      </c>
      <c r="B131" s="53">
        <v>275.64102564102564</v>
      </c>
      <c r="C131" s="53"/>
      <c r="D131" s="53"/>
      <c r="E131" s="57"/>
      <c r="F131" s="57"/>
      <c r="G131" s="57"/>
      <c r="H131" s="57"/>
      <c r="I131" s="56">
        <f t="shared" si="4"/>
        <v>3.333333333333337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105</v>
      </c>
      <c r="B132" s="53">
        <v>291.02564102564105</v>
      </c>
      <c r="C132" s="53"/>
      <c r="D132" s="53"/>
      <c r="E132" s="57"/>
      <c r="F132" s="57"/>
      <c r="G132" s="57"/>
      <c r="H132" s="57"/>
      <c r="I132" s="56">
        <f t="shared" si="4"/>
        <v>3.0769230769230829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110</v>
      </c>
      <c r="B133" s="53">
        <v>306.41025641025647</v>
      </c>
      <c r="C133" s="53">
        <v>9</v>
      </c>
      <c r="D133" s="53">
        <v>306.41025641025647</v>
      </c>
      <c r="E133" s="57"/>
      <c r="F133" s="57"/>
      <c r="G133" s="57"/>
      <c r="H133" s="57"/>
      <c r="I133" s="56">
        <f t="shared" si="4"/>
        <v>3.0769230769230829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20" sqref="G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Hêtre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Châtaignier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Tilleul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247.67657178329881</v>
      </c>
      <c r="T3" s="62">
        <f>IF('Données projet'!E9&gt;30,$R$33-$H$33,LOOKUP('Données projet'!$E$9,$A$3:$A$203,R3:R203)-LOOKUP('Données projet'!$E$9,$A$3:$A$203,$H$3:$H$203))</f>
        <v>133.63266168802033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316.3684825550082</v>
      </c>
      <c r="AO3" s="62">
        <f>IF('Données projet'!E10&gt;30,$AM$33-$H$33,LOOKUP('Données projet'!$E$10,$A$3:$A$203,AM3:AM203)-LOOKUP('Données projet'!$E$10,$A$3:$A$203,$H$3:$H$203))</f>
        <v>133.09277301479563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185.06128770938847</v>
      </c>
      <c r="BJ3" s="62">
        <f>IF('Données projet'!E11&gt;30,$BH$33-$H$33,LOOKUP('Données projet'!$E$11,$A$3:$A$203,BH3:BH203)-LOOKUP('Données projet'!$E$11,$A$3:$A$203,$H$3:$H$203))</f>
        <v>176.03085267314418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151.34537857292304</v>
      </c>
      <c r="CE3" s="62">
        <f>IF('Données projet'!E12&gt;30,$CC$33-$H$33,LOOKUP('Données projet'!$E$12,$A$3:$A$203,CC3:CC203)-LOOKUP('Données projet'!$E$12,$A$3:$A$203,$H$3:$H$203))</f>
        <v>117.70728983591187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295.60554746801699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296.05486389783243</v>
      </c>
      <c r="S4" s="62">
        <f ca="1">AVERAGE(OFFSET($R$3,0,0,'Données projet'!$E$9+1,1))-AVERAGE(OFFSET($H$3,0,0,'Données projet'!$E$9+1,1))</f>
        <v>247.67657178329881</v>
      </c>
      <c r="T4" s="62">
        <f>$T$3</f>
        <v>133.63266168802033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0.2</v>
      </c>
      <c r="AI4" s="14">
        <f>IF('Données projet'!$A$62&gt;35,AI3+AH4-AQ3,IF(A4&lt;'Données projet'!$A$62,$AF$205^A4,IF(A4='Données projet'!$A$62,'Données projet'!$B$62,AI3+AH4-AQ3)))</f>
        <v>1.0759896247253458</v>
      </c>
      <c r="AJ4" s="14">
        <f>AI4*VLOOKUP('Données projet'!$B$10,Paramètres!$A$1:$I$89,3,0)*VLOOKUP('Données projet'!$B$10,Paramètres!$A$1:$I$89,5,0)</f>
        <v>0.92319909801434674</v>
      </c>
      <c r="AK4" s="14">
        <f>EXP(-1.0587+0.8836*LN(AJ4)+0.284)</f>
        <v>0.42942473381776325</v>
      </c>
      <c r="AL4" s="22">
        <f t="shared" ref="AL4:AL67" si="4">(AJ4+AK4)*0.475*44/12</f>
        <v>2.3558198404409247</v>
      </c>
      <c r="AM4" s="62">
        <f t="shared" ref="AM4:AM67" si="5">AL4+(AD4+AE4)*44/12</f>
        <v>295.68915317377423</v>
      </c>
      <c r="AN4" s="62">
        <f ca="1">AVERAGE(OFFSET($AM$3,0,0,'Données projet'!$E$10+1,1))-AVERAGE(OFFSET($H$3,0,0,'Données projet'!$E$10+1,1))</f>
        <v>316.3684825550082</v>
      </c>
      <c r="AO4" s="62">
        <f>$AO$3</f>
        <v>133.09277301479563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2.4933333333333332</v>
      </c>
      <c r="BD4" s="13">
        <f>IF('Données projet'!$A$88&gt;35,BD3+BC4-BL3,IF(A4&lt;'Données projet'!$A$88,$BA$205^A4,IF(A4='Données projet'!$A$88,'Données projet'!$B$88,BD3+BC4-BL3)))</f>
        <v>1.2730870686066207</v>
      </c>
      <c r="BE4" s="14">
        <f>BD4*VLOOKUP('Données projet'!$B$11,Paramètres!$A$1:$I$89,3,0)*VLOOKUP('Données projet'!$B$11,Paramètres!$A$1:$I$89,5,0)</f>
        <v>0.93342743870237421</v>
      </c>
      <c r="BF4" s="14">
        <f>EXP(-1.0587+0.8836*LN(BE4)+0.284)</f>
        <v>0.43362593613342421</v>
      </c>
      <c r="BG4" s="22">
        <f t="shared" ref="BG4:BG67" si="7">(BE4+BF4)*0.475*44/12</f>
        <v>2.3809512945056821</v>
      </c>
      <c r="BH4" s="62">
        <f t="shared" ref="BH4:BH67" si="8">BG4+(AY4+AZ4)*44/12</f>
        <v>295.71428462783899</v>
      </c>
      <c r="BI4" s="62">
        <f ca="1">AVERAGE(OFFSET($BH$3,0,0,'Données projet'!$E$11+1,1))-AVERAGE(OFFSET($H$3,0,0,'Données projet'!$E$11+1,1))</f>
        <v>185.06128770938847</v>
      </c>
      <c r="BJ4" s="62">
        <f>$BJ$3</f>
        <v>176.03085267314418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2.7777777777777777</v>
      </c>
      <c r="BY4" s="13">
        <f>IF('Données projet'!$A$114&gt;35,BY3+BX4-CG3,IF(A4&lt;'Données projet'!$A$114,$BV$205^A4,IF(A4='Données projet'!$A$114,'Données projet'!$B$114,BY3+BX4-CG3)))</f>
        <v>1.2822890014514785</v>
      </c>
      <c r="BZ4" s="14">
        <f>BY4*VLOOKUP('Données projet'!$B$12,Paramètres!$A$1:$I$89,3,0)*VLOOKUP('Données projet'!$B$12,Paramètres!$A$1:$I$89,5,0)</f>
        <v>0.8601594621736518</v>
      </c>
      <c r="CA4" s="14">
        <f>EXP(-1.0587+0.8836*LN(BZ4)+0.284)</f>
        <v>0.40340942797853763</v>
      </c>
      <c r="CB4" s="22">
        <f t="shared" ref="CB4:CB67" si="10">(BZ4+CA4)*0.475*44/12</f>
        <v>2.2007158170150634</v>
      </c>
      <c r="CC4" s="62">
        <f t="shared" ref="CC4:CC67" si="11">CB4+(BT4+BU4)*44/12</f>
        <v>295.53404915034838</v>
      </c>
      <c r="CD4" s="62">
        <f ca="1">AVERAGE(OFFSET($CC$3,0,0,'Données projet'!$E$12+1,1))-AVERAGE(OFFSET($H$3,0,0,'Données projet'!$E$12+1,1))</f>
        <v>151.34537857292304</v>
      </c>
      <c r="CE4" s="62">
        <f>$CE$3</f>
        <v>117.70728983591187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297.76559610099633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296.53916254699658</v>
      </c>
      <c r="S5" s="62">
        <f ca="1">AVERAGE(OFFSET($R$3,0,0,'Données projet'!$E$9+1,1))-AVERAGE(OFFSET($H$3,0,0,'Données projet'!$E$9+1,1))</f>
        <v>247.67657178329881</v>
      </c>
      <c r="T5" s="62">
        <f t="shared" ref="T5:T68" si="34">$T$3</f>
        <v>133.63266168802033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0.2</v>
      </c>
      <c r="AI5" s="14">
        <f>IF('Données projet'!$A$62&gt;35,AI4+AH5-AQ4,IF(A5&lt;'Données projet'!$A$62,$AF$205^A5,IF(A5='Données projet'!$A$62,'Données projet'!$B$62,AI4+AH5-AQ4)))</f>
        <v>1.1577536725165904</v>
      </c>
      <c r="AJ5" s="14">
        <f>AI5*VLOOKUP('Données projet'!$B$10,Paramètres!$A$1:$I$89,3,0)*VLOOKUP('Données projet'!$B$10,Paramètres!$A$1:$I$89,5,0)</f>
        <v>0.99335265101923464</v>
      </c>
      <c r="AK5" s="14">
        <f t="shared" ref="AK5:AK68" si="35">EXP(-1.0587+0.8836*LN(AJ5)+0.284)</f>
        <v>0.45813416254999062</v>
      </c>
      <c r="AL5" s="22">
        <f t="shared" si="4"/>
        <v>2.5280062002997341</v>
      </c>
      <c r="AM5" s="62">
        <f t="shared" si="5"/>
        <v>295.86133953363304</v>
      </c>
      <c r="AN5" s="62">
        <f ca="1">AVERAGE(OFFSET($AM$3,0,0,'Données projet'!$E$10+1,1))-AVERAGE(OFFSET($H$3,0,0,'Données projet'!$E$10+1,1))</f>
        <v>316.3684825550082</v>
      </c>
      <c r="AO5" s="62">
        <f t="shared" ref="AO5:AO68" si="36">$AO$3</f>
        <v>133.09277301479563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2.4933333333333332</v>
      </c>
      <c r="BD5" s="13">
        <f>IF('Données projet'!$A$88&gt;35,BD4+BC5-BL4,IF(A5&lt;'Données projet'!$A$88,$BA$205^A5,IF(A5='Données projet'!$A$88,'Données projet'!$B$88,BD4+BC5-BL4)))</f>
        <v>1.6207506842533985</v>
      </c>
      <c r="BE5" s="14">
        <f>BD5*VLOOKUP('Données projet'!$B$11,Paramètres!$A$1:$I$89,3,0)*VLOOKUP('Données projet'!$B$11,Paramètres!$A$1:$I$89,5,0)</f>
        <v>1.1883344016945918</v>
      </c>
      <c r="BF5" s="14">
        <f t="shared" ref="BF5:BF68" si="37">EXP(-1.0587+0.8836*LN(BE5)+0.284)</f>
        <v>0.5367448345281679</v>
      </c>
      <c r="BG5" s="22">
        <f t="shared" si="7"/>
        <v>3.0045130030879732</v>
      </c>
      <c r="BH5" s="62">
        <f t="shared" si="8"/>
        <v>296.33784633642131</v>
      </c>
      <c r="BI5" s="62">
        <f ca="1">AVERAGE(OFFSET($BH$3,0,0,'Données projet'!$E$11+1,1))-AVERAGE(OFFSET($H$3,0,0,'Données projet'!$E$11+1,1))</f>
        <v>185.06128770938847</v>
      </c>
      <c r="BJ5" s="62">
        <f t="shared" ref="BJ5:BJ68" si="38">$BJ$3</f>
        <v>176.03085267314418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2.7777777777777777</v>
      </c>
      <c r="BY5" s="13">
        <f>IF('Données projet'!$A$114&gt;35,BY4+BX5-CG4,IF(A5&lt;'Données projet'!$A$114,$BV$205^A5,IF(A5='Données projet'!$A$114,'Données projet'!$B$114,BY4+BX5-CG4)))</f>
        <v>1.6442650832434298</v>
      </c>
      <c r="BZ5" s="14">
        <f>BY5*VLOOKUP('Données projet'!$B$12,Paramètres!$A$1:$I$89,3,0)*VLOOKUP('Données projet'!$B$12,Paramètres!$A$1:$I$89,5,0)</f>
        <v>1.1029730178396928</v>
      </c>
      <c r="CA5" s="14">
        <f t="shared" ref="CA5:CA68" si="39">EXP(-1.0587+0.8836*LN(BZ5)+0.284)</f>
        <v>0.50253047081784186</v>
      </c>
      <c r="CB5" s="22">
        <f t="shared" si="10"/>
        <v>2.7962519094118723</v>
      </c>
      <c r="CC5" s="62">
        <f t="shared" si="11"/>
        <v>296.12958524274518</v>
      </c>
      <c r="CD5" s="62">
        <f ca="1">AVERAGE(OFFSET($CC$3,0,0,'Données projet'!$E$12+1,1))-AVERAGE(OFFSET($H$3,0,0,'Données projet'!$E$12+1,1))</f>
        <v>151.34537857292304</v>
      </c>
      <c r="CE5" s="62">
        <f t="shared" ref="CE5:CE68" si="40">$CE$3</f>
        <v>117.70728983591187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299.88942090728119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297.10995832109523</v>
      </c>
      <c r="S6" s="62">
        <f ca="1">AVERAGE(OFFSET($R$3,0,0,'Données projet'!$E$9+1,1))-AVERAGE(OFFSET($H$3,0,0,'Données projet'!$E$9+1,1))</f>
        <v>247.67657178329881</v>
      </c>
      <c r="T6" s="62">
        <f t="shared" si="34"/>
        <v>133.63266168802033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0.2</v>
      </c>
      <c r="AI6" s="14">
        <f>IF('Données projet'!$A$62&gt;35,AI5+AH6-AQ5,IF(A6&lt;'Données projet'!$A$62,$AF$205^A6,IF(A6='Données projet'!$A$62,'Données projet'!$B$62,AI5+AH6-AQ5)))</f>
        <v>1.245730939615517</v>
      </c>
      <c r="AJ6" s="14">
        <f>AI6*VLOOKUP('Données projet'!$B$10,Paramètres!$A$1:$I$89,3,0)*VLOOKUP('Données projet'!$B$10,Paramètres!$A$1:$I$89,5,0)</f>
        <v>1.0688371461901136</v>
      </c>
      <c r="AK6" s="14">
        <f t="shared" si="35"/>
        <v>0.48876297606195118</v>
      </c>
      <c r="AL6" s="22">
        <f t="shared" si="4"/>
        <v>2.7128202129223458</v>
      </c>
      <c r="AM6" s="62">
        <f t="shared" si="5"/>
        <v>296.04615354625565</v>
      </c>
      <c r="AN6" s="62">
        <f ca="1">AVERAGE(OFFSET($AM$3,0,0,'Données projet'!$E$10+1,1))-AVERAGE(OFFSET($H$3,0,0,'Données projet'!$E$10+1,1))</f>
        <v>316.3684825550082</v>
      </c>
      <c r="AO6" s="62">
        <f t="shared" si="36"/>
        <v>133.09277301479563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2.4933333333333332</v>
      </c>
      <c r="BD6" s="13">
        <f>IF('Données projet'!$A$88&gt;35,BD5+BC6-BL5,IF(A6&lt;'Données projet'!$A$88,$BA$205^A6,IF(A6='Données projet'!$A$88,'Données projet'!$B$88,BD5+BC6-BL5)))</f>
        <v>2.0633567375583337</v>
      </c>
      <c r="BE6" s="14">
        <f>BD6*VLOOKUP('Données projet'!$B$11,Paramètres!$A$1:$I$89,3,0)*VLOOKUP('Données projet'!$B$11,Paramètres!$A$1:$I$89,5,0)</f>
        <v>1.5128531599777704</v>
      </c>
      <c r="BF6" s="14">
        <f t="shared" si="37"/>
        <v>0.66438603733339674</v>
      </c>
      <c r="BG6" s="22">
        <f t="shared" si="7"/>
        <v>3.7920249353169493</v>
      </c>
      <c r="BH6" s="62">
        <f t="shared" si="8"/>
        <v>297.12535826865025</v>
      </c>
      <c r="BI6" s="62">
        <f ca="1">AVERAGE(OFFSET($BH$3,0,0,'Données projet'!$E$11+1,1))-AVERAGE(OFFSET($H$3,0,0,'Données projet'!$E$11+1,1))</f>
        <v>185.06128770938847</v>
      </c>
      <c r="BJ6" s="62">
        <f t="shared" si="38"/>
        <v>176.03085267314418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2.7777777777777777</v>
      </c>
      <c r="BY6" s="13">
        <f>IF('Données projet'!$A$114&gt;35,BY5+BX6-CG5,IF(A6&lt;'Données projet'!$A$114,$BV$205^A6,IF(A6='Données projet'!$A$114,'Données projet'!$B$114,BY5+BX6-CG5)))</f>
        <v>2.1084230317137496</v>
      </c>
      <c r="BZ6" s="14">
        <f>BY6*VLOOKUP('Données projet'!$B$12,Paramètres!$A$1:$I$89,3,0)*VLOOKUP('Données projet'!$B$12,Paramètres!$A$1:$I$89,5,0)</f>
        <v>1.4143301696735833</v>
      </c>
      <c r="CA6" s="14">
        <f t="shared" si="39"/>
        <v>0.62600637611731103</v>
      </c>
      <c r="CB6" s="22">
        <f t="shared" si="10"/>
        <v>3.5535861505858075</v>
      </c>
      <c r="CC6" s="62">
        <f t="shared" si="11"/>
        <v>296.88691948391914</v>
      </c>
      <c r="CD6" s="62">
        <f ca="1">AVERAGE(OFFSET($CC$3,0,0,'Données projet'!$E$12+1,1))-AVERAGE(OFFSET($H$3,0,0,'Données projet'!$E$12+1,1))</f>
        <v>151.34537857292304</v>
      </c>
      <c r="CE6" s="62">
        <f t="shared" si="40"/>
        <v>117.70728983591187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301.9909165039561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297.78275310926512</v>
      </c>
      <c r="S7" s="62">
        <f ca="1">AVERAGE(OFFSET($R$3,0,0,'Données projet'!$E$9+1,1))-AVERAGE(OFFSET($H$3,0,0,'Données projet'!$E$9+1,1))</f>
        <v>247.67657178329881</v>
      </c>
      <c r="T7" s="62">
        <f t="shared" si="34"/>
        <v>133.63266168802033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0.2</v>
      </c>
      <c r="AI7" s="14">
        <f>IF('Données projet'!$A$62&gt;35,AI6+AH7-AQ6,IF(A7&lt;'Données projet'!$A$62,$AF$205^A7,IF(A7='Données projet'!$A$62,'Données projet'!$B$62,AI6+AH7-AQ6)))</f>
        <v>1.3403935662256525</v>
      </c>
      <c r="AJ7" s="14">
        <f>AI7*VLOOKUP('Données projet'!$B$10,Paramètres!$A$1:$I$89,3,0)*VLOOKUP('Données projet'!$B$10,Paramètres!$A$1:$I$89,5,0)</f>
        <v>1.15005767982161</v>
      </c>
      <c r="AK7" s="14">
        <f t="shared" si="35"/>
        <v>0.52143949588755778</v>
      </c>
      <c r="AL7" s="22">
        <f t="shared" si="4"/>
        <v>2.9111909143601333</v>
      </c>
      <c r="AM7" s="62">
        <f t="shared" si="5"/>
        <v>296.24452424769345</v>
      </c>
      <c r="AN7" s="62">
        <f ca="1">AVERAGE(OFFSET($AM$3,0,0,'Données projet'!$E$10+1,1))-AVERAGE(OFFSET($H$3,0,0,'Données projet'!$E$10+1,1))</f>
        <v>316.3684825550082</v>
      </c>
      <c r="AO7" s="62">
        <f t="shared" si="36"/>
        <v>133.09277301479563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2.4933333333333332</v>
      </c>
      <c r="BD7" s="13">
        <f>IF('Données projet'!$A$88&gt;35,BD6+BC7-BL6,IF(A7&lt;'Données projet'!$A$88,$BA$205^A7,IF(A7='Données projet'!$A$88,'Données projet'!$B$88,BD6+BC7-BL6)))</f>
        <v>2.6268327805078595</v>
      </c>
      <c r="BE7" s="14">
        <f>BD7*VLOOKUP('Données projet'!$B$11,Paramètres!$A$1:$I$89,3,0)*VLOOKUP('Données projet'!$B$11,Paramètres!$A$1:$I$89,5,0)</f>
        <v>1.9259937946683627</v>
      </c>
      <c r="BF7" s="14">
        <f t="shared" si="37"/>
        <v>0.82238109844429064</v>
      </c>
      <c r="BG7" s="22">
        <f t="shared" si="7"/>
        <v>4.7867529388378705</v>
      </c>
      <c r="BH7" s="62">
        <f t="shared" si="8"/>
        <v>298.12008627217119</v>
      </c>
      <c r="BI7" s="62">
        <f ca="1">AVERAGE(OFFSET($BH$3,0,0,'Données projet'!$E$11+1,1))-AVERAGE(OFFSET($H$3,0,0,'Données projet'!$E$11+1,1))</f>
        <v>185.06128770938847</v>
      </c>
      <c r="BJ7" s="62">
        <f t="shared" si="38"/>
        <v>176.03085267314418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2.7777777777777777</v>
      </c>
      <c r="BY7" s="13">
        <f>IF('Données projet'!$A$114&gt;35,BY6+BX7-CG6,IF(A7&lt;'Données projet'!$A$114,$BV$205^A7,IF(A7='Données projet'!$A$114,'Données projet'!$B$114,BY6+BX7-CG6)))</f>
        <v>2.7036076639735231</v>
      </c>
      <c r="BZ7" s="14">
        <f>BY7*VLOOKUP('Données projet'!$B$12,Paramètres!$A$1:$I$89,3,0)*VLOOKUP('Données projet'!$B$12,Paramètres!$A$1:$I$89,5,0)</f>
        <v>1.8135800209934394</v>
      </c>
      <c r="CA7" s="14">
        <f t="shared" si="39"/>
        <v>0.77982133561325717</v>
      </c>
      <c r="CB7" s="22">
        <f t="shared" si="10"/>
        <v>4.5168406960899965</v>
      </c>
      <c r="CC7" s="62">
        <f t="shared" si="11"/>
        <v>297.85017402942333</v>
      </c>
      <c r="CD7" s="62">
        <f ca="1">AVERAGE(OFFSET($CC$3,0,0,'Données projet'!$E$12+1,1))-AVERAGE(OFFSET($H$3,0,0,'Données projet'!$E$12+1,1))</f>
        <v>151.34537857292304</v>
      </c>
      <c r="CE7" s="62">
        <f t="shared" si="40"/>
        <v>117.70728983591187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304.07638038697939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298.57583597534989</v>
      </c>
      <c r="S8" s="62">
        <f ca="1">AVERAGE(OFFSET($R$3,0,0,'Données projet'!$E$9+1,1))-AVERAGE(OFFSET($H$3,0,0,'Données projet'!$E$9+1,1))</f>
        <v>247.67657178329881</v>
      </c>
      <c r="T8" s="62">
        <f t="shared" si="34"/>
        <v>133.63266168802033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0.2</v>
      </c>
      <c r="AI8" s="14">
        <f>IF('Données projet'!$A$62&gt;35,AI7+AH8-AQ7,IF(A8&lt;'Données projet'!$A$62,$AF$205^A8,IF(A8='Données projet'!$A$62,'Données projet'!$B$62,AI7+AH8-AQ7)))</f>
        <v>1.4422495703074079</v>
      </c>
      <c r="AJ8" s="14">
        <f>AI8*VLOOKUP('Données projet'!$B$10,Paramètres!$A$1:$I$89,3,0)*VLOOKUP('Données projet'!$B$10,Paramètres!$A$1:$I$89,5,0)</f>
        <v>1.2374501313237563</v>
      </c>
      <c r="AK8" s="14">
        <f t="shared" si="35"/>
        <v>0.55630062256803769</v>
      </c>
      <c r="AL8" s="22">
        <f t="shared" si="4"/>
        <v>3.1241158963615412</v>
      </c>
      <c r="AM8" s="62">
        <f t="shared" si="5"/>
        <v>296.45744922969487</v>
      </c>
      <c r="AN8" s="62">
        <f ca="1">AVERAGE(OFFSET($AM$3,0,0,'Données projet'!$E$10+1,1))-AVERAGE(OFFSET($H$3,0,0,'Données projet'!$E$10+1,1))</f>
        <v>316.3684825550082</v>
      </c>
      <c r="AO8" s="62">
        <f t="shared" si="36"/>
        <v>133.09277301479563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2.4933333333333332</v>
      </c>
      <c r="BD8" s="13">
        <f>IF('Données projet'!$A$88&gt;35,BD7+BC8-BL7,IF(A8&lt;'Données projet'!$A$88,$BA$205^A8,IF(A8='Données projet'!$A$88,'Données projet'!$B$88,BD7+BC8-BL7)))</f>
        <v>3.3441868442565297</v>
      </c>
      <c r="BE8" s="14">
        <f>BD8*VLOOKUP('Données projet'!$B$11,Paramètres!$A$1:$I$89,3,0)*VLOOKUP('Données projet'!$B$11,Paramètres!$A$1:$I$89,5,0)</f>
        <v>2.4519577942088877</v>
      </c>
      <c r="BF8" s="14">
        <f t="shared" si="37"/>
        <v>1.017948350920953</v>
      </c>
      <c r="BG8" s="22">
        <f t="shared" si="7"/>
        <v>6.0434198694344721</v>
      </c>
      <c r="BH8" s="62">
        <f t="shared" si="8"/>
        <v>299.37675320276776</v>
      </c>
      <c r="BI8" s="62">
        <f ca="1">AVERAGE(OFFSET($BH$3,0,0,'Données projet'!$E$11+1,1))-AVERAGE(OFFSET($H$3,0,0,'Données projet'!$E$11+1,1))</f>
        <v>185.06128770938847</v>
      </c>
      <c r="BJ8" s="62">
        <f t="shared" si="38"/>
        <v>176.03085267314418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2.7777777777777777</v>
      </c>
      <c r="BY8" s="13">
        <f>IF('Données projet'!$A$114&gt;35,BY7+BX8-CG7,IF(A8&lt;'Données projet'!$A$114,$BV$205^A8,IF(A8='Données projet'!$A$114,'Données projet'!$B$114,BY7+BX8-CG7)))</f>
        <v>3.4668063717531736</v>
      </c>
      <c r="BZ8" s="14">
        <f>BY8*VLOOKUP('Données projet'!$B$12,Paramètres!$A$1:$I$89,3,0)*VLOOKUP('Données projet'!$B$12,Paramètres!$A$1:$I$89,5,0)</f>
        <v>2.3255337141720287</v>
      </c>
      <c r="CA8" s="14">
        <f t="shared" si="39"/>
        <v>0.97142990659201334</v>
      </c>
      <c r="CB8" s="22">
        <f t="shared" si="10"/>
        <v>5.7422116394973726</v>
      </c>
      <c r="CC8" s="62">
        <f t="shared" si="11"/>
        <v>299.0755449728307</v>
      </c>
      <c r="CD8" s="62">
        <f ca="1">AVERAGE(OFFSET($CC$3,0,0,'Données projet'!$E$12+1,1))-AVERAGE(OFFSET($H$3,0,0,'Données projet'!$E$12+1,1))</f>
        <v>151.34537857292304</v>
      </c>
      <c r="CE8" s="62">
        <f t="shared" si="40"/>
        <v>117.70728983591187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306.1494049109736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299.51078577874068</v>
      </c>
      <c r="S9" s="62">
        <f ca="1">AVERAGE(OFFSET($R$3,0,0,'Données projet'!$E$9+1,1))-AVERAGE(OFFSET($H$3,0,0,'Données projet'!$E$9+1,1))</f>
        <v>247.67657178329881</v>
      </c>
      <c r="T9" s="62">
        <f t="shared" si="34"/>
        <v>133.63266168802033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0.2</v>
      </c>
      <c r="AI9" s="14">
        <f>IF('Données projet'!$A$62&gt;35,AI8+AH9-AQ8,IF(A9&lt;'Données projet'!$A$62,$AF$205^A9,IF(A9='Données projet'!$A$62,'Données projet'!$B$62,AI8+AH9-AQ8)))</f>
        <v>1.5518455739153589</v>
      </c>
      <c r="AJ9" s="14">
        <f>AI9*VLOOKUP('Données projet'!$B$10,Paramètres!$A$1:$I$89,3,0)*VLOOKUP('Données projet'!$B$10,Paramètres!$A$1:$I$89,5,0)</f>
        <v>1.3314835024193781</v>
      </c>
      <c r="AK9" s="14">
        <f t="shared" si="35"/>
        <v>0.59349240920622548</v>
      </c>
      <c r="AL9" s="22">
        <f t="shared" si="4"/>
        <v>3.3526663794145928</v>
      </c>
      <c r="AM9" s="62">
        <f t="shared" si="5"/>
        <v>296.6859997127479</v>
      </c>
      <c r="AN9" s="62">
        <f ca="1">AVERAGE(OFFSET($AM$3,0,0,'Données projet'!$E$10+1,1))-AVERAGE(OFFSET($H$3,0,0,'Données projet'!$E$10+1,1))</f>
        <v>316.3684825550082</v>
      </c>
      <c r="AO9" s="62">
        <f t="shared" si="36"/>
        <v>133.09277301479563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2.4933333333333332</v>
      </c>
      <c r="BD9" s="13">
        <f>IF('Données projet'!$A$88&gt;35,BD8+BC9-BL8,IF(A9&lt;'Données projet'!$A$88,$BA$205^A9,IF(A9='Données projet'!$A$88,'Données projet'!$B$88,BD8+BC9-BL8)))</f>
        <v>4.2574410264273705</v>
      </c>
      <c r="BE9" s="14">
        <f>BD9*VLOOKUP('Données projet'!$B$11,Paramètres!$A$1:$I$89,3,0)*VLOOKUP('Données projet'!$B$11,Paramètres!$A$1:$I$89,5,0)</f>
        <v>3.1215557605765478</v>
      </c>
      <c r="BF9" s="14">
        <f t="shared" si="37"/>
        <v>1.2600226915512978</v>
      </c>
      <c r="BG9" s="22">
        <f t="shared" si="7"/>
        <v>7.6312491374559963</v>
      </c>
      <c r="BH9" s="62">
        <f t="shared" si="8"/>
        <v>300.96458247078931</v>
      </c>
      <c r="BI9" s="62">
        <f ca="1">AVERAGE(OFFSET($BH$3,0,0,'Données projet'!$E$11+1,1))-AVERAGE(OFFSET($H$3,0,0,'Données projet'!$E$11+1,1))</f>
        <v>185.06128770938847</v>
      </c>
      <c r="BJ9" s="62">
        <f t="shared" si="38"/>
        <v>176.03085267314418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2.7777777777777777</v>
      </c>
      <c r="BY9" s="13">
        <f>IF('Données projet'!$A$114&gt;35,BY8+BX9-CG8,IF(A9&lt;'Données projet'!$A$114,$BV$205^A9,IF(A9='Données projet'!$A$114,'Données projet'!$B$114,BY8+BX9-CG8)))</f>
        <v>4.4454476806610002</v>
      </c>
      <c r="BZ9" s="14">
        <f>BY9*VLOOKUP('Données projet'!$B$12,Paramètres!$A$1:$I$89,3,0)*VLOOKUP('Données projet'!$B$12,Paramètres!$A$1:$I$89,5,0)</f>
        <v>2.982006304187399</v>
      </c>
      <c r="CA9" s="14">
        <f t="shared" si="39"/>
        <v>1.2101182929026357</v>
      </c>
      <c r="CB9" s="22">
        <f t="shared" si="10"/>
        <v>7.3012836732651438</v>
      </c>
      <c r="CC9" s="62">
        <f t="shared" si="11"/>
        <v>300.63461700659843</v>
      </c>
      <c r="CD9" s="62">
        <f ca="1">AVERAGE(OFFSET($CC$3,0,0,'Données projet'!$E$12+1,1))-AVERAGE(OFFSET($H$3,0,0,'Données projet'!$E$12+1,1))</f>
        <v>151.34537857292304</v>
      </c>
      <c r="CE9" s="62">
        <f t="shared" si="40"/>
        <v>117.70728983591187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308.2123059280633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300.61306468469917</v>
      </c>
      <c r="S10" s="62">
        <f ca="1">AVERAGE(OFFSET($R$3,0,0,'Données projet'!$E$9+1,1))-AVERAGE(OFFSET($H$3,0,0,'Données projet'!$E$9+1,1))</f>
        <v>247.67657178329881</v>
      </c>
      <c r="T10" s="62">
        <f t="shared" si="34"/>
        <v>133.63266168802033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0.2</v>
      </c>
      <c r="AI10" s="14">
        <f>IF('Données projet'!$A$62&gt;35,AI9+AH10-AQ9,IF(A10&lt;'Données projet'!$A$62,$AF$205^A10,IF(A10='Données projet'!$A$62,'Données projet'!$B$62,AI9+AH10-AQ9)))</f>
        <v>1.6697697367088757</v>
      </c>
      <c r="AJ10" s="14">
        <f>AI10*VLOOKUP('Données projet'!$B$10,Paramètres!$A$1:$I$89,3,0)*VLOOKUP('Données projet'!$B$10,Paramètres!$A$1:$I$89,5,0)</f>
        <v>1.4326624340962155</v>
      </c>
      <c r="AK10" s="14">
        <f t="shared" si="35"/>
        <v>0.63317067336614419</v>
      </c>
      <c r="AL10" s="22">
        <f t="shared" si="4"/>
        <v>3.5979926621636094</v>
      </c>
      <c r="AM10" s="62">
        <f t="shared" si="5"/>
        <v>296.93132599549693</v>
      </c>
      <c r="AN10" s="62">
        <f ca="1">AVERAGE(OFFSET($AM$3,0,0,'Données projet'!$E$10+1,1))-AVERAGE(OFFSET($H$3,0,0,'Données projet'!$E$10+1,1))</f>
        <v>316.3684825550082</v>
      </c>
      <c r="AO10" s="62">
        <f t="shared" si="36"/>
        <v>133.09277301479563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2.4933333333333332</v>
      </c>
      <c r="BD10" s="13">
        <f>IF('Données projet'!$A$88&gt;35,BD9+BC10-BL9,IF(A10&lt;'Données projet'!$A$88,$BA$205^A10,IF(A10='Données projet'!$A$88,'Données projet'!$B$88,BD9+BC10-BL9)))</f>
        <v>5.4200931160999835</v>
      </c>
      <c r="BE10" s="14">
        <f>BD10*VLOOKUP('Données projet'!$B$11,Paramètres!$A$1:$I$89,3,0)*VLOOKUP('Données projet'!$B$11,Paramètres!$A$1:$I$89,5,0)</f>
        <v>3.974012272724508</v>
      </c>
      <c r="BF10" s="14">
        <f t="shared" si="37"/>
        <v>1.5596637901989818</v>
      </c>
      <c r="BG10" s="22">
        <f t="shared" si="7"/>
        <v>9.6378191429250784</v>
      </c>
      <c r="BH10" s="62">
        <f t="shared" si="8"/>
        <v>302.9711524762584</v>
      </c>
      <c r="BI10" s="62">
        <f ca="1">AVERAGE(OFFSET($BH$3,0,0,'Données projet'!$E$11+1,1))-AVERAGE(OFFSET($H$3,0,0,'Données projet'!$E$11+1,1))</f>
        <v>185.06128770938847</v>
      </c>
      <c r="BJ10" s="62">
        <f t="shared" si="38"/>
        <v>176.03085267314418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2.7777777777777777</v>
      </c>
      <c r="BY10" s="13">
        <f>IF('Données projet'!$A$114&gt;35,BY9+BX10-CG9,IF(A10&lt;'Données projet'!$A$114,$BV$205^A10,IF(A10='Données projet'!$A$114,'Données projet'!$B$114,BY9+BX10-CG9)))</f>
        <v>5.7003486674395836</v>
      </c>
      <c r="BZ10" s="14">
        <f>BY10*VLOOKUP('Données projet'!$B$12,Paramètres!$A$1:$I$89,3,0)*VLOOKUP('Données projet'!$B$12,Paramètres!$A$1:$I$89,5,0)</f>
        <v>3.8237938861184726</v>
      </c>
      <c r="CA10" s="14">
        <f t="shared" si="39"/>
        <v>1.5074543957113413</v>
      </c>
      <c r="CB10" s="22">
        <f t="shared" si="10"/>
        <v>9.2852574241869252</v>
      </c>
      <c r="CC10" s="62">
        <f t="shared" si="11"/>
        <v>302.61859075752022</v>
      </c>
      <c r="CD10" s="62">
        <f ca="1">AVERAGE(OFFSET($CC$3,0,0,'Données projet'!$E$12+1,1))-AVERAGE(OFFSET($H$3,0,0,'Données projet'!$E$12+1,1))</f>
        <v>151.34537857292304</v>
      </c>
      <c r="CE10" s="62">
        <f t="shared" si="40"/>
        <v>117.70728983591187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310.26669652068324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301.91271904143355</v>
      </c>
      <c r="S11" s="62">
        <f ca="1">AVERAGE(OFFSET($R$3,0,0,'Données projet'!$E$9+1,1))-AVERAGE(OFFSET($H$3,0,0,'Données projet'!$E$9+1,1))</f>
        <v>247.67657178329881</v>
      </c>
      <c r="T11" s="62">
        <f t="shared" si="34"/>
        <v>133.63266168802033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0.2</v>
      </c>
      <c r="AI11" s="14">
        <f>IF('Données projet'!$A$62&gt;35,AI10+AH11-AQ10,IF(A11&lt;'Données projet'!$A$62,$AF$205^A11,IF(A11='Données projet'!$A$62,'Données projet'!$B$62,AI10+AH11-AQ10)))</f>
        <v>1.7966549123791227</v>
      </c>
      <c r="AJ11" s="14">
        <f>AI11*VLOOKUP('Données projet'!$B$10,Paramètres!$A$1:$I$89,3,0)*VLOOKUP('Données projet'!$B$10,Paramètres!$A$1:$I$89,5,0)</f>
        <v>1.5415299148212875</v>
      </c>
      <c r="AK11" s="14">
        <f t="shared" si="35"/>
        <v>0.67550164988147465</v>
      </c>
      <c r="AL11" s="22">
        <f t="shared" si="4"/>
        <v>3.8613299751906442</v>
      </c>
      <c r="AM11" s="62">
        <f t="shared" si="5"/>
        <v>297.19466330852396</v>
      </c>
      <c r="AN11" s="62">
        <f ca="1">AVERAGE(OFFSET($AM$3,0,0,'Données projet'!$E$10+1,1))-AVERAGE(OFFSET($H$3,0,0,'Données projet'!$E$10+1,1))</f>
        <v>316.3684825550082</v>
      </c>
      <c r="AO11" s="62">
        <f t="shared" si="36"/>
        <v>133.09277301479563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2.4933333333333332</v>
      </c>
      <c r="BD11" s="13">
        <f>IF('Données projet'!$A$88&gt;35,BD10+BC11-BL10,IF(A11&lt;'Données projet'!$A$88,$BA$205^A11,IF(A11='Données projet'!$A$88,'Données projet'!$B$88,BD10+BC11-BL10)))</f>
        <v>6.9002504567506522</v>
      </c>
      <c r="BE11" s="14">
        <f>BD11*VLOOKUP('Données projet'!$B$11,Paramètres!$A$1:$I$89,3,0)*VLOOKUP('Données projet'!$B$11,Paramètres!$A$1:$I$89,5,0)</f>
        <v>5.0592636348895788</v>
      </c>
      <c r="BF11" s="14">
        <f t="shared" si="37"/>
        <v>1.9305613738296874</v>
      </c>
      <c r="BG11" s="22">
        <f t="shared" si="7"/>
        <v>12.173945223519388</v>
      </c>
      <c r="BH11" s="62">
        <f t="shared" si="8"/>
        <v>305.50727855685273</v>
      </c>
      <c r="BI11" s="62">
        <f ca="1">AVERAGE(OFFSET($BH$3,0,0,'Données projet'!$E$11+1,1))-AVERAGE(OFFSET($H$3,0,0,'Données projet'!$E$11+1,1))</f>
        <v>185.06128770938847</v>
      </c>
      <c r="BJ11" s="62">
        <f t="shared" si="38"/>
        <v>176.03085267314418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2.7777777777777777</v>
      </c>
      <c r="BY11" s="13">
        <f>IF('Données projet'!$A$114&gt;35,BY10+BX11-CG10,IF(A11&lt;'Données projet'!$A$114,$BV$205^A11,IF(A11='Données projet'!$A$114,'Données projet'!$B$114,BY10+BX11-CG10)))</f>
        <v>7.3094944006963711</v>
      </c>
      <c r="BZ11" s="14">
        <f>BY11*VLOOKUP('Données projet'!$B$12,Paramètres!$A$1:$I$89,3,0)*VLOOKUP('Données projet'!$B$12,Paramètres!$A$1:$I$89,5,0)</f>
        <v>4.9032088439871258</v>
      </c>
      <c r="CA11" s="14">
        <f t="shared" si="39"/>
        <v>1.8778484454596058</v>
      </c>
      <c r="CB11" s="22">
        <f t="shared" si="10"/>
        <v>11.810341445786392</v>
      </c>
      <c r="CC11" s="62">
        <f t="shared" si="11"/>
        <v>305.14367477911969</v>
      </c>
      <c r="CD11" s="62">
        <f ca="1">AVERAGE(OFFSET($CC$3,0,0,'Données projet'!$E$12+1,1))-AVERAGE(OFFSET($H$3,0,0,'Données projet'!$E$12+1,1))</f>
        <v>151.34537857292304</v>
      </c>
      <c r="CE11" s="62">
        <f t="shared" si="40"/>
        <v>117.70728983591187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312.31376232494284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303.44520709525847</v>
      </c>
      <c r="S12" s="62">
        <f ca="1">AVERAGE(OFFSET($R$3,0,0,'Données projet'!$E$9+1,1))-AVERAGE(OFFSET($H$3,0,0,'Données projet'!$E$9+1,1))</f>
        <v>247.67657178329881</v>
      </c>
      <c r="T12" s="62">
        <f t="shared" si="34"/>
        <v>133.63266168802033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0.2</v>
      </c>
      <c r="AI12" s="14">
        <f>IF('Données projet'!$A$62&gt;35,AI11+AH12-AQ11,IF(A12&lt;'Données projet'!$A$62,$AF$205^A12,IF(A12='Données projet'!$A$62,'Données projet'!$B$62,AI11+AH12-AQ11)))</f>
        <v>1.9331820449317612</v>
      </c>
      <c r="AJ12" s="14">
        <f>AI12*VLOOKUP('Données projet'!$B$10,Paramètres!$A$1:$I$89,3,0)*VLOOKUP('Données projet'!$B$10,Paramètres!$A$1:$I$89,5,0)</f>
        <v>1.6586701945514515</v>
      </c>
      <c r="AK12" s="14">
        <f t="shared" si="35"/>
        <v>0.72066268730789407</v>
      </c>
      <c r="AL12" s="22">
        <f t="shared" si="4"/>
        <v>4.1440047692383599</v>
      </c>
      <c r="AM12" s="62">
        <f t="shared" si="5"/>
        <v>297.47733810257165</v>
      </c>
      <c r="AN12" s="62">
        <f ca="1">AVERAGE(OFFSET($AM$3,0,0,'Données projet'!$E$10+1,1))-AVERAGE(OFFSET($H$3,0,0,'Données projet'!$E$10+1,1))</f>
        <v>316.3684825550082</v>
      </c>
      <c r="AO12" s="62">
        <f t="shared" si="36"/>
        <v>133.09277301479563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2.4933333333333332</v>
      </c>
      <c r="BD12" s="13">
        <f>IF('Données projet'!$A$88&gt;35,BD11+BC12-BL11,IF(A12&lt;'Données projet'!$A$88,$BA$205^A12,IF(A12='Données projet'!$A$88,'Données projet'!$B$88,BD11+BC12-BL11)))</f>
        <v>8.784619626636184</v>
      </c>
      <c r="BE12" s="14">
        <f>BD12*VLOOKUP('Données projet'!$B$11,Paramètres!$A$1:$I$89,3,0)*VLOOKUP('Données projet'!$B$11,Paramètres!$A$1:$I$89,5,0)</f>
        <v>6.4408831102496507</v>
      </c>
      <c r="BF12" s="14">
        <f t="shared" si="37"/>
        <v>2.3896606701676846</v>
      </c>
      <c r="BG12" s="22">
        <f t="shared" si="7"/>
        <v>15.379863750893525</v>
      </c>
      <c r="BH12" s="62">
        <f t="shared" si="8"/>
        <v>308.71319708422686</v>
      </c>
      <c r="BI12" s="62">
        <f ca="1">AVERAGE(OFFSET($BH$3,0,0,'Données projet'!$E$11+1,1))-AVERAGE(OFFSET($H$3,0,0,'Données projet'!$E$11+1,1))</f>
        <v>185.06128770938847</v>
      </c>
      <c r="BJ12" s="62">
        <f t="shared" si="38"/>
        <v>176.03085267314418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2.7777777777777777</v>
      </c>
      <c r="BY12" s="13">
        <f>IF('Données projet'!$A$114&gt;35,BY11+BX12-CG11,IF(A12&lt;'Données projet'!$A$114,$BV$205^A12,IF(A12='Données projet'!$A$114,'Données projet'!$B$114,BY11+BX12-CG11)))</f>
        <v>9.3728842761841236</v>
      </c>
      <c r="BZ12" s="14">
        <f>BY12*VLOOKUP('Données projet'!$B$12,Paramètres!$A$1:$I$89,3,0)*VLOOKUP('Données projet'!$B$12,Paramètres!$A$1:$I$89,5,0)</f>
        <v>6.2873307724643102</v>
      </c>
      <c r="CA12" s="14">
        <f t="shared" si="39"/>
        <v>2.3392513857449408</v>
      </c>
      <c r="CB12" s="22">
        <f t="shared" si="10"/>
        <v>15.024630592214445</v>
      </c>
      <c r="CC12" s="62">
        <f t="shared" si="11"/>
        <v>308.35796392554778</v>
      </c>
      <c r="CD12" s="62">
        <f ca="1">AVERAGE(OFFSET($CC$3,0,0,'Données projet'!$E$12+1,1))-AVERAGE(OFFSET($H$3,0,0,'Données projet'!$E$12+1,1))</f>
        <v>151.34537857292304</v>
      </c>
      <c r="CE12" s="62">
        <f t="shared" si="40"/>
        <v>117.70728983591187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314.35441004548358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305.2523765544172</v>
      </c>
      <c r="S13" s="62">
        <f ca="1">AVERAGE(OFFSET($R$3,0,0,'Données projet'!$E$9+1,1))-AVERAGE(OFFSET($H$3,0,0,'Données projet'!$E$9+1,1))</f>
        <v>247.67657178329881</v>
      </c>
      <c r="T13" s="62">
        <f t="shared" si="34"/>
        <v>133.63266168802033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0.2</v>
      </c>
      <c r="AI13" s="14">
        <f>IF('Données projet'!$A$62&gt;35,AI12+AH13-AQ12,IF(A13&lt;'Données projet'!$A$62,$AF$205^A13,IF(A13='Données projet'!$A$62,'Données projet'!$B$62,AI12+AH13-AQ12)))</f>
        <v>2.0800838230519023</v>
      </c>
      <c r="AJ13" s="14">
        <f>AI13*VLOOKUP('Données projet'!$B$10,Paramètres!$A$1:$I$89,3,0)*VLOOKUP('Données projet'!$B$10,Paramètres!$A$1:$I$89,5,0)</f>
        <v>1.7847119201785324</v>
      </c>
      <c r="AK13" s="14">
        <f t="shared" si="35"/>
        <v>0.76884299093712483</v>
      </c>
      <c r="AL13" s="22">
        <f t="shared" si="4"/>
        <v>4.4474414701931027</v>
      </c>
      <c r="AM13" s="62">
        <f t="shared" si="5"/>
        <v>297.78077480352641</v>
      </c>
      <c r="AN13" s="62">
        <f ca="1">AVERAGE(OFFSET($AM$3,0,0,'Données projet'!$E$10+1,1))-AVERAGE(OFFSET($H$3,0,0,'Données projet'!$E$10+1,1))</f>
        <v>316.3684825550082</v>
      </c>
      <c r="AO13" s="62">
        <f t="shared" si="36"/>
        <v>133.09277301479563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2.4933333333333332</v>
      </c>
      <c r="BD13" s="13">
        <f>IF('Données projet'!$A$88&gt;35,BD12+BC13-BL12,IF(A13&lt;'Données projet'!$A$88,$BA$205^A13,IF(A13='Données projet'!$A$88,'Données projet'!$B$88,BD12+BC13-BL12)))</f>
        <v>11.183585649298445</v>
      </c>
      <c r="BE13" s="14">
        <f>BD13*VLOOKUP('Données projet'!$B$11,Paramètres!$A$1:$I$89,3,0)*VLOOKUP('Données projet'!$B$11,Paramètres!$A$1:$I$89,5,0)</f>
        <v>8.1998049980656198</v>
      </c>
      <c r="BF13" s="14">
        <f t="shared" si="37"/>
        <v>2.9579365856773014</v>
      </c>
      <c r="BG13" s="22">
        <f t="shared" si="7"/>
        <v>19.433066591685588</v>
      </c>
      <c r="BH13" s="62">
        <f t="shared" si="8"/>
        <v>312.7663999250189</v>
      </c>
      <c r="BI13" s="62">
        <f ca="1">AVERAGE(OFFSET($BH$3,0,0,'Données projet'!$E$11+1,1))-AVERAGE(OFFSET($H$3,0,0,'Données projet'!$E$11+1,1))</f>
        <v>185.06128770938847</v>
      </c>
      <c r="BJ13" s="62">
        <f t="shared" si="38"/>
        <v>176.03085267314418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2.7777777777777777</v>
      </c>
      <c r="BY13" s="13">
        <f>IF('Données projet'!$A$114&gt;35,BY12+BX13-CG12,IF(A13&lt;'Données projet'!$A$114,$BV$205^A13,IF(A13='Données projet'!$A$114,'Données projet'!$B$114,BY12+BX13-CG12)))</f>
        <v>12.018746419228403</v>
      </c>
      <c r="BZ13" s="14">
        <f>BY13*VLOOKUP('Données projet'!$B$12,Paramètres!$A$1:$I$89,3,0)*VLOOKUP('Données projet'!$B$12,Paramètres!$A$1:$I$89,5,0)</f>
        <v>8.0621750980184128</v>
      </c>
      <c r="CA13" s="14">
        <f t="shared" si="39"/>
        <v>2.9140248559144633</v>
      </c>
      <c r="CB13" s="22">
        <f t="shared" si="10"/>
        <v>19.116881586433095</v>
      </c>
      <c r="CC13" s="62">
        <f t="shared" si="11"/>
        <v>312.45021491976638</v>
      </c>
      <c r="CD13" s="62">
        <f ca="1">AVERAGE(OFFSET($CC$3,0,0,'Données projet'!$E$12+1,1))-AVERAGE(OFFSET($H$3,0,0,'Données projet'!$E$12+1,1))</f>
        <v>151.34537857292304</v>
      </c>
      <c r="CE13" s="62">
        <f t="shared" si="40"/>
        <v>117.70728983591187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316.3893545523037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307.38361919604188</v>
      </c>
      <c r="S14" s="62">
        <f ca="1">AVERAGE(OFFSET($R$3,0,0,'Données projet'!$E$9+1,1))-AVERAGE(OFFSET($H$3,0,0,'Données projet'!$E$9+1,1))</f>
        <v>247.67657178329881</v>
      </c>
      <c r="T14" s="62">
        <f t="shared" si="34"/>
        <v>133.63266168802033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0.2</v>
      </c>
      <c r="AI14" s="14">
        <f>IF('Données projet'!$A$62&gt;35,AI13+AH14-AQ13,IF(A14&lt;'Données projet'!$A$62,$AF$205^A14,IF(A14='Données projet'!$A$62,'Données projet'!$B$62,AI13+AH14-AQ13)))</f>
        <v>2.2381486121628789</v>
      </c>
      <c r="AJ14" s="14">
        <f>AI14*VLOOKUP('Données projet'!$B$10,Paramètres!$A$1:$I$89,3,0)*VLOOKUP('Données projet'!$B$10,Paramètres!$A$1:$I$89,5,0)</f>
        <v>1.9203315092357502</v>
      </c>
      <c r="AK14" s="14">
        <f t="shared" si="35"/>
        <v>0.8202444154855979</v>
      </c>
      <c r="AL14" s="22">
        <f t="shared" si="4"/>
        <v>4.7731697355563476</v>
      </c>
      <c r="AM14" s="62">
        <f t="shared" si="5"/>
        <v>298.10650306888965</v>
      </c>
      <c r="AN14" s="62">
        <f ca="1">AVERAGE(OFFSET($AM$3,0,0,'Données projet'!$E$10+1,1))-AVERAGE(OFFSET($H$3,0,0,'Données projet'!$E$10+1,1))</f>
        <v>316.3684825550082</v>
      </c>
      <c r="AO14" s="62">
        <f t="shared" si="36"/>
        <v>133.09277301479563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2.4933333333333332</v>
      </c>
      <c r="BD14" s="13">
        <f>IF('Données projet'!$A$88&gt;35,BD13+BC14-BL13,IF(A14&lt;'Données projet'!$A$88,$BA$205^A14,IF(A14='Données projet'!$A$88,'Données projet'!$B$88,BD13+BC14-BL13)))</f>
        <v>14.237678270776428</v>
      </c>
      <c r="BE14" s="14">
        <f>BD14*VLOOKUP('Données projet'!$B$11,Paramètres!$A$1:$I$89,3,0)*VLOOKUP('Données projet'!$B$11,Paramètres!$A$1:$I$89,5,0)</f>
        <v>10.439065708133278</v>
      </c>
      <c r="BF14" s="14">
        <f t="shared" si="37"/>
        <v>3.6613519878009879</v>
      </c>
      <c r="BG14" s="22">
        <f t="shared" si="7"/>
        <v>24.558227487085514</v>
      </c>
      <c r="BH14" s="62">
        <f t="shared" si="8"/>
        <v>317.89156082041882</v>
      </c>
      <c r="BI14" s="62">
        <f ca="1">AVERAGE(OFFSET($BH$3,0,0,'Données projet'!$E$11+1,1))-AVERAGE(OFFSET($H$3,0,0,'Données projet'!$E$11+1,1))</f>
        <v>185.06128770938847</v>
      </c>
      <c r="BJ14" s="62">
        <f t="shared" si="38"/>
        <v>176.03085267314418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2.7777777777777777</v>
      </c>
      <c r="BY14" s="13">
        <f>IF('Données projet'!$A$114&gt;35,BY13+BX14-CG13,IF(A14&lt;'Données projet'!$A$114,$BV$205^A14,IF(A14='Données projet'!$A$114,'Données projet'!$B$114,BY13+BX14-CG13)))</f>
        <v>15.41150634461092</v>
      </c>
      <c r="BZ14" s="14">
        <f>BY14*VLOOKUP('Données projet'!$B$12,Paramètres!$A$1:$I$89,3,0)*VLOOKUP('Données projet'!$B$12,Paramètres!$A$1:$I$89,5,0)</f>
        <v>10.338038455965005</v>
      </c>
      <c r="CA14" s="14">
        <f t="shared" si="39"/>
        <v>3.6300249355984251</v>
      </c>
      <c r="CB14" s="22">
        <f t="shared" si="10"/>
        <v>24.327710406972969</v>
      </c>
      <c r="CC14" s="62">
        <f t="shared" si="11"/>
        <v>317.6610437403063</v>
      </c>
      <c r="CD14" s="62">
        <f ca="1">AVERAGE(OFFSET($CC$3,0,0,'Données projet'!$E$12+1,1))-AVERAGE(OFFSET($H$3,0,0,'Données projet'!$E$12+1,1))</f>
        <v>151.34537857292304</v>
      </c>
      <c r="CE14" s="62">
        <f t="shared" si="40"/>
        <v>117.70728983591187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318.4191732840215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309.89723465691981</v>
      </c>
      <c r="S15" s="62">
        <f ca="1">AVERAGE(OFFSET($R$3,0,0,'Données projet'!$E$9+1,1))-AVERAGE(OFFSET($H$3,0,0,'Données projet'!$E$9+1,1))</f>
        <v>247.67657178329881</v>
      </c>
      <c r="T15" s="62">
        <f t="shared" si="34"/>
        <v>133.63266168802033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0.2</v>
      </c>
      <c r="AI15" s="14">
        <f>IF('Données projet'!$A$62&gt;35,AI14+AH15-AQ14,IF(A15&lt;'Données projet'!$A$62,$AF$205^A15,IF(A15='Données projet'!$A$62,'Données projet'!$B$62,AI14+AH15-AQ14)))</f>
        <v>2.4082246852806897</v>
      </c>
      <c r="AJ15" s="14">
        <f>AI15*VLOOKUP('Données projet'!$B$10,Paramètres!$A$1:$I$89,3,0)*VLOOKUP('Données projet'!$B$10,Paramètres!$A$1:$I$89,5,0)</f>
        <v>2.066256779970832</v>
      </c>
      <c r="AK15" s="14">
        <f t="shared" si="35"/>
        <v>0.8750823107787572</v>
      </c>
      <c r="AL15" s="22">
        <f t="shared" si="4"/>
        <v>5.1228322497222019</v>
      </c>
      <c r="AM15" s="62">
        <f t="shared" si="5"/>
        <v>298.45616558305551</v>
      </c>
      <c r="AN15" s="62">
        <f ca="1">AVERAGE(OFFSET($AM$3,0,0,'Données projet'!$E$10+1,1))-AVERAGE(OFFSET($H$3,0,0,'Données projet'!$E$10+1,1))</f>
        <v>316.3684825550082</v>
      </c>
      <c r="AO15" s="62">
        <f t="shared" si="36"/>
        <v>133.09277301479563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2.4933333333333332</v>
      </c>
      <c r="BD15" s="13">
        <f>IF('Données projet'!$A$88&gt;35,BD14+BC15-BL14,IF(A15&lt;'Données projet'!$A$88,$BA$205^A15,IF(A15='Données projet'!$A$88,'Données projet'!$B$88,BD14+BC15-BL14)))</f>
        <v>18.125804093506943</v>
      </c>
      <c r="BE15" s="14">
        <f>BD15*VLOOKUP('Données projet'!$B$11,Paramètres!$A$1:$I$89,3,0)*VLOOKUP('Données projet'!$B$11,Paramètres!$A$1:$I$89,5,0)</f>
        <v>13.28983956135929</v>
      </c>
      <c r="BF15" s="14">
        <f t="shared" si="37"/>
        <v>4.5320438725716254</v>
      </c>
      <c r="BG15" s="22">
        <f t="shared" si="7"/>
        <v>31.039780314096337</v>
      </c>
      <c r="BH15" s="62">
        <f t="shared" si="8"/>
        <v>324.37311364742965</v>
      </c>
      <c r="BI15" s="62">
        <f ca="1">AVERAGE(OFFSET($BH$3,0,0,'Données projet'!$E$11+1,1))-AVERAGE(OFFSET($H$3,0,0,'Données projet'!$E$11+1,1))</f>
        <v>185.06128770938847</v>
      </c>
      <c r="BJ15" s="62">
        <f t="shared" si="38"/>
        <v>176.03085267314418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2.7777777777777777</v>
      </c>
      <c r="BY15" s="13">
        <f>IF('Données projet'!$A$114&gt;35,BY14+BX15-CG14,IF(A15&lt;'Données projet'!$A$114,$BV$205^A15,IF(A15='Données projet'!$A$114,'Données projet'!$B$114,BY14+BX15-CG14)))</f>
        <v>19.762005081494262</v>
      </c>
      <c r="BZ15" s="14">
        <f>BY15*VLOOKUP('Données projet'!$B$12,Paramètres!$A$1:$I$89,3,0)*VLOOKUP('Données projet'!$B$12,Paramètres!$A$1:$I$89,5,0)</f>
        <v>13.256353008666352</v>
      </c>
      <c r="CA15" s="14">
        <f t="shared" si="39"/>
        <v>4.5219521742655813</v>
      </c>
      <c r="CB15" s="22">
        <f t="shared" si="10"/>
        <v>30.963881526939787</v>
      </c>
      <c r="CC15" s="62">
        <f t="shared" si="11"/>
        <v>324.29721486027313</v>
      </c>
      <c r="CD15" s="62">
        <f ca="1">AVERAGE(OFFSET($CC$3,0,0,'Données projet'!$E$12+1,1))-AVERAGE(OFFSET($H$3,0,0,'Données projet'!$E$12+1,1))</f>
        <v>151.34537857292304</v>
      </c>
      <c r="CE15" s="62">
        <f t="shared" si="40"/>
        <v>117.70728983591187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320.4443419514879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312.86204139635657</v>
      </c>
      <c r="S16" s="62">
        <f ca="1">AVERAGE(OFFSET($R$3,0,0,'Données projet'!$E$9+1,1))-AVERAGE(OFFSET($H$3,0,0,'Données projet'!$E$9+1,1))</f>
        <v>247.67657178329881</v>
      </c>
      <c r="T16" s="62">
        <f t="shared" si="34"/>
        <v>133.63266168802033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0.2</v>
      </c>
      <c r="AI16" s="14">
        <f>IF('Données projet'!$A$62&gt;35,AI15+AH16-AQ15,IF(A16&lt;'Données projet'!$A$62,$AF$205^A16,IF(A16='Données projet'!$A$62,'Données projet'!$B$62,AI15+AH16-AQ15)))</f>
        <v>2.5912247753694833</v>
      </c>
      <c r="AJ16" s="14">
        <f>AI16*VLOOKUP('Données projet'!$B$10,Paramètres!$A$1:$I$89,3,0)*VLOOKUP('Données projet'!$B$10,Paramètres!$A$1:$I$89,5,0)</f>
        <v>2.2232708572670172</v>
      </c>
      <c r="AK16" s="14">
        <f t="shared" si="35"/>
        <v>0.93358642397405633</v>
      </c>
      <c r="AL16" s="22">
        <f t="shared" si="4"/>
        <v>5.4981930981615363</v>
      </c>
      <c r="AM16" s="62">
        <f t="shared" si="5"/>
        <v>298.83152643149486</v>
      </c>
      <c r="AN16" s="62">
        <f ca="1">AVERAGE(OFFSET($AM$3,0,0,'Données projet'!$E$10+1,1))-AVERAGE(OFFSET($H$3,0,0,'Données projet'!$E$10+1,1))</f>
        <v>316.3684825550082</v>
      </c>
      <c r="AO16" s="62">
        <f t="shared" si="36"/>
        <v>133.09277301479563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2.4933333333333332</v>
      </c>
      <c r="BD16" s="13">
        <f>IF('Données projet'!$A$88&gt;35,BD15+BC16-BL15,IF(A16&lt;'Données projet'!$A$88,$BA$205^A16,IF(A16='Données projet'!$A$88,'Données projet'!$B$88,BD15+BC16-BL15)))</f>
        <v>23.075726799540639</v>
      </c>
      <c r="BE16" s="14">
        <f>BD16*VLOOKUP('Données projet'!$B$11,Paramètres!$A$1:$I$89,3,0)*VLOOKUP('Données projet'!$B$11,Paramètres!$A$1:$I$89,5,0)</f>
        <v>16.919122889423196</v>
      </c>
      <c r="BF16" s="14">
        <f t="shared" si="37"/>
        <v>5.6097916101341596</v>
      </c>
      <c r="BG16" s="22">
        <f t="shared" si="7"/>
        <v>39.237859420062392</v>
      </c>
      <c r="BH16" s="62">
        <f t="shared" si="8"/>
        <v>332.57119275339574</v>
      </c>
      <c r="BI16" s="62">
        <f ca="1">AVERAGE(OFFSET($BH$3,0,0,'Données projet'!$E$11+1,1))-AVERAGE(OFFSET($H$3,0,0,'Données projet'!$E$11+1,1))</f>
        <v>185.06128770938847</v>
      </c>
      <c r="BJ16" s="62">
        <f t="shared" si="38"/>
        <v>176.03085267314418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2.7777777777777777</v>
      </c>
      <c r="BY16" s="13">
        <f>IF('Données projet'!$A$114&gt;35,BY15+BX16-CG15,IF(A16&lt;'Données projet'!$A$114,$BV$205^A16,IF(A16='Données projet'!$A$114,'Données projet'!$B$114,BY15+BX16-CG15)))</f>
        <v>25.340601762628324</v>
      </c>
      <c r="BZ16" s="14">
        <f>BY16*VLOOKUP('Données projet'!$B$12,Paramètres!$A$1:$I$89,3,0)*VLOOKUP('Données projet'!$B$12,Paramètres!$A$1:$I$89,5,0)</f>
        <v>16.998475662371082</v>
      </c>
      <c r="CA16" s="14">
        <f t="shared" si="39"/>
        <v>5.6330333342391405</v>
      </c>
      <c r="CB16" s="22">
        <f t="shared" si="10"/>
        <v>39.416544835762807</v>
      </c>
      <c r="CC16" s="62">
        <f t="shared" si="11"/>
        <v>332.74987816909612</v>
      </c>
      <c r="CD16" s="62">
        <f ca="1">AVERAGE(OFFSET($CC$3,0,0,'Données projet'!$E$12+1,1))-AVERAGE(OFFSET($H$3,0,0,'Données projet'!$E$12+1,1))</f>
        <v>151.34537857292304</v>
      </c>
      <c r="CE16" s="62">
        <f t="shared" si="40"/>
        <v>117.70728983591187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322.46525892181711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316.35927973306929</v>
      </c>
      <c r="S17" s="62">
        <f ca="1">AVERAGE(OFFSET($R$3,0,0,'Données projet'!$E$9+1,1))-AVERAGE(OFFSET($H$3,0,0,'Données projet'!$E$9+1,1))</f>
        <v>247.67657178329881</v>
      </c>
      <c r="T17" s="62">
        <f t="shared" si="34"/>
        <v>133.63266168802033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0.2</v>
      </c>
      <c r="AI17" s="14">
        <f>IF('Données projet'!$A$62&gt;35,AI16+AH17-AQ16,IF(A17&lt;'Données projet'!$A$62,$AF$205^A17,IF(A17='Données projet'!$A$62,'Données projet'!$B$62,AI16+AH17-AQ16)))</f>
        <v>2.7881309736288284</v>
      </c>
      <c r="AJ17" s="14">
        <f>AI17*VLOOKUP('Données projet'!$B$10,Paramètres!$A$1:$I$89,3,0)*VLOOKUP('Données projet'!$B$10,Paramètres!$A$1:$I$89,5,0)</f>
        <v>2.3922163753735353</v>
      </c>
      <c r="AK17" s="14">
        <f t="shared" si="35"/>
        <v>0.9960018621025748</v>
      </c>
      <c r="AL17" s="22">
        <f t="shared" si="4"/>
        <v>5.9011467636042241</v>
      </c>
      <c r="AM17" s="62">
        <f t="shared" si="5"/>
        <v>299.23448009693755</v>
      </c>
      <c r="AN17" s="62">
        <f ca="1">AVERAGE(OFFSET($AM$3,0,0,'Données projet'!$E$10+1,1))-AVERAGE(OFFSET($H$3,0,0,'Données projet'!$E$10+1,1))</f>
        <v>316.3684825550082</v>
      </c>
      <c r="AO17" s="62">
        <f t="shared" si="36"/>
        <v>133.09277301479563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2.4933333333333332</v>
      </c>
      <c r="BD17" s="13">
        <f>IF('Données projet'!$A$88&gt;35,BD16+BC17-BL16,IF(A17&lt;'Données projet'!$A$88,$BA$205^A17,IF(A17='Données projet'!$A$88,'Données projet'!$B$88,BD16+BC17-BL16)))</f>
        <v>29.37740938719443</v>
      </c>
      <c r="BE17" s="14">
        <f>BD17*VLOOKUP('Données projet'!$B$11,Paramètres!$A$1:$I$89,3,0)*VLOOKUP('Données projet'!$B$11,Paramètres!$A$1:$I$89,5,0)</f>
        <v>21.539516562690956</v>
      </c>
      <c r="BF17" s="14">
        <f t="shared" si="37"/>
        <v>6.9438343480277602</v>
      </c>
      <c r="BG17" s="22">
        <f t="shared" si="7"/>
        <v>49.608502836168434</v>
      </c>
      <c r="BH17" s="62">
        <f t="shared" si="8"/>
        <v>342.94183616950176</v>
      </c>
      <c r="BI17" s="62">
        <f ca="1">AVERAGE(OFFSET($BH$3,0,0,'Données projet'!$E$11+1,1))-AVERAGE(OFFSET($H$3,0,0,'Données projet'!$E$11+1,1))</f>
        <v>185.06128770938847</v>
      </c>
      <c r="BJ17" s="62">
        <f t="shared" si="38"/>
        <v>176.03085267314418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2.7777777777777777</v>
      </c>
      <c r="BY17" s="13">
        <f>IF('Données projet'!$A$114&gt;35,BY16+BX17-CG16,IF(A17&lt;'Données projet'!$A$114,$BV$205^A17,IF(A17='Données projet'!$A$114,'Données projet'!$B$114,BY16+BX17-CG16)))</f>
        <v>32.493974930380247</v>
      </c>
      <c r="BZ17" s="14">
        <f>BY17*VLOOKUP('Données projet'!$B$12,Paramètres!$A$1:$I$89,3,0)*VLOOKUP('Données projet'!$B$12,Paramètres!$A$1:$I$89,5,0)</f>
        <v>21.796958383299071</v>
      </c>
      <c r="CA17" s="14">
        <f t="shared" si="39"/>
        <v>7.0171163519222377</v>
      </c>
      <c r="CB17" s="22">
        <f t="shared" si="10"/>
        <v>50.184513497177107</v>
      </c>
      <c r="CC17" s="62">
        <f t="shared" si="11"/>
        <v>343.51784683051039</v>
      </c>
      <c r="CD17" s="62">
        <f ca="1">AVERAGE(OFFSET($CC$3,0,0,'Données projet'!$E$12+1,1))-AVERAGE(OFFSET($H$3,0,0,'Données projet'!$E$12+1,1))</f>
        <v>151.34537857292304</v>
      </c>
      <c r="CE17" s="62">
        <f t="shared" si="40"/>
        <v>117.70728983591187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324.48226242776991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320.48486003238384</v>
      </c>
      <c r="S18" s="62">
        <f ca="1">AVERAGE(OFFSET($R$3,0,0,'Données projet'!$E$9+1,1))-AVERAGE(OFFSET($H$3,0,0,'Données projet'!$E$9+1,1))</f>
        <v>247.67657178329881</v>
      </c>
      <c r="T18" s="62">
        <f t="shared" si="34"/>
        <v>133.63266168802033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3</v>
      </c>
      <c r="AG18" s="13">
        <f>VLOOKUP(A18,'Données projet'!$A$61:$I$81,9,0)</f>
        <v>0.2</v>
      </c>
      <c r="AH18" s="13">
        <f t="array" ref="AH18">INDEX(AG:AG,MIN(IF(ISNUMBER(AG18:AG214),ROW(AG18:AG214),"")))</f>
        <v>0.2</v>
      </c>
      <c r="AI18" s="14">
        <f>IF('Données projet'!$A$62&gt;35,AI17+AH18-AQ17,IF(A18&lt;'Données projet'!$A$62,$AF$205^A18,IF(A18='Données projet'!$A$62,'Données projet'!$B$62,AI17+AH18-AQ17)))</f>
        <v>3</v>
      </c>
      <c r="AJ18" s="14">
        <f>AI18*VLOOKUP('Données projet'!$B$10,Paramètres!$A$1:$I$89,3,0)*VLOOKUP('Données projet'!$B$10,Paramètres!$A$1:$I$89,5,0)</f>
        <v>2.5740000000000003</v>
      </c>
      <c r="AK18" s="14">
        <f t="shared" si="35"/>
        <v>1.0625901189618896</v>
      </c>
      <c r="AL18" s="22">
        <f t="shared" si="4"/>
        <v>6.333727790525292</v>
      </c>
      <c r="AM18" s="62">
        <f t="shared" si="5"/>
        <v>299.66706112385862</v>
      </c>
      <c r="AN18" s="62">
        <f ca="1">AVERAGE(OFFSET($AM$3,0,0,'Données projet'!$E$10+1,1))-AVERAGE(OFFSET($H$3,0,0,'Données projet'!$E$10+1,1))</f>
        <v>316.3684825550082</v>
      </c>
      <c r="AO18" s="62">
        <f t="shared" si="36"/>
        <v>133.09277301479563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37.4</v>
      </c>
      <c r="BB18" s="13">
        <f>VLOOKUP(A18,'Données projet'!$A$87:$I$107,9,0)</f>
        <v>2.4933333333333332</v>
      </c>
      <c r="BC18" s="13">
        <f t="array" ref="BC18">INDEX(BB:BB,MIN(IF(ISNUMBER(BB18:BB214),ROW(BB18:BB214),"")))</f>
        <v>2.4933333333333332</v>
      </c>
      <c r="BD18" s="13">
        <f>IF('Données projet'!$A$88&gt;35,BD17+BC18-BL17,IF(A18&lt;'Données projet'!$A$88,$BA$205^A18,IF(A18='Données projet'!$A$88,'Données projet'!$B$88,BD17+BC18-BL17)))</f>
        <v>37.4</v>
      </c>
      <c r="BE18" s="14">
        <f>BD18*VLOOKUP('Données projet'!$B$11,Paramètres!$A$1:$I$89,3,0)*VLOOKUP('Données projet'!$B$11,Paramètres!$A$1:$I$89,5,0)</f>
        <v>27.421679999999999</v>
      </c>
      <c r="BF18" s="14">
        <f t="shared" si="37"/>
        <v>8.5951206040783781</v>
      </c>
      <c r="BG18" s="22">
        <f t="shared" si="7"/>
        <v>62.729261052103169</v>
      </c>
      <c r="BH18" s="62">
        <f t="shared" si="8"/>
        <v>356.06259438543646</v>
      </c>
      <c r="BI18" s="62">
        <f ca="1">AVERAGE(OFFSET($BH$3,0,0,'Données projet'!$E$11+1,1))-AVERAGE(OFFSET($H$3,0,0,'Données projet'!$E$11+1,1))</f>
        <v>185.06128770938847</v>
      </c>
      <c r="BJ18" s="62">
        <f t="shared" si="38"/>
        <v>176.03085267314418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41.666666666666664</v>
      </c>
      <c r="BW18" s="13">
        <f>VLOOKUP(A18,'Données projet'!$A$113:$I$133,9,0)</f>
        <v>2.7777777777777777</v>
      </c>
      <c r="BX18" s="13">
        <f t="array" ref="BX18">INDEX(BW:BW,MIN(IF(ISNUMBER(BW18:BW214),ROW(BW18:BW214),"")))</f>
        <v>2.7777777777777777</v>
      </c>
      <c r="BY18" s="13">
        <f>IF('Données projet'!$A$114&gt;35,BY17+BX18-CG17,IF(A18&lt;'Données projet'!$A$114,$BV$205^A18,IF(A18='Données projet'!$A$114,'Données projet'!$B$114,BY17+BX18-CG17)))</f>
        <v>41.666666666666664</v>
      </c>
      <c r="BZ18" s="14">
        <f>BY18*VLOOKUP('Données projet'!$B$12,Paramètres!$A$1:$I$89,3,0)*VLOOKUP('Données projet'!$B$12,Paramètres!$A$1:$I$89,5,0)</f>
        <v>27.949999999999996</v>
      </c>
      <c r="CA18" s="14">
        <f t="shared" si="39"/>
        <v>8.7412800483747386</v>
      </c>
      <c r="CB18" s="22">
        <f t="shared" si="10"/>
        <v>63.903979417585994</v>
      </c>
      <c r="CC18" s="62">
        <f t="shared" si="11"/>
        <v>357.23731275091933</v>
      </c>
      <c r="CD18" s="62">
        <f ca="1">AVERAGE(OFFSET($CC$3,0,0,'Données projet'!$E$12+1,1))-AVERAGE(OFFSET($H$3,0,0,'Données projet'!$E$12+1,1))</f>
        <v>151.34537857292304</v>
      </c>
      <c r="CE18" s="62">
        <f t="shared" si="40"/>
        <v>117.70728983591187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326.49564305302061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325.35201878534463</v>
      </c>
      <c r="S19" s="62">
        <f ca="1">AVERAGE(OFFSET($R$3,0,0,'Données projet'!$E$9+1,1))-AVERAGE(OFFSET($H$3,0,0,'Données projet'!$E$9+1,1))</f>
        <v>247.67657178329881</v>
      </c>
      <c r="T19" s="62">
        <f t="shared" si="34"/>
        <v>133.63266168802033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2.1666666666666665</v>
      </c>
      <c r="AI19" s="14">
        <f>IF('Données projet'!$A$62&gt;35,AI18+AH19-AQ18,IF(A19&lt;'Données projet'!$A$62,$AF$205^A19,IF(A19='Données projet'!$A$62,'Données projet'!$B$62,AI18+AH19-AQ18)))</f>
        <v>5.1666666666666661</v>
      </c>
      <c r="AJ19" s="14">
        <f>AI19*VLOOKUP('Données projet'!$B$10,Paramètres!$A$1:$I$89,3,0)*VLOOKUP('Données projet'!$B$10,Paramètres!$A$1:$I$89,5,0)</f>
        <v>4.4330000000000007</v>
      </c>
      <c r="AK19" s="14">
        <f t="shared" si="35"/>
        <v>1.7178062567923427</v>
      </c>
      <c r="AL19" s="22">
        <f t="shared" si="4"/>
        <v>10.712654230579998</v>
      </c>
      <c r="AM19" s="62">
        <f t="shared" si="5"/>
        <v>304.04598756391329</v>
      </c>
      <c r="AN19" s="62">
        <f ca="1">AVERAGE(OFFSET($AM$3,0,0,'Données projet'!$E$10+1,1))-AVERAGE(OFFSET($H$3,0,0,'Données projet'!$E$10+1,1))</f>
        <v>316.3684825550082</v>
      </c>
      <c r="AO19" s="62">
        <f t="shared" si="36"/>
        <v>133.09277301479563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11.54</v>
      </c>
      <c r="BD19" s="13">
        <f>IF('Données projet'!$A$88&gt;35,BD18+BC19-BL18,IF(A19&lt;'Données projet'!$A$88,$BA$205^A19,IF(A19='Données projet'!$A$88,'Données projet'!$B$88,BD18+BC19-BL18)))</f>
        <v>48.94</v>
      </c>
      <c r="BE19" s="14">
        <f>BD19*VLOOKUP('Données projet'!$B$11,Paramètres!$A$1:$I$89,3,0)*VLOOKUP('Données projet'!$B$11,Paramètres!$A$1:$I$89,5,0)</f>
        <v>35.882807999999997</v>
      </c>
      <c r="BF19" s="14">
        <f t="shared" si="37"/>
        <v>10.900582514018076</v>
      </c>
      <c r="BG19" s="22">
        <f t="shared" si="7"/>
        <v>81.481071811914816</v>
      </c>
      <c r="BH19" s="62">
        <f t="shared" si="8"/>
        <v>374.81440514524814</v>
      </c>
      <c r="BI19" s="62">
        <f ca="1">AVERAGE(OFFSET($BH$3,0,0,'Données projet'!$E$11+1,1))-AVERAGE(OFFSET($H$3,0,0,'Données projet'!$E$11+1,1))</f>
        <v>185.06128770938847</v>
      </c>
      <c r="BJ19" s="62">
        <f t="shared" si="38"/>
        <v>176.03085267314418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7.4358974358974379</v>
      </c>
      <c r="BY19" s="13">
        <f>IF('Données projet'!$A$114&gt;35,BY18+BX19-CG18,IF(A19&lt;'Données projet'!$A$114,$BV$205^A19,IF(A19='Données projet'!$A$114,'Données projet'!$B$114,BY18+BX19-CG18)))</f>
        <v>49.102564102564102</v>
      </c>
      <c r="BZ19" s="14">
        <f>BY19*VLOOKUP('Données projet'!$B$12,Paramètres!$A$1:$I$89,3,0)*VLOOKUP('Données projet'!$B$12,Paramètres!$A$1:$I$89,5,0)</f>
        <v>32.938000000000002</v>
      </c>
      <c r="CA19" s="14">
        <f t="shared" si="39"/>
        <v>10.106233613312263</v>
      </c>
      <c r="CB19" s="22">
        <f t="shared" si="10"/>
        <v>74.968706876518851</v>
      </c>
      <c r="CC19" s="62">
        <f t="shared" si="11"/>
        <v>368.30204020985218</v>
      </c>
      <c r="CD19" s="62">
        <f ca="1">AVERAGE(OFFSET($CC$3,0,0,'Données projet'!$E$12+1,1))-AVERAGE(OFFSET($H$3,0,0,'Données projet'!$E$12+1,1))</f>
        <v>151.34537857292304</v>
      </c>
      <c r="CE19" s="62">
        <f t="shared" si="40"/>
        <v>117.70728983591187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328.50565300530388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331.09445675010153</v>
      </c>
      <c r="S20" s="62">
        <f ca="1">AVERAGE(OFFSET($R$3,0,0,'Données projet'!$E$9+1,1))-AVERAGE(OFFSET($H$3,0,0,'Données projet'!$E$9+1,1))</f>
        <v>247.67657178329881</v>
      </c>
      <c r="T20" s="62">
        <f t="shared" si="34"/>
        <v>133.63266168802033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2.1666666666666665</v>
      </c>
      <c r="AI20" s="14">
        <f>IF('Données projet'!$A$62&gt;35,AI19+AH20-AQ19,IF(A20&lt;'Données projet'!$A$62,$AF$205^A20,IF(A20='Données projet'!$A$62,'Données projet'!$B$62,AI19+AH20-AQ19)))</f>
        <v>7.3333333333333321</v>
      </c>
      <c r="AJ20" s="14">
        <f>AI20*VLOOKUP('Données projet'!$B$10,Paramètres!$A$1:$I$89,3,0)*VLOOKUP('Données projet'!$B$10,Paramètres!$A$1:$I$89,5,0)</f>
        <v>6.2919999999999998</v>
      </c>
      <c r="AK20" s="14">
        <f t="shared" si="35"/>
        <v>2.3407863298509932</v>
      </c>
      <c r="AL20" s="22">
        <f t="shared" si="4"/>
        <v>15.035436191157146</v>
      </c>
      <c r="AM20" s="62">
        <f t="shared" si="5"/>
        <v>308.36876952449046</v>
      </c>
      <c r="AN20" s="62">
        <f ca="1">AVERAGE(OFFSET($AM$3,0,0,'Données projet'!$E$10+1,1))-AVERAGE(OFFSET($H$3,0,0,'Données projet'!$E$10+1,1))</f>
        <v>316.3684825550082</v>
      </c>
      <c r="AO20" s="62">
        <f t="shared" si="36"/>
        <v>133.09277301479563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11.54</v>
      </c>
      <c r="BD20" s="13">
        <f>IF('Données projet'!$A$88&gt;35,BD19+BC20-BL19,IF(A20&lt;'Données projet'!$A$88,$BA$205^A20,IF(A20='Données projet'!$A$88,'Données projet'!$B$88,BD19+BC20-BL19)))</f>
        <v>60.48</v>
      </c>
      <c r="BE20" s="14">
        <f>BD20*VLOOKUP('Données projet'!$B$11,Paramètres!$A$1:$I$89,3,0)*VLOOKUP('Données projet'!$B$11,Paramètres!$A$1:$I$89,5,0)</f>
        <v>44.343935999999992</v>
      </c>
      <c r="BF20" s="14">
        <f t="shared" si="37"/>
        <v>13.143008787151626</v>
      </c>
      <c r="BG20" s="22">
        <f t="shared" si="7"/>
        <v>100.12309550428905</v>
      </c>
      <c r="BH20" s="62">
        <f t="shared" si="8"/>
        <v>393.45642883762235</v>
      </c>
      <c r="BI20" s="62">
        <f ca="1">AVERAGE(OFFSET($BH$3,0,0,'Données projet'!$E$11+1,1))-AVERAGE(OFFSET($H$3,0,0,'Données projet'!$E$11+1,1))</f>
        <v>185.06128770938847</v>
      </c>
      <c r="BJ20" s="62">
        <f t="shared" si="38"/>
        <v>176.03085267314418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7.4358974358974379</v>
      </c>
      <c r="BY20" s="13">
        <f>IF('Données projet'!$A$114&gt;35,BY19+BX20-CG19,IF(A20&lt;'Données projet'!$A$114,$BV$205^A20,IF(A20='Données projet'!$A$114,'Données projet'!$B$114,BY19+BX20-CG19)))</f>
        <v>56.53846153846154</v>
      </c>
      <c r="BZ20" s="14">
        <f>BY20*VLOOKUP('Données projet'!$B$12,Paramètres!$A$1:$I$89,3,0)*VLOOKUP('Données projet'!$B$12,Paramètres!$A$1:$I$89,5,0)</f>
        <v>37.926000000000002</v>
      </c>
      <c r="CA20" s="14">
        <f t="shared" si="39"/>
        <v>11.447241207652391</v>
      </c>
      <c r="CB20" s="22">
        <f t="shared" si="10"/>
        <v>85.991728436661262</v>
      </c>
      <c r="CC20" s="62">
        <f t="shared" si="11"/>
        <v>379.32506176999459</v>
      </c>
      <c r="CD20" s="62">
        <f ca="1">AVERAGE(OFFSET($CC$3,0,0,'Données projet'!$E$12+1,1))-AVERAGE(OFFSET($H$3,0,0,'Données projet'!$E$12+1,1))</f>
        <v>151.34537857292304</v>
      </c>
      <c r="CE20" s="62">
        <f t="shared" si="40"/>
        <v>117.70728983591187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330.51251314469152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337.87004684039579</v>
      </c>
      <c r="S21" s="62">
        <f ca="1">AVERAGE(OFFSET($R$3,0,0,'Données projet'!$E$9+1,1))-AVERAGE(OFFSET($H$3,0,0,'Données projet'!$E$9+1,1))</f>
        <v>247.67657178329881</v>
      </c>
      <c r="T21" s="62">
        <f t="shared" si="34"/>
        <v>133.63266168802033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2.1666666666666665</v>
      </c>
      <c r="AI21" s="14">
        <f>IF('Données projet'!$A$62&gt;35,AI20+AH21-AQ20,IF(A21&lt;'Données projet'!$A$62,$AF$205^A21,IF(A21='Données projet'!$A$62,'Données projet'!$B$62,AI20+AH21-AQ20)))</f>
        <v>9.4999999999999982</v>
      </c>
      <c r="AJ21" s="14">
        <f>AI21*VLOOKUP('Données projet'!$B$10,Paramètres!$A$1:$I$89,3,0)*VLOOKUP('Données projet'!$B$10,Paramètres!$A$1:$I$89,5,0)</f>
        <v>8.1509999999999998</v>
      </c>
      <c r="AK21" s="14">
        <f t="shared" si="35"/>
        <v>2.9423749196181186</v>
      </c>
      <c r="AL21" s="22">
        <f t="shared" si="4"/>
        <v>19.320961318334884</v>
      </c>
      <c r="AM21" s="62">
        <f t="shared" si="5"/>
        <v>312.65429465166818</v>
      </c>
      <c r="AN21" s="62">
        <f ca="1">AVERAGE(OFFSET($AM$3,0,0,'Données projet'!$E$10+1,1))-AVERAGE(OFFSET($H$3,0,0,'Données projet'!$E$10+1,1))</f>
        <v>316.3684825550082</v>
      </c>
      <c r="AO21" s="62">
        <f t="shared" si="36"/>
        <v>133.09277301479563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11.54</v>
      </c>
      <c r="BD21" s="13">
        <f>IF('Données projet'!$A$88&gt;35,BD20+BC21-BL20,IF(A21&lt;'Données projet'!$A$88,$BA$205^A21,IF(A21='Données projet'!$A$88,'Données projet'!$B$88,BD20+BC21-BL20)))</f>
        <v>72.02</v>
      </c>
      <c r="BE21" s="14">
        <f>BD21*VLOOKUP('Données projet'!$B$11,Paramètres!$A$1:$I$89,3,0)*VLOOKUP('Données projet'!$B$11,Paramètres!$A$1:$I$89,5,0)</f>
        <v>52.805063999999994</v>
      </c>
      <c r="BF21" s="14">
        <f t="shared" si="37"/>
        <v>15.335862338225963</v>
      </c>
      <c r="BG21" s="22">
        <f t="shared" si="7"/>
        <v>118.67878003907686</v>
      </c>
      <c r="BH21" s="62">
        <f t="shared" si="8"/>
        <v>412.01211337241017</v>
      </c>
      <c r="BI21" s="62">
        <f ca="1">AVERAGE(OFFSET($BH$3,0,0,'Données projet'!$E$11+1,1))-AVERAGE(OFFSET($H$3,0,0,'Données projet'!$E$11+1,1))</f>
        <v>185.06128770938847</v>
      </c>
      <c r="BJ21" s="62">
        <f t="shared" si="38"/>
        <v>176.03085267314418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7.4358974358974379</v>
      </c>
      <c r="BY21" s="13">
        <f>IF('Données projet'!$A$114&gt;35,BY20+BX21-CG20,IF(A21&lt;'Données projet'!$A$114,$BV$205^A21,IF(A21='Données projet'!$A$114,'Données projet'!$B$114,BY20+BX21-CG20)))</f>
        <v>63.974358974358978</v>
      </c>
      <c r="BZ21" s="14">
        <f>BY21*VLOOKUP('Données projet'!$B$12,Paramètres!$A$1:$I$89,3,0)*VLOOKUP('Données projet'!$B$12,Paramètres!$A$1:$I$89,5,0)</f>
        <v>42.914000000000001</v>
      </c>
      <c r="CA21" s="14">
        <f t="shared" si="39"/>
        <v>12.767813741258394</v>
      </c>
      <c r="CB21" s="22">
        <f t="shared" si="10"/>
        <v>96.979158932691703</v>
      </c>
      <c r="CC21" s="62">
        <f t="shared" si="11"/>
        <v>390.312492266025</v>
      </c>
      <c r="CD21" s="62">
        <f ca="1">AVERAGE(OFFSET($CC$3,0,0,'Données projet'!$E$12+1,1))-AVERAGE(OFFSET($H$3,0,0,'Données projet'!$E$12+1,1))</f>
        <v>151.34537857292304</v>
      </c>
      <c r="CE21" s="62">
        <f t="shared" si="40"/>
        <v>117.70728983591187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332.51641840525372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345.86521542740547</v>
      </c>
      <c r="S22" s="62">
        <f ca="1">AVERAGE(OFFSET($R$3,0,0,'Données projet'!$E$9+1,1))-AVERAGE(OFFSET($H$3,0,0,'Données projet'!$E$9+1,1))</f>
        <v>247.67657178329881</v>
      </c>
      <c r="T22" s="62">
        <f t="shared" si="34"/>
        <v>133.63266168802033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2.1666666666666665</v>
      </c>
      <c r="AI22" s="14">
        <f>IF('Données projet'!$A$62&gt;35,AI21+AH22-AQ21,IF(A22&lt;'Données projet'!$A$62,$AF$205^A22,IF(A22='Données projet'!$A$62,'Données projet'!$B$62,AI21+AH22-AQ21)))</f>
        <v>11.666666666666664</v>
      </c>
      <c r="AJ22" s="14">
        <f>AI22*VLOOKUP('Données projet'!$B$10,Paramètres!$A$1:$I$89,3,0)*VLOOKUP('Données projet'!$B$10,Paramètres!$A$1:$I$89,5,0)</f>
        <v>10.01</v>
      </c>
      <c r="AK22" s="14">
        <f t="shared" si="35"/>
        <v>3.5280571841195472</v>
      </c>
      <c r="AL22" s="22">
        <f t="shared" si="4"/>
        <v>23.578782929008209</v>
      </c>
      <c r="AM22" s="62">
        <f t="shared" si="5"/>
        <v>316.9121162623415</v>
      </c>
      <c r="AN22" s="62">
        <f ca="1">AVERAGE(OFFSET($AM$3,0,0,'Données projet'!$E$10+1,1))-AVERAGE(OFFSET($H$3,0,0,'Données projet'!$E$10+1,1))</f>
        <v>316.3684825550082</v>
      </c>
      <c r="AO22" s="62">
        <f t="shared" si="36"/>
        <v>133.09277301479563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11.54</v>
      </c>
      <c r="BD22" s="13">
        <f>IF('Données projet'!$A$88&gt;35,BD21+BC22-BL21,IF(A22&lt;'Données projet'!$A$88,$BA$205^A22,IF(A22='Données projet'!$A$88,'Données projet'!$B$88,BD21+BC22-BL21)))</f>
        <v>83.56</v>
      </c>
      <c r="BE22" s="14">
        <f>BD22*VLOOKUP('Données projet'!$B$11,Paramètres!$A$1:$I$89,3,0)*VLOOKUP('Données projet'!$B$11,Paramètres!$A$1:$I$89,5,0)</f>
        <v>61.266191999999997</v>
      </c>
      <c r="BF22" s="14">
        <f t="shared" si="37"/>
        <v>17.488011941198707</v>
      </c>
      <c r="BG22" s="22">
        <f t="shared" si="7"/>
        <v>137.16357186425441</v>
      </c>
      <c r="BH22" s="62">
        <f t="shared" si="8"/>
        <v>430.49690519758769</v>
      </c>
      <c r="BI22" s="62">
        <f ca="1">AVERAGE(OFFSET($BH$3,0,0,'Données projet'!$E$11+1,1))-AVERAGE(OFFSET($H$3,0,0,'Données projet'!$E$11+1,1))</f>
        <v>185.06128770938847</v>
      </c>
      <c r="BJ22" s="62">
        <f t="shared" si="38"/>
        <v>176.03085267314418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7.4358974358974379</v>
      </c>
      <c r="BY22" s="13">
        <f>IF('Données projet'!$A$114&gt;35,BY21+BX22-CG21,IF(A22&lt;'Données projet'!$A$114,$BV$205^A22,IF(A22='Données projet'!$A$114,'Données projet'!$B$114,BY21+BX22-CG21)))</f>
        <v>71.410256410256409</v>
      </c>
      <c r="BZ22" s="14">
        <f>BY22*VLOOKUP('Données projet'!$B$12,Paramètres!$A$1:$I$89,3,0)*VLOOKUP('Données projet'!$B$12,Paramètres!$A$1:$I$89,5,0)</f>
        <v>47.902000000000001</v>
      </c>
      <c r="CA22" s="14">
        <f t="shared" si="39"/>
        <v>14.070597725071474</v>
      </c>
      <c r="CB22" s="22">
        <f t="shared" si="10"/>
        <v>107.93560770449947</v>
      </c>
      <c r="CC22" s="62">
        <f t="shared" si="11"/>
        <v>401.2689410378328</v>
      </c>
      <c r="CD22" s="62">
        <f ca="1">AVERAGE(OFFSET($CC$3,0,0,'Données projet'!$E$12+1,1))-AVERAGE(OFFSET($H$3,0,0,'Données projet'!$E$12+1,1))</f>
        <v>151.34537857292304</v>
      </c>
      <c r="CE22" s="62">
        <f t="shared" si="40"/>
        <v>117.70728983591187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334.51754204275585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355.3001196207008</v>
      </c>
      <c r="S23" s="62">
        <f ca="1">AVERAGE(OFFSET($R$3,0,0,'Données projet'!$E$9+1,1))-AVERAGE(OFFSET($H$3,0,0,'Données projet'!$E$9+1,1))</f>
        <v>247.67657178329881</v>
      </c>
      <c r="T23" s="62">
        <f t="shared" si="34"/>
        <v>133.63266168802033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2.1666666666666665</v>
      </c>
      <c r="AI23" s="14">
        <f>IF('Données projet'!$A$62&gt;35,AI22+AH23-AQ22,IF(A23&lt;'Données projet'!$A$62,$AF$205^A23,IF(A23='Données projet'!$A$62,'Données projet'!$B$62,AI22+AH23-AQ22)))</f>
        <v>13.83333333333333</v>
      </c>
      <c r="AJ23" s="14">
        <f>AI23*VLOOKUP('Données projet'!$B$10,Paramètres!$A$1:$I$89,3,0)*VLOOKUP('Données projet'!$B$10,Paramètres!$A$1:$I$89,5,0)</f>
        <v>11.869</v>
      </c>
      <c r="AK23" s="14">
        <f t="shared" si="35"/>
        <v>4.1011380642449886</v>
      </c>
      <c r="AL23" s="22">
        <f t="shared" si="4"/>
        <v>27.814657128560018</v>
      </c>
      <c r="AM23" s="62">
        <f t="shared" si="5"/>
        <v>321.14799046189336</v>
      </c>
      <c r="AN23" s="62">
        <f ca="1">AVERAGE(OFFSET($AM$3,0,0,'Données projet'!$E$10+1,1))-AVERAGE(OFFSET($H$3,0,0,'Données projet'!$E$10+1,1))</f>
        <v>316.3684825550082</v>
      </c>
      <c r="AO23" s="62">
        <f t="shared" si="36"/>
        <v>133.09277301479563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95.1</v>
      </c>
      <c r="BB23" s="13">
        <f>VLOOKUP(A23,'Données projet'!$A$87:$I$107,9,0)</f>
        <v>11.54</v>
      </c>
      <c r="BC23" s="13">
        <f t="array" ref="BC23">INDEX(BB:BB,MIN(IF(ISNUMBER(BB23:BB219),ROW(BB23:BB219),"")))</f>
        <v>11.54</v>
      </c>
      <c r="BD23" s="13">
        <f>IF('Données projet'!$A$88&gt;35,BD22+BC23-BL22,IF(A23&lt;'Données projet'!$A$88,$BA$205^A23,IF(A23='Données projet'!$A$88,'Données projet'!$B$88,BD22+BC23-BL22)))</f>
        <v>95.1</v>
      </c>
      <c r="BE23" s="14">
        <f>BD23*VLOOKUP('Données projet'!$B$11,Paramètres!$A$1:$I$89,3,0)*VLOOKUP('Données projet'!$B$11,Paramètres!$A$1:$I$89,5,0)</f>
        <v>69.727319999999992</v>
      </c>
      <c r="BF23" s="14">
        <f t="shared" si="37"/>
        <v>19.605726142453484</v>
      </c>
      <c r="BG23" s="22">
        <f t="shared" si="7"/>
        <v>155.58838869810646</v>
      </c>
      <c r="BH23" s="62">
        <f t="shared" si="8"/>
        <v>448.9217220314398</v>
      </c>
      <c r="BI23" s="62">
        <f ca="1">AVERAGE(OFFSET($BH$3,0,0,'Données projet'!$E$11+1,1))-AVERAGE(OFFSET($H$3,0,0,'Données projet'!$E$11+1,1))</f>
        <v>185.06128770938847</v>
      </c>
      <c r="BJ23" s="62">
        <f t="shared" si="38"/>
        <v>176.03085267314418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78.846153846153854</v>
      </c>
      <c r="BW23" s="13">
        <f>VLOOKUP(A23,'Données projet'!$A$113:$I$133,9,0)</f>
        <v>7.4358974358974379</v>
      </c>
      <c r="BX23" s="13">
        <f t="array" ref="BX23">INDEX(BW:BW,MIN(IF(ISNUMBER(BW23:BW219),ROW(BW23:BW219),"")))</f>
        <v>7.4358974358974379</v>
      </c>
      <c r="BY23" s="13">
        <f>IF('Données projet'!$A$114&gt;35,BY22+BX23-CG22,IF(A23&lt;'Données projet'!$A$114,$BV$205^A23,IF(A23='Données projet'!$A$114,'Données projet'!$B$114,BY22+BX23-CG22)))</f>
        <v>78.84615384615384</v>
      </c>
      <c r="BZ23" s="14">
        <f>BY23*VLOOKUP('Données projet'!$B$12,Paramètres!$A$1:$I$89,3,0)*VLOOKUP('Données projet'!$B$12,Paramètres!$A$1:$I$89,5,0)</f>
        <v>52.89</v>
      </c>
      <c r="CA23" s="14">
        <f t="shared" si="39"/>
        <v>15.357656466675607</v>
      </c>
      <c r="CB23" s="22">
        <f t="shared" si="10"/>
        <v>118.86466834612668</v>
      </c>
      <c r="CC23" s="62">
        <f t="shared" si="11"/>
        <v>412.19800167945999</v>
      </c>
      <c r="CD23" s="62">
        <f ca="1">AVERAGE(OFFSET($CC$3,0,0,'Données projet'!$E$12+1,1))-AVERAGE(OFFSET($H$3,0,0,'Données projet'!$E$12+1,1))</f>
        <v>151.34537857292304</v>
      </c>
      <c r="CE23" s="62">
        <f t="shared" si="40"/>
        <v>117.70728983591187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336.51603900867377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366.4347654452813</v>
      </c>
      <c r="S24" s="62">
        <f ca="1">AVERAGE(OFFSET($R$3,0,0,'Données projet'!$E$9+1,1))-AVERAGE(OFFSET($H$3,0,0,'Données projet'!$E$9+1,1))</f>
        <v>247.67657178329881</v>
      </c>
      <c r="T24" s="62">
        <f t="shared" si="34"/>
        <v>133.63266168802033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>
        <f>VLOOKUP(A24,'Données projet'!$A$61:$I$81,2,0)</f>
        <v>16</v>
      </c>
      <c r="AG24" s="13">
        <f>VLOOKUP(A24,'Données projet'!$A$61:$I$81,9,0)</f>
        <v>2.1666666666666665</v>
      </c>
      <c r="AH24" s="13">
        <f t="array" ref="AH24">INDEX(AG:AG,MIN(IF(ISNUMBER(AG24:AG220),ROW(AG24:AG220),"")))</f>
        <v>2.1666666666666665</v>
      </c>
      <c r="AI24" s="14">
        <f>IF('Données projet'!$A$62&gt;35,AI23+AH24-AQ23,IF(A24&lt;'Données projet'!$A$62,$AF$205^A24,IF(A24='Données projet'!$A$62,'Données projet'!$B$62,AI23+AH24-AQ23)))</f>
        <v>15.999999999999996</v>
      </c>
      <c r="AJ24" s="14">
        <f>AI24*VLOOKUP('Données projet'!$B$10,Paramètres!$A$1:$I$89,3,0)*VLOOKUP('Données projet'!$B$10,Paramètres!$A$1:$I$89,5,0)</f>
        <v>13.727999999999998</v>
      </c>
      <c r="AK24" s="14">
        <f t="shared" si="35"/>
        <v>4.6638207366437294</v>
      </c>
      <c r="AL24" s="22">
        <f t="shared" si="4"/>
        <v>32.032421116321153</v>
      </c>
      <c r="AM24" s="62">
        <f t="shared" si="5"/>
        <v>325.36575444965445</v>
      </c>
      <c r="AN24" s="62">
        <f ca="1">AVERAGE(OFFSET($AM$3,0,0,'Données projet'!$E$10+1,1))-AVERAGE(OFFSET($H$3,0,0,'Données projet'!$E$10+1,1))</f>
        <v>316.3684825550082</v>
      </c>
      <c r="AO24" s="62">
        <f t="shared" si="36"/>
        <v>133.09277301479563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12.5</v>
      </c>
      <c r="BD24" s="13">
        <f>IF('Données projet'!$A$88&gt;35,BD23+BC24-BL23,IF(A24&lt;'Données projet'!$A$88,$BA$205^A24,IF(A24='Données projet'!$A$88,'Données projet'!$B$88,BD23+BC24-BL23)))</f>
        <v>107.6</v>
      </c>
      <c r="BE24" s="14">
        <f>BD24*VLOOKUP('Données projet'!$B$11,Paramètres!$A$1:$I$89,3,0)*VLOOKUP('Données projet'!$B$11,Paramètres!$A$1:$I$89,5,0)</f>
        <v>78.892319999999998</v>
      </c>
      <c r="BF24" s="14">
        <f t="shared" si="37"/>
        <v>21.866131229595826</v>
      </c>
      <c r="BG24" s="22">
        <f t="shared" si="7"/>
        <v>175.48763589154603</v>
      </c>
      <c r="BH24" s="62">
        <f t="shared" si="8"/>
        <v>468.82096922487938</v>
      </c>
      <c r="BI24" s="62">
        <f ca="1">AVERAGE(OFFSET($BH$3,0,0,'Données projet'!$E$11+1,1))-AVERAGE(OFFSET($H$3,0,0,'Données projet'!$E$11+1,1))</f>
        <v>185.06128770938847</v>
      </c>
      <c r="BJ24" s="62">
        <f t="shared" si="38"/>
        <v>176.03085267314418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7.8205128205128176</v>
      </c>
      <c r="BY24" s="13">
        <f>IF('Données projet'!$A$114&gt;35,BY23+BX24-CG23,IF(A24&lt;'Données projet'!$A$114,$BV$205^A24,IF(A24='Données projet'!$A$114,'Données projet'!$B$114,BY23+BX24-CG23)))</f>
        <v>86.666666666666657</v>
      </c>
      <c r="BZ24" s="14">
        <f>BY24*VLOOKUP('Données projet'!$B$12,Paramètres!$A$1:$I$89,3,0)*VLOOKUP('Données projet'!$B$12,Paramètres!$A$1:$I$89,5,0)</f>
        <v>58.135999999999989</v>
      </c>
      <c r="CA24" s="14">
        <f t="shared" si="39"/>
        <v>16.696129205461926</v>
      </c>
      <c r="CB24" s="22">
        <f t="shared" si="10"/>
        <v>130.33262503284615</v>
      </c>
      <c r="CC24" s="62">
        <f t="shared" si="11"/>
        <v>423.66595836617944</v>
      </c>
      <c r="CD24" s="62">
        <f ca="1">AVERAGE(OFFSET($CC$3,0,0,'Données projet'!$E$12+1,1))-AVERAGE(OFFSET($H$3,0,0,'Données projet'!$E$12+1,1))</f>
        <v>151.34537857292304</v>
      </c>
      <c r="CE24" s="62">
        <f t="shared" si="40"/>
        <v>117.70728983591187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338.51204866333012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379.57623826604487</v>
      </c>
      <c r="S25" s="62">
        <f ca="1">AVERAGE(OFFSET($R$3,0,0,'Données projet'!$E$9+1,1))-AVERAGE(OFFSET($H$3,0,0,'Données projet'!$E$9+1,1))</f>
        <v>247.67657178329881</v>
      </c>
      <c r="T25" s="62">
        <f t="shared" si="34"/>
        <v>133.63266168802033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10.166666666666666</v>
      </c>
      <c r="AI25" s="14">
        <f>IF('Données projet'!$A$62&gt;35,AI24+AH25-AQ24,IF(A25&lt;'Données projet'!$A$62,$AF$205^A25,IF(A25='Données projet'!$A$62,'Données projet'!$B$62,AI24+AH25-AQ24)))</f>
        <v>26.166666666666664</v>
      </c>
      <c r="AJ25" s="14">
        <f>AI25*VLOOKUP('Données projet'!$B$10,Paramètres!$A$1:$I$89,3,0)*VLOOKUP('Données projet'!$B$10,Paramètres!$A$1:$I$89,5,0)</f>
        <v>22.451000000000001</v>
      </c>
      <c r="AK25" s="14">
        <f t="shared" si="35"/>
        <v>7.2028425332472539</v>
      </c>
      <c r="AL25" s="22">
        <f t="shared" si="4"/>
        <v>51.647109078738964</v>
      </c>
      <c r="AM25" s="62">
        <f t="shared" si="5"/>
        <v>344.98044241207231</v>
      </c>
      <c r="AN25" s="62">
        <f ca="1">AVERAGE(OFFSET($AM$3,0,0,'Données projet'!$E$10+1,1))-AVERAGE(OFFSET($H$3,0,0,'Données projet'!$E$10+1,1))</f>
        <v>316.3684825550082</v>
      </c>
      <c r="AO25" s="62">
        <f t="shared" si="36"/>
        <v>133.09277301479563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12.5</v>
      </c>
      <c r="BD25" s="13">
        <f>IF('Données projet'!$A$88&gt;35,BD24+BC25-BL24,IF(A25&lt;'Données projet'!$A$88,$BA$205^A25,IF(A25='Données projet'!$A$88,'Données projet'!$B$88,BD24+BC25-BL24)))</f>
        <v>120.1</v>
      </c>
      <c r="BE25" s="14">
        <f>BD25*VLOOKUP('Données projet'!$B$11,Paramètres!$A$1:$I$89,3,0)*VLOOKUP('Données projet'!$B$11,Paramètres!$A$1:$I$89,5,0)</f>
        <v>88.05731999999999</v>
      </c>
      <c r="BF25" s="14">
        <f t="shared" si="37"/>
        <v>24.09610397931716</v>
      </c>
      <c r="BG25" s="22">
        <f t="shared" si="7"/>
        <v>195.3338800973107</v>
      </c>
      <c r="BH25" s="62">
        <f t="shared" si="8"/>
        <v>488.66721343064398</v>
      </c>
      <c r="BI25" s="62">
        <f ca="1">AVERAGE(OFFSET($BH$3,0,0,'Données projet'!$E$11+1,1))-AVERAGE(OFFSET($H$3,0,0,'Données projet'!$E$11+1,1))</f>
        <v>185.06128770938847</v>
      </c>
      <c r="BJ25" s="62">
        <f t="shared" si="38"/>
        <v>176.03085267314418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7.8205128205128176</v>
      </c>
      <c r="BY25" s="13">
        <f>IF('Données projet'!$A$114&gt;35,BY24+BX25-CG24,IF(A25&lt;'Données projet'!$A$114,$BV$205^A25,IF(A25='Données projet'!$A$114,'Données projet'!$B$114,BY24+BX25-CG24)))</f>
        <v>94.487179487179475</v>
      </c>
      <c r="BZ25" s="14">
        <f>BY25*VLOOKUP('Données projet'!$B$12,Paramètres!$A$1:$I$89,3,0)*VLOOKUP('Données projet'!$B$12,Paramètres!$A$1:$I$89,5,0)</f>
        <v>63.381999999999991</v>
      </c>
      <c r="CA25" s="14">
        <f t="shared" si="39"/>
        <v>18.020596756944578</v>
      </c>
      <c r="CB25" s="22">
        <f t="shared" si="10"/>
        <v>141.77618935167845</v>
      </c>
      <c r="CC25" s="62">
        <f t="shared" si="11"/>
        <v>435.10952268501177</v>
      </c>
      <c r="CD25" s="62">
        <f ca="1">AVERAGE(OFFSET($CC$3,0,0,'Données projet'!$E$12+1,1))-AVERAGE(OFFSET($H$3,0,0,'Données projet'!$E$12+1,1))</f>
        <v>151.34537857292304</v>
      </c>
      <c r="CE25" s="62">
        <f t="shared" si="40"/>
        <v>117.70728983591187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340.5056969817893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395.08724807566489</v>
      </c>
      <c r="S26" s="62">
        <f ca="1">AVERAGE(OFFSET($R$3,0,0,'Données projet'!$E$9+1,1))-AVERAGE(OFFSET($H$3,0,0,'Données projet'!$E$9+1,1))</f>
        <v>247.67657178329881</v>
      </c>
      <c r="T26" s="62">
        <f t="shared" si="34"/>
        <v>133.63266168802033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10.166666666666666</v>
      </c>
      <c r="AI26" s="14">
        <f>IF('Données projet'!$A$62&gt;35,AI25+AH26-AQ25,IF(A26&lt;'Données projet'!$A$62,$AF$205^A26,IF(A26='Données projet'!$A$62,'Données projet'!$B$62,AI25+AH26-AQ25)))</f>
        <v>36.333333333333329</v>
      </c>
      <c r="AJ26" s="14">
        <f>AI26*VLOOKUP('Données projet'!$B$10,Paramètres!$A$1:$I$89,3,0)*VLOOKUP('Données projet'!$B$10,Paramètres!$A$1:$I$89,5,0)</f>
        <v>31.173999999999996</v>
      </c>
      <c r="AK26" s="14">
        <f t="shared" si="35"/>
        <v>9.6264718529466755</v>
      </c>
      <c r="AL26" s="22">
        <f t="shared" si="4"/>
        <v>71.060821810548774</v>
      </c>
      <c r="AM26" s="62">
        <f t="shared" si="5"/>
        <v>364.39415514388207</v>
      </c>
      <c r="AN26" s="62">
        <f ca="1">AVERAGE(OFFSET($AM$3,0,0,'Données projet'!$E$10+1,1))-AVERAGE(OFFSET($H$3,0,0,'Données projet'!$E$10+1,1))</f>
        <v>316.3684825550082</v>
      </c>
      <c r="AO26" s="62">
        <f t="shared" si="36"/>
        <v>133.09277301479563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12.5</v>
      </c>
      <c r="BD26" s="13">
        <f>IF('Données projet'!$A$88&gt;35,BD25+BC26-BL25,IF(A26&lt;'Données projet'!$A$88,$BA$205^A26,IF(A26='Données projet'!$A$88,'Données projet'!$B$88,BD25+BC26-BL25)))</f>
        <v>132.6</v>
      </c>
      <c r="BE26" s="14">
        <f>BD26*VLOOKUP('Données projet'!$B$11,Paramètres!$A$1:$I$89,3,0)*VLOOKUP('Données projet'!$B$11,Paramètres!$A$1:$I$89,5,0)</f>
        <v>97.222319999999996</v>
      </c>
      <c r="BF26" s="14">
        <f t="shared" si="37"/>
        <v>26.299172586513929</v>
      </c>
      <c r="BG26" s="22">
        <f t="shared" si="7"/>
        <v>215.1332662548451</v>
      </c>
      <c r="BH26" s="62">
        <f t="shared" si="8"/>
        <v>508.46659958817838</v>
      </c>
      <c r="BI26" s="62">
        <f ca="1">AVERAGE(OFFSET($BH$3,0,0,'Données projet'!$E$11+1,1))-AVERAGE(OFFSET($H$3,0,0,'Données projet'!$E$11+1,1))</f>
        <v>185.06128770938847</v>
      </c>
      <c r="BJ26" s="62">
        <f t="shared" si="38"/>
        <v>176.03085267314418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7.8205128205128176</v>
      </c>
      <c r="BY26" s="13">
        <f>IF('Données projet'!$A$114&gt;35,BY25+BX26-CG25,IF(A26&lt;'Données projet'!$A$114,$BV$205^A26,IF(A26='Données projet'!$A$114,'Données projet'!$B$114,BY25+BX26-CG25)))</f>
        <v>102.30769230769229</v>
      </c>
      <c r="BZ26" s="14">
        <f>BY26*VLOOKUP('Données projet'!$B$12,Paramètres!$A$1:$I$89,3,0)*VLOOKUP('Données projet'!$B$12,Paramètres!$A$1:$I$89,5,0)</f>
        <v>68.627999999999986</v>
      </c>
      <c r="CA26" s="14">
        <f t="shared" si="39"/>
        <v>19.332350089930401</v>
      </c>
      <c r="CB26" s="22">
        <f t="shared" si="10"/>
        <v>153.19760973996208</v>
      </c>
      <c r="CC26" s="62">
        <f t="shared" si="11"/>
        <v>446.53094307329536</v>
      </c>
      <c r="CD26" s="62">
        <f ca="1">AVERAGE(OFFSET($CC$3,0,0,'Données projet'!$E$12+1,1))-AVERAGE(OFFSET($H$3,0,0,'Données projet'!$E$12+1,1))</f>
        <v>151.34537857292304</v>
      </c>
      <c r="CE26" s="62">
        <f t="shared" si="40"/>
        <v>117.70728983591187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342.49709836529308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413.39622924071466</v>
      </c>
      <c r="S27" s="62">
        <f ca="1">AVERAGE(OFFSET($R$3,0,0,'Données projet'!$E$9+1,1))-AVERAGE(OFFSET($H$3,0,0,'Données projet'!$E$9+1,1))</f>
        <v>247.67657178329881</v>
      </c>
      <c r="T27" s="62">
        <f t="shared" si="34"/>
        <v>133.63266168802033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10.166666666666666</v>
      </c>
      <c r="AI27" s="14">
        <f>IF('Données projet'!$A$62&gt;35,AI26+AH27-AQ26,IF(A27&lt;'Données projet'!$A$62,$AF$205^A27,IF(A27='Données projet'!$A$62,'Données projet'!$B$62,AI26+AH27-AQ26)))</f>
        <v>46.499999999999993</v>
      </c>
      <c r="AJ27" s="14">
        <f>AI27*VLOOKUP('Données projet'!$B$10,Paramètres!$A$1:$I$89,3,0)*VLOOKUP('Données projet'!$B$10,Paramètres!$A$1:$I$89,5,0)</f>
        <v>39.896999999999998</v>
      </c>
      <c r="AK27" s="14">
        <f t="shared" si="35"/>
        <v>11.971342650084589</v>
      </c>
      <c r="AL27" s="22">
        <f t="shared" si="4"/>
        <v>90.337363448897307</v>
      </c>
      <c r="AM27" s="62">
        <f t="shared" si="5"/>
        <v>383.67069678223061</v>
      </c>
      <c r="AN27" s="62">
        <f ca="1">AVERAGE(OFFSET($AM$3,0,0,'Données projet'!$E$10+1,1))-AVERAGE(OFFSET($H$3,0,0,'Données projet'!$E$10+1,1))</f>
        <v>316.3684825550082</v>
      </c>
      <c r="AO27" s="62">
        <f t="shared" si="36"/>
        <v>133.09277301479563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12.5</v>
      </c>
      <c r="BD27" s="13">
        <f>IF('Données projet'!$A$88&gt;35,BD26+BC27-BL26,IF(A27&lt;'Données projet'!$A$88,$BA$205^A27,IF(A27='Données projet'!$A$88,'Données projet'!$B$88,BD26+BC27-BL26)))</f>
        <v>145.1</v>
      </c>
      <c r="BE27" s="14">
        <f>BD27*VLOOKUP('Données projet'!$B$11,Paramètres!$A$1:$I$89,3,0)*VLOOKUP('Données projet'!$B$11,Paramètres!$A$1:$I$89,5,0)</f>
        <v>106.38731999999999</v>
      </c>
      <c r="BF27" s="14">
        <f t="shared" si="37"/>
        <v>28.478161781661427</v>
      </c>
      <c r="BG27" s="22">
        <f t="shared" si="7"/>
        <v>234.89071410306022</v>
      </c>
      <c r="BH27" s="62">
        <f t="shared" si="8"/>
        <v>528.22404743639356</v>
      </c>
      <c r="BI27" s="62">
        <f ca="1">AVERAGE(OFFSET($BH$3,0,0,'Données projet'!$E$11+1,1))-AVERAGE(OFFSET($H$3,0,0,'Données projet'!$E$11+1,1))</f>
        <v>185.06128770938847</v>
      </c>
      <c r="BJ27" s="62">
        <f t="shared" si="38"/>
        <v>176.03085267314418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7.8205128205128176</v>
      </c>
      <c r="BY27" s="13">
        <f>IF('Données projet'!$A$114&gt;35,BY26+BX27-CG26,IF(A27&lt;'Données projet'!$A$114,$BV$205^A27,IF(A27='Données projet'!$A$114,'Données projet'!$B$114,BY26+BX27-CG26)))</f>
        <v>110.12820512820511</v>
      </c>
      <c r="BZ27" s="14">
        <f>BY27*VLOOKUP('Données projet'!$B$12,Paramètres!$A$1:$I$89,3,0)*VLOOKUP('Données projet'!$B$12,Paramètres!$A$1:$I$89,5,0)</f>
        <v>73.873999999999981</v>
      </c>
      <c r="CA27" s="14">
        <f t="shared" si="39"/>
        <v>20.632471598177712</v>
      </c>
      <c r="CB27" s="22">
        <f t="shared" si="10"/>
        <v>164.59877136682616</v>
      </c>
      <c r="CC27" s="62">
        <f t="shared" si="11"/>
        <v>457.93210470015947</v>
      </c>
      <c r="CD27" s="62">
        <f ca="1">AVERAGE(OFFSET($CC$3,0,0,'Données projet'!$E$12+1,1))-AVERAGE(OFFSET($H$3,0,0,'Données projet'!$E$12+1,1))</f>
        <v>151.34537857292304</v>
      </c>
      <c r="CE27" s="62">
        <f t="shared" si="40"/>
        <v>117.70728983591187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344.4863571422834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435.00927803996467</v>
      </c>
      <c r="S28" s="62">
        <f ca="1">AVERAGE(OFFSET($R$3,0,0,'Données projet'!$E$9+1,1))-AVERAGE(OFFSET($H$3,0,0,'Données projet'!$E$9+1,1))</f>
        <v>247.67657178329881</v>
      </c>
      <c r="T28" s="62">
        <f t="shared" si="34"/>
        <v>133.63266168802033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10.166666666666666</v>
      </c>
      <c r="AI28" s="14">
        <f>IF('Données projet'!$A$62&gt;35,AI27+AH28-AQ27,IF(A28&lt;'Données projet'!$A$62,$AF$205^A28,IF(A28='Données projet'!$A$62,'Données projet'!$B$62,AI27+AH28-AQ27)))</f>
        <v>56.666666666666657</v>
      </c>
      <c r="AJ28" s="14">
        <f>AI28*VLOOKUP('Données projet'!$B$10,Paramètres!$A$1:$I$89,3,0)*VLOOKUP('Données projet'!$B$10,Paramètres!$A$1:$I$89,5,0)</f>
        <v>48.62</v>
      </c>
      <c r="AK28" s="14">
        <f t="shared" si="35"/>
        <v>14.256790200344732</v>
      </c>
      <c r="AL28" s="22">
        <f t="shared" si="4"/>
        <v>109.51040959893373</v>
      </c>
      <c r="AM28" s="62">
        <f t="shared" si="5"/>
        <v>402.84374293226705</v>
      </c>
      <c r="AN28" s="62">
        <f ca="1">AVERAGE(OFFSET($AM$3,0,0,'Données projet'!$E$10+1,1))-AVERAGE(OFFSET($H$3,0,0,'Données projet'!$E$10+1,1))</f>
        <v>316.3684825550082</v>
      </c>
      <c r="AO28" s="62">
        <f t="shared" si="36"/>
        <v>133.09277301479563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157.6</v>
      </c>
      <c r="BB28" s="13">
        <f>VLOOKUP(A28,'Données projet'!$A$87:$I$107,9,0)</f>
        <v>12.5</v>
      </c>
      <c r="BC28" s="13">
        <f t="array" ref="BC28">INDEX(BB:BB,MIN(IF(ISNUMBER(BB28:BB224),ROW(BB28:BB224),"")))</f>
        <v>12.5</v>
      </c>
      <c r="BD28" s="13">
        <f>IF('Données projet'!$A$88&gt;35,BD27+BC28-BL27,IF(A28&lt;'Données projet'!$A$88,$BA$205^A28,IF(A28='Données projet'!$A$88,'Données projet'!$B$88,BD27+BC28-BL27)))</f>
        <v>157.6</v>
      </c>
      <c r="BE28" s="14">
        <f>BD28*VLOOKUP('Données projet'!$B$11,Paramètres!$A$1:$I$89,3,0)*VLOOKUP('Données projet'!$B$11,Paramètres!$A$1:$I$89,5,0)</f>
        <v>115.55231999999998</v>
      </c>
      <c r="BF28" s="14">
        <f t="shared" si="37"/>
        <v>30.635381800029723</v>
      </c>
      <c r="BG28" s="22">
        <f t="shared" si="7"/>
        <v>254.61024730171843</v>
      </c>
      <c r="BH28" s="62">
        <f t="shared" si="8"/>
        <v>547.94358063505172</v>
      </c>
      <c r="BI28" s="62">
        <f ca="1">AVERAGE(OFFSET($BH$3,0,0,'Données projet'!$E$11+1,1))-AVERAGE(OFFSET($H$3,0,0,'Données projet'!$E$11+1,1))</f>
        <v>185.06128770938847</v>
      </c>
      <c r="BJ28" s="62">
        <f t="shared" si="38"/>
        <v>176.03085267314418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71.099999999999994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117.94871794871794</v>
      </c>
      <c r="BW28" s="13">
        <f>VLOOKUP(A28,'Données projet'!$A$113:$I$133,9,0)</f>
        <v>7.8205128205128176</v>
      </c>
      <c r="BX28" s="13">
        <f t="array" ref="BX28">INDEX(BW:BW,MIN(IF(ISNUMBER(BW28:BW224),ROW(BW28:BW224),"")))</f>
        <v>7.8205128205128176</v>
      </c>
      <c r="BY28" s="13">
        <f>IF('Données projet'!$A$114&gt;35,BY27+BX28-CG27,IF(A28&lt;'Données projet'!$A$114,$BV$205^A28,IF(A28='Données projet'!$A$114,'Données projet'!$B$114,BY27+BX28-CG27)))</f>
        <v>117.94871794871793</v>
      </c>
      <c r="BZ28" s="14">
        <f>BY28*VLOOKUP('Données projet'!$B$12,Paramètres!$A$1:$I$89,3,0)*VLOOKUP('Données projet'!$B$12,Paramètres!$A$1:$I$89,5,0)</f>
        <v>79.11999999999999</v>
      </c>
      <c r="CA28" s="14">
        <f t="shared" si="39"/>
        <v>21.921881238270821</v>
      </c>
      <c r="CB28" s="22">
        <f t="shared" si="10"/>
        <v>175.98127648998829</v>
      </c>
      <c r="CC28" s="62">
        <f t="shared" si="11"/>
        <v>469.31460982332158</v>
      </c>
      <c r="CD28" s="62">
        <f ca="1">AVERAGE(OFFSET($CC$3,0,0,'Données projet'!$E$12+1,1))-AVERAGE(OFFSET($H$3,0,0,'Données projet'!$E$12+1,1))</f>
        <v>151.34537857292304</v>
      </c>
      <c r="CE28" s="62">
        <f t="shared" si="40"/>
        <v>117.70728983591187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36.53846153846154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346.47356882250091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433.03716177838555</v>
      </c>
      <c r="S29" s="62">
        <f ca="1">AVERAGE(OFFSET($R$3,0,0,'Données projet'!$E$9+1,1))-AVERAGE(OFFSET($H$3,0,0,'Données projet'!$E$9+1,1))</f>
        <v>247.67657178329881</v>
      </c>
      <c r="T29" s="62">
        <f t="shared" si="34"/>
        <v>133.63266168802033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10.166666666666666</v>
      </c>
      <c r="AI29" s="14">
        <f>IF('Données projet'!$A$62&gt;35,AI28+AH29-AQ28,IF(A29&lt;'Données projet'!$A$62,$AF$205^A29,IF(A29='Données projet'!$A$62,'Données projet'!$B$62,AI28+AH29-AQ28)))</f>
        <v>66.833333333333329</v>
      </c>
      <c r="AJ29" s="14">
        <f>AI29*VLOOKUP('Données projet'!$B$10,Paramètres!$A$1:$I$89,3,0)*VLOOKUP('Données projet'!$B$10,Paramètres!$A$1:$I$89,5,0)</f>
        <v>57.343000000000004</v>
      </c>
      <c r="AK29" s="14">
        <f t="shared" si="35"/>
        <v>16.494735476368202</v>
      </c>
      <c r="AL29" s="22">
        <f t="shared" si="4"/>
        <v>128.6007226213413</v>
      </c>
      <c r="AM29" s="62">
        <f t="shared" si="5"/>
        <v>421.93405595467459</v>
      </c>
      <c r="AN29" s="62">
        <f ca="1">AVERAGE(OFFSET($AM$3,0,0,'Données projet'!$E$10+1,1))-AVERAGE(OFFSET($H$3,0,0,'Données projet'!$E$10+1,1))</f>
        <v>316.3684825550082</v>
      </c>
      <c r="AO29" s="62">
        <f t="shared" si="36"/>
        <v>133.09277301479563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12</v>
      </c>
      <c r="BD29" s="13">
        <f>IF('Données projet'!$A$88&gt;35,BD28+BC29-BL28,IF(A29&lt;'Données projet'!$A$88,$BA$205^A29,IF(A29='Données projet'!$A$88,'Données projet'!$B$88,BD28+BC29-BL28)))</f>
        <v>98.5</v>
      </c>
      <c r="BE29" s="14">
        <f>BD29*VLOOKUP('Données projet'!$B$11,Paramètres!$A$1:$I$89,3,0)*VLOOKUP('Données projet'!$B$11,Paramètres!$A$1:$I$89,5,0)</f>
        <v>72.220199999999991</v>
      </c>
      <c r="BF29" s="14">
        <f t="shared" si="37"/>
        <v>20.223805531081045</v>
      </c>
      <c r="BG29" s="22">
        <f t="shared" si="7"/>
        <v>161.0066429666328</v>
      </c>
      <c r="BH29" s="62">
        <f t="shared" si="8"/>
        <v>454.33997629996611</v>
      </c>
      <c r="BI29" s="62">
        <f ca="1">AVERAGE(OFFSET($BH$3,0,0,'Données projet'!$E$11+1,1))-AVERAGE(OFFSET($H$3,0,0,'Données projet'!$E$11+1,1))</f>
        <v>185.06128770938847</v>
      </c>
      <c r="BJ29" s="62">
        <f t="shared" si="38"/>
        <v>176.03085267314418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7.6923076923076907</v>
      </c>
      <c r="BY29" s="13">
        <f>IF('Données projet'!$A$114&gt;35,BY28+BX29-CG28,IF(A29&lt;'Données projet'!$A$114,$BV$205^A29,IF(A29='Données projet'!$A$114,'Données projet'!$B$114,BY28+BX29-CG28)))</f>
        <v>89.102564102564088</v>
      </c>
      <c r="BZ29" s="14">
        <f>BY29*VLOOKUP('Données projet'!$B$12,Paramètres!$A$1:$I$89,3,0)*VLOOKUP('Données projet'!$B$12,Paramètres!$A$1:$I$89,5,0)</f>
        <v>59.769999999999989</v>
      </c>
      <c r="CA29" s="14">
        <f t="shared" si="39"/>
        <v>17.110104804168579</v>
      </c>
      <c r="CB29" s="22">
        <f t="shared" si="10"/>
        <v>133.89951586726025</v>
      </c>
      <c r="CC29" s="62">
        <f t="shared" si="11"/>
        <v>427.23284920059359</v>
      </c>
      <c r="CD29" s="62">
        <f ca="1">AVERAGE(OFFSET($CC$3,0,0,'Données projet'!$E$12+1,1))-AVERAGE(OFFSET($H$3,0,0,'Données projet'!$E$12+1,1))</f>
        <v>151.34537857292304</v>
      </c>
      <c r="CE29" s="62">
        <f t="shared" si="40"/>
        <v>117.70728983591187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348.45882115271871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446.82850104024965</v>
      </c>
      <c r="S30" s="62">
        <f ca="1">AVERAGE(OFFSET($R$3,0,0,'Données projet'!$E$9+1,1))-AVERAGE(OFFSET($H$3,0,0,'Données projet'!$E$9+1,1))</f>
        <v>247.67657178329881</v>
      </c>
      <c r="T30" s="62">
        <f t="shared" si="34"/>
        <v>133.63266168802033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>
        <f>VLOOKUP(A30,'Données projet'!$A$61:$I$81,2,0)</f>
        <v>77</v>
      </c>
      <c r="AG30" s="13">
        <f>VLOOKUP(A30,'Données projet'!$A$61:$I$81,9,0)</f>
        <v>10.166666666666666</v>
      </c>
      <c r="AH30" s="13">
        <f t="array" ref="AH30">INDEX(AG:AG,MIN(IF(ISNUMBER(AG30:AG226),ROW(AG30:AG226),"")))</f>
        <v>10.166666666666666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66.066000000000003</v>
      </c>
      <c r="AK30" s="14">
        <f t="shared" si="35"/>
        <v>18.69324238096624</v>
      </c>
      <c r="AL30" s="22">
        <f t="shared" si="4"/>
        <v>147.62234714684953</v>
      </c>
      <c r="AM30" s="62">
        <f t="shared" si="5"/>
        <v>440.95568048018288</v>
      </c>
      <c r="AN30" s="62">
        <f ca="1">AVERAGE(OFFSET($AM$3,0,0,'Données projet'!$E$10+1,1))-AVERAGE(OFFSET($H$3,0,0,'Données projet'!$E$10+1,1))</f>
        <v>316.3684825550082</v>
      </c>
      <c r="AO30" s="62">
        <f t="shared" si="36"/>
        <v>133.09277301479563</v>
      </c>
      <c r="AP30" s="16">
        <f>IF(ISNA(VLOOKUP(A30,'Données projet'!$A$61:$I$81,3,0)),0,VLOOKUP(A30,'Données projet'!$A$61:$I$81,3,0))</f>
        <v>1</v>
      </c>
      <c r="AQ30" s="16">
        <f>IF(ISNA(VLOOKUP(A30,'Données projet'!$A$61:$I$81,4,0)),0,VLOOKUP(A30,'Données projet'!$A$61:$I$81,4,0))</f>
        <v>12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12</v>
      </c>
      <c r="BD30" s="13">
        <f>IF('Données projet'!$A$88&gt;35,BD29+BC30-BL29,IF(A30&lt;'Données projet'!$A$88,$BA$205^A30,IF(A30='Données projet'!$A$88,'Données projet'!$B$88,BD29+BC30-BL29)))</f>
        <v>110.5</v>
      </c>
      <c r="BE30" s="14">
        <f>BD30*VLOOKUP('Données projet'!$B$11,Paramètres!$A$1:$I$89,3,0)*VLOOKUP('Données projet'!$B$11,Paramètres!$A$1:$I$89,5,0)</f>
        <v>81.018599999999992</v>
      </c>
      <c r="BF30" s="14">
        <f t="shared" si="37"/>
        <v>22.386053436560296</v>
      </c>
      <c r="BG30" s="22">
        <f t="shared" si="7"/>
        <v>180.09643806867584</v>
      </c>
      <c r="BH30" s="62">
        <f t="shared" si="8"/>
        <v>473.42977140200912</v>
      </c>
      <c r="BI30" s="62">
        <f ca="1">AVERAGE(OFFSET($BH$3,0,0,'Données projet'!$E$11+1,1))-AVERAGE(OFFSET($H$3,0,0,'Données projet'!$E$11+1,1))</f>
        <v>185.06128770938847</v>
      </c>
      <c r="BJ30" s="62">
        <f t="shared" si="38"/>
        <v>176.03085267314418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7.6923076923076907</v>
      </c>
      <c r="BY30" s="13">
        <f>IF('Données projet'!$A$114&gt;35,BY29+BX30-CG29,IF(A30&lt;'Données projet'!$A$114,$BV$205^A30,IF(A30='Données projet'!$A$114,'Données projet'!$B$114,BY29+BX30-CG29)))</f>
        <v>96.794871794871781</v>
      </c>
      <c r="BZ30" s="14">
        <f>BY30*VLOOKUP('Données projet'!$B$12,Paramètres!$A$1:$I$89,3,0)*VLOOKUP('Données projet'!$B$12,Paramètres!$A$1:$I$89,5,0)</f>
        <v>64.929999999999993</v>
      </c>
      <c r="CA30" s="14">
        <f t="shared" si="39"/>
        <v>18.408941721487473</v>
      </c>
      <c r="CB30" s="22">
        <f t="shared" si="10"/>
        <v>145.14865683159067</v>
      </c>
      <c r="CC30" s="62">
        <f t="shared" si="11"/>
        <v>438.48199016492401</v>
      </c>
      <c r="CD30" s="62">
        <f ca="1">AVERAGE(OFFSET($CC$3,0,0,'Données projet'!$E$12+1,1))-AVERAGE(OFFSET($H$3,0,0,'Données projet'!$E$12+1,1))</f>
        <v>151.34537857292304</v>
      </c>
      <c r="CE30" s="62">
        <f t="shared" si="40"/>
        <v>117.70728983591187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350.44219501167436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460.59036088427666</v>
      </c>
      <c r="S31" s="62">
        <f ca="1">AVERAGE(OFFSET($R$3,0,0,'Données projet'!$E$9+1,1))-AVERAGE(OFFSET($H$3,0,0,'Données projet'!$E$9+1,1))</f>
        <v>247.67657178329881</v>
      </c>
      <c r="T31" s="62">
        <f t="shared" si="34"/>
        <v>133.63266168802033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12.333333333333334</v>
      </c>
      <c r="AI31" s="14">
        <f>IF('Données projet'!$A$62&gt;35,AI30+AH31-AQ30,IF(A31&lt;'Données projet'!$A$62,$AF$205^A31,IF(A31='Données projet'!$A$62,'Données projet'!$B$62,AI30+AH31-AQ30)))</f>
        <v>77.333333333333329</v>
      </c>
      <c r="AJ31" s="14">
        <f>AI31*VLOOKUP('Données projet'!$B$10,Paramètres!$A$1:$I$89,3,0)*VLOOKUP('Données projet'!$B$10,Paramètres!$A$1:$I$89,5,0)</f>
        <v>66.352000000000004</v>
      </c>
      <c r="AK31" s="14">
        <f t="shared" si="35"/>
        <v>18.764728069895565</v>
      </c>
      <c r="AL31" s="22">
        <f t="shared" si="4"/>
        <v>148.24496805506811</v>
      </c>
      <c r="AM31" s="62">
        <f t="shared" si="5"/>
        <v>441.57830138840143</v>
      </c>
      <c r="AN31" s="62">
        <f ca="1">AVERAGE(OFFSET($AM$3,0,0,'Données projet'!$E$10+1,1))-AVERAGE(OFFSET($H$3,0,0,'Données projet'!$E$10+1,1))</f>
        <v>316.3684825550082</v>
      </c>
      <c r="AO31" s="62">
        <f t="shared" si="36"/>
        <v>133.09277301479563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12</v>
      </c>
      <c r="BD31" s="13">
        <f>IF('Données projet'!$A$88&gt;35,BD30+BC31-BL30,IF(A31&lt;'Données projet'!$A$88,$BA$205^A31,IF(A31='Données projet'!$A$88,'Données projet'!$B$88,BD30+BC31-BL30)))</f>
        <v>122.5</v>
      </c>
      <c r="BE31" s="14">
        <f>BD31*VLOOKUP('Données projet'!$B$11,Paramètres!$A$1:$I$89,3,0)*VLOOKUP('Données projet'!$B$11,Paramètres!$A$1:$I$89,5,0)</f>
        <v>89.816999999999993</v>
      </c>
      <c r="BF31" s="14">
        <f t="shared" si="37"/>
        <v>24.521084573624954</v>
      </c>
      <c r="BG31" s="22">
        <f t="shared" si="7"/>
        <v>199.13883063239675</v>
      </c>
      <c r="BH31" s="62">
        <f t="shared" si="8"/>
        <v>492.47216396573003</v>
      </c>
      <c r="BI31" s="62">
        <f ca="1">AVERAGE(OFFSET($BH$3,0,0,'Données projet'!$E$11+1,1))-AVERAGE(OFFSET($H$3,0,0,'Données projet'!$E$11+1,1))</f>
        <v>185.06128770938847</v>
      </c>
      <c r="BJ31" s="62">
        <f t="shared" si="38"/>
        <v>176.03085267314418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7.6923076923076907</v>
      </c>
      <c r="BY31" s="13">
        <f>IF('Données projet'!$A$114&gt;35,BY30+BX31-CG30,IF(A31&lt;'Données projet'!$A$114,$BV$205^A31,IF(A31='Données projet'!$A$114,'Données projet'!$B$114,BY30+BX31-CG30)))</f>
        <v>104.48717948717947</v>
      </c>
      <c r="BZ31" s="14">
        <f>BY31*VLOOKUP('Données projet'!$B$12,Paramètres!$A$1:$I$89,3,0)*VLOOKUP('Données projet'!$B$12,Paramètres!$A$1:$I$89,5,0)</f>
        <v>70.089999999999989</v>
      </c>
      <c r="CA31" s="14">
        <f t="shared" si="39"/>
        <v>19.695806071745888</v>
      </c>
      <c r="CB31" s="22">
        <f t="shared" si="10"/>
        <v>156.3769455749574</v>
      </c>
      <c r="CC31" s="62">
        <f t="shared" si="11"/>
        <v>449.71027890829072</v>
      </c>
      <c r="CD31" s="62">
        <f ca="1">AVERAGE(OFFSET($CC$3,0,0,'Données projet'!$E$12+1,1))-AVERAGE(OFFSET($H$3,0,0,'Données projet'!$E$12+1,1))</f>
        <v>151.34537857292304</v>
      </c>
      <c r="CE31" s="62">
        <f t="shared" si="40"/>
        <v>117.70728983591187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352.42376517356132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474.32551019191953</v>
      </c>
      <c r="S32" s="62">
        <f ca="1">AVERAGE(OFFSET($R$3,0,0,'Données projet'!$E$9+1,1))-AVERAGE(OFFSET($H$3,0,0,'Données projet'!$E$9+1,1))</f>
        <v>247.67657178329881</v>
      </c>
      <c r="T32" s="62">
        <f t="shared" si="34"/>
        <v>133.63266168802033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12.333333333333334</v>
      </c>
      <c r="AI32" s="14">
        <f>IF('Données projet'!$A$62&gt;35,AI31+AH32-AQ31,IF(A32&lt;'Données projet'!$A$62,$AF$205^A32,IF(A32='Données projet'!$A$62,'Données projet'!$B$62,AI31+AH32-AQ31)))</f>
        <v>89.666666666666657</v>
      </c>
      <c r="AJ32" s="14">
        <f>AI32*VLOOKUP('Données projet'!$B$10,Paramètres!$A$1:$I$89,3,0)*VLOOKUP('Données projet'!$B$10,Paramètres!$A$1:$I$89,5,0)</f>
        <v>76.933999999999997</v>
      </c>
      <c r="AK32" s="14">
        <f t="shared" si="35"/>
        <v>21.385834734197029</v>
      </c>
      <c r="AL32" s="22">
        <f t="shared" si="4"/>
        <v>171.24037882872651</v>
      </c>
      <c r="AM32" s="62">
        <f t="shared" si="5"/>
        <v>464.57371216205979</v>
      </c>
      <c r="AN32" s="62">
        <f ca="1">AVERAGE(OFFSET($AM$3,0,0,'Données projet'!$E$10+1,1))-AVERAGE(OFFSET($H$3,0,0,'Données projet'!$E$10+1,1))</f>
        <v>316.3684825550082</v>
      </c>
      <c r="AO32" s="62">
        <f t="shared" si="36"/>
        <v>133.09277301479563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12</v>
      </c>
      <c r="BD32" s="13">
        <f>IF('Données projet'!$A$88&gt;35,BD31+BC32-BL31,IF(A32&lt;'Données projet'!$A$88,$BA$205^A32,IF(A32='Données projet'!$A$88,'Données projet'!$B$88,BD31+BC32-BL31)))</f>
        <v>134.5</v>
      </c>
      <c r="BE32" s="14">
        <f>BD32*VLOOKUP('Données projet'!$B$11,Paramètres!$A$1:$I$89,3,0)*VLOOKUP('Données projet'!$B$11,Paramètres!$A$1:$I$89,5,0)</f>
        <v>98.615399999999994</v>
      </c>
      <c r="BF32" s="14">
        <f t="shared" si="37"/>
        <v>26.631868496814743</v>
      </c>
      <c r="BG32" s="22">
        <f t="shared" si="7"/>
        <v>218.13899263195233</v>
      </c>
      <c r="BH32" s="62">
        <f t="shared" si="8"/>
        <v>511.47232596528568</v>
      </c>
      <c r="BI32" s="62">
        <f ca="1">AVERAGE(OFFSET($BH$3,0,0,'Données projet'!$E$11+1,1))-AVERAGE(OFFSET($H$3,0,0,'Données projet'!$E$11+1,1))</f>
        <v>185.06128770938847</v>
      </c>
      <c r="BJ32" s="62">
        <f t="shared" si="38"/>
        <v>176.03085267314418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7.6923076923076907</v>
      </c>
      <c r="BY32" s="13">
        <f>IF('Données projet'!$A$114&gt;35,BY31+BX32-CG31,IF(A32&lt;'Données projet'!$A$114,$BV$205^A32,IF(A32='Données projet'!$A$114,'Données projet'!$B$114,BY31+BX32-CG31)))</f>
        <v>112.17948717948717</v>
      </c>
      <c r="BZ32" s="14">
        <f>BY32*VLOOKUP('Données projet'!$B$12,Paramètres!$A$1:$I$89,3,0)*VLOOKUP('Données projet'!$B$12,Paramètres!$A$1:$I$89,5,0)</f>
        <v>75.25</v>
      </c>
      <c r="CA32" s="14">
        <f t="shared" si="39"/>
        <v>20.971679502814343</v>
      </c>
      <c r="CB32" s="22">
        <f t="shared" si="10"/>
        <v>167.58609180073498</v>
      </c>
      <c r="CC32" s="62">
        <f t="shared" si="11"/>
        <v>460.91942513406832</v>
      </c>
      <c r="CD32" s="62">
        <f ca="1">AVERAGE(OFFSET($CC$3,0,0,'Données projet'!$E$12+1,1))-AVERAGE(OFFSET($H$3,0,0,'Données projet'!$E$12+1,1))</f>
        <v>151.34537857292304</v>
      </c>
      <c r="CE32" s="62">
        <f t="shared" si="40"/>
        <v>117.70728983591187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354.40360096325321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247.67657178329881</v>
      </c>
      <c r="T33" s="62">
        <f t="shared" si="34"/>
        <v>133.63266168802033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102</v>
      </c>
      <c r="AG33" s="13">
        <f>VLOOKUP(A33,'Données projet'!$A$61:$I$81,9,0)</f>
        <v>12.333333333333334</v>
      </c>
      <c r="AH33" s="13">
        <f t="array" ref="AH33">INDEX(AG:AG,MIN(IF(ISNUMBER(AG33:AG229),ROW(AG33:AG229),"")))</f>
        <v>12.333333333333334</v>
      </c>
      <c r="AI33" s="14">
        <f>IF('Données projet'!$A$62&gt;35,AI32+AH33-AQ32,IF(A33&lt;'Données projet'!$A$62,$AF$205^A33,IF(A33='Données projet'!$A$62,'Données projet'!$B$62,AI32+AH33-AQ32)))</f>
        <v>101.99999999999999</v>
      </c>
      <c r="AJ33" s="14">
        <f>AI33*VLOOKUP('Données projet'!$B$10,Paramètres!$A$1:$I$89,3,0)*VLOOKUP('Données projet'!$B$10,Paramètres!$A$1:$I$89,5,0)</f>
        <v>87.515999999999991</v>
      </c>
      <c r="AK33" s="14">
        <f t="shared" si="35"/>
        <v>23.965171662037644</v>
      </c>
      <c r="AL33" s="22">
        <f t="shared" si="4"/>
        <v>194.16304064471555</v>
      </c>
      <c r="AM33" s="62">
        <f t="shared" si="5"/>
        <v>487.49637397804884</v>
      </c>
      <c r="AN33" s="62">
        <f ca="1">AVERAGE(OFFSET($AM$3,0,0,'Données projet'!$E$10+1,1))-AVERAGE(OFFSET($H$3,0,0,'Données projet'!$E$10+1,1))</f>
        <v>316.3684825550082</v>
      </c>
      <c r="AO33" s="62">
        <f t="shared" si="36"/>
        <v>133.09277301479563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146.5</v>
      </c>
      <c r="BB33" s="13">
        <f>VLOOKUP(A33,'Données projet'!$A$87:$I$107,9,0)</f>
        <v>12</v>
      </c>
      <c r="BC33" s="13">
        <f t="array" ref="BC33">INDEX(BB:BB,MIN(IF(ISNUMBER(BB33:BB229),ROW(BB33:BB229),"")))</f>
        <v>12</v>
      </c>
      <c r="BD33" s="13">
        <f>IF('Données projet'!$A$88&gt;35,BD32+BC33-BL32,IF(A33&lt;'Données projet'!$A$88,$BA$205^A33,IF(A33='Données projet'!$A$88,'Données projet'!$B$88,BD32+BC33-BL32)))</f>
        <v>146.5</v>
      </c>
      <c r="BE33" s="14">
        <f>BD33*VLOOKUP('Données projet'!$B$11,Paramètres!$A$1:$I$89,3,0)*VLOOKUP('Données projet'!$B$11,Paramètres!$A$1:$I$89,5,0)</f>
        <v>107.41379999999998</v>
      </c>
      <c r="BF33" s="14">
        <f t="shared" si="37"/>
        <v>28.720814528075064</v>
      </c>
      <c r="BG33" s="22">
        <f t="shared" si="7"/>
        <v>237.10112030306402</v>
      </c>
      <c r="BH33" s="62">
        <f t="shared" si="8"/>
        <v>530.43445363639739</v>
      </c>
      <c r="BI33" s="62">
        <f ca="1">AVERAGE(OFFSET($BH$3,0,0,'Données projet'!$E$11+1,1))-AVERAGE(OFFSET($H$3,0,0,'Données projet'!$E$11+1,1))</f>
        <v>185.06128770938847</v>
      </c>
      <c r="BJ33" s="62">
        <f t="shared" si="38"/>
        <v>176.03085267314418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119.87179487179486</v>
      </c>
      <c r="BW33" s="13">
        <f>VLOOKUP(A33,'Données projet'!$A$113:$I$133,9,0)</f>
        <v>7.6923076923076907</v>
      </c>
      <c r="BX33" s="13">
        <f t="array" ref="BX33">INDEX(BW:BW,MIN(IF(ISNUMBER(BW33:BW229),ROW(BW33:BW229),"")))</f>
        <v>7.6923076923076907</v>
      </c>
      <c r="BY33" s="13">
        <f>IF('Données projet'!$A$114&gt;35,BY32+BX33-CG32,IF(A33&lt;'Données projet'!$A$114,$BV$205^A33,IF(A33='Données projet'!$A$114,'Données projet'!$B$114,BY32+BX33-CG32)))</f>
        <v>119.87179487179486</v>
      </c>
      <c r="BZ33" s="14">
        <f>BY33*VLOOKUP('Données projet'!$B$12,Paramètres!$A$1:$I$89,3,0)*VLOOKUP('Données projet'!$B$12,Paramètres!$A$1:$I$89,5,0)</f>
        <v>80.41</v>
      </c>
      <c r="CA33" s="14">
        <f t="shared" si="39"/>
        <v>22.2374014157886</v>
      </c>
      <c r="CB33" s="22">
        <f t="shared" si="10"/>
        <v>178.77755746583179</v>
      </c>
      <c r="CC33" s="62">
        <f t="shared" si="11"/>
        <v>472.11089079916508</v>
      </c>
      <c r="CD33" s="62">
        <f ca="1">AVERAGE(OFFSET($CC$3,0,0,'Données projet'!$E$12+1,1))-AVERAGE(OFFSET($H$3,0,0,'Données projet'!$E$12+1,1))</f>
        <v>151.34537857292304</v>
      </c>
      <c r="CE33" s="62">
        <f t="shared" si="40"/>
        <v>117.70728983591187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356.38176682171019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95.004000000000005</v>
      </c>
      <c r="P34" s="14">
        <f t="shared" si="33"/>
        <v>25.768242550600785</v>
      </c>
      <c r="Q34" s="22">
        <f t="shared" si="2"/>
        <v>210.34498910896306</v>
      </c>
      <c r="R34" s="62">
        <f t="shared" si="0"/>
        <v>503.67832244229635</v>
      </c>
      <c r="S34" s="62">
        <f ca="1">AVERAGE(OFFSET($R$3,0,0,'Données projet'!$E$9+1,1))-AVERAGE(OFFSET($H$3,0,0,'Données projet'!$E$9+1,1))</f>
        <v>247.67657178329881</v>
      </c>
      <c r="T34" s="62">
        <f t="shared" si="34"/>
        <v>133.63266168802033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14.166666666666666</v>
      </c>
      <c r="AI34" s="14">
        <f>IF('Données projet'!$A$62&gt;35,AI33+AH34-AQ33,IF(A34&lt;'Données projet'!$A$62,$AF$205^A34,IF(A34='Données projet'!$A$62,'Données projet'!$B$62,AI33+AH34-AQ33)))</f>
        <v>103.16666666666666</v>
      </c>
      <c r="AJ34" s="14">
        <f>AI34*VLOOKUP('Données projet'!$B$10,Paramètres!$A$1:$I$89,3,0)*VLOOKUP('Données projet'!$B$10,Paramètres!$A$1:$I$89,5,0)</f>
        <v>88.51700000000001</v>
      </c>
      <c r="AK34" s="14">
        <f t="shared" si="35"/>
        <v>24.207215980626653</v>
      </c>
      <c r="AL34" s="22">
        <f t="shared" si="4"/>
        <v>196.32800949959145</v>
      </c>
      <c r="AM34" s="62">
        <f t="shared" si="5"/>
        <v>489.66134283292479</v>
      </c>
      <c r="AN34" s="62">
        <f ca="1">AVERAGE(OFFSET($AM$3,0,0,'Données projet'!$E$10+1,1))-AVERAGE(OFFSET($H$3,0,0,'Données projet'!$E$10+1,1))</f>
        <v>316.3684825550082</v>
      </c>
      <c r="AO34" s="62">
        <f t="shared" si="36"/>
        <v>133.09277301479563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10.780000000000001</v>
      </c>
      <c r="BD34" s="13">
        <f>IF('Données projet'!$A$88&gt;35,BD33+BC34-BL33,IF(A34&lt;'Données projet'!$A$88,$BA$205^A34,IF(A34='Données projet'!$A$88,'Données projet'!$B$88,BD33+BC34-BL33)))</f>
        <v>157.28</v>
      </c>
      <c r="BE34" s="14">
        <f>BD34*VLOOKUP('Données projet'!$B$11,Paramètres!$A$1:$I$89,3,0)*VLOOKUP('Données projet'!$B$11,Paramètres!$A$1:$I$89,5,0)</f>
        <v>115.317696</v>
      </c>
      <c r="BF34" s="14">
        <f t="shared" si="37"/>
        <v>30.580412003802305</v>
      </c>
      <c r="BG34" s="22">
        <f t="shared" si="7"/>
        <v>254.10587143995565</v>
      </c>
      <c r="BH34" s="62">
        <f t="shared" si="8"/>
        <v>547.43920477328902</v>
      </c>
      <c r="BI34" s="62">
        <f ca="1">AVERAGE(OFFSET($BH$3,0,0,'Données projet'!$E$11+1,1))-AVERAGE(OFFSET($H$3,0,0,'Données projet'!$E$11+1,1))</f>
        <v>185.06128770938847</v>
      </c>
      <c r="BJ34" s="62">
        <f t="shared" si="38"/>
        <v>176.03085267314418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7.1794871794871824</v>
      </c>
      <c r="BY34" s="13">
        <f>IF('Données projet'!$A$114&gt;35,BY33+BX34-CG33,IF(A34&lt;'Données projet'!$A$114,$BV$205^A34,IF(A34='Données projet'!$A$114,'Données projet'!$B$114,BY33+BX34-CG33)))</f>
        <v>127.05128205128204</v>
      </c>
      <c r="BZ34" s="14">
        <f>BY34*VLOOKUP('Données projet'!$B$12,Paramètres!$A$1:$I$89,3,0)*VLOOKUP('Données projet'!$B$12,Paramètres!$A$1:$I$89,5,0)</f>
        <v>85.225999999999999</v>
      </c>
      <c r="CA34" s="14">
        <f t="shared" si="39"/>
        <v>23.410224444266952</v>
      </c>
      <c r="CB34" s="22">
        <f t="shared" si="10"/>
        <v>189.20809090709827</v>
      </c>
      <c r="CC34" s="62">
        <f t="shared" si="11"/>
        <v>482.54142424043158</v>
      </c>
      <c r="CD34" s="62">
        <f ca="1">AVERAGE(OFFSET($CC$3,0,0,'Données projet'!$E$12+1,1))-AVERAGE(OFFSET($H$3,0,0,'Données projet'!$E$12+1,1))</f>
        <v>151.34537857292304</v>
      </c>
      <c r="CE34" s="62">
        <f t="shared" si="40"/>
        <v>117.70728983591187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358.35832279638072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102.24239999999999</v>
      </c>
      <c r="P35" s="14">
        <f t="shared" si="33"/>
        <v>27.495526976991481</v>
      </c>
      <c r="Q35" s="22">
        <f t="shared" ref="Q35:Q66" si="53">(O35+P35)*0.475*44/12</f>
        <v>225.96022281826015</v>
      </c>
      <c r="R35" s="62">
        <f t="shared" si="0"/>
        <v>519.29355615159352</v>
      </c>
      <c r="S35" s="62">
        <f ca="1">AVERAGE(OFFSET($R$3,0,0,'Données projet'!$E$9+1,1))-AVERAGE(OFFSET($H$3,0,0,'Données projet'!$E$9+1,1))</f>
        <v>247.67657178329881</v>
      </c>
      <c r="T35" s="62">
        <f t="shared" si="34"/>
        <v>133.63266168802033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14.166666666666666</v>
      </c>
      <c r="AI35" s="14">
        <f>IF('Données projet'!$A$62&gt;35,AI34+AH35-AQ34,IF(A35&lt;'Données projet'!$A$62,$AF$205^A35,IF(A35='Données projet'!$A$62,'Données projet'!$B$62,AI34+AH35-AQ34)))</f>
        <v>117.33333333333333</v>
      </c>
      <c r="AJ35" s="14">
        <f>AI35*VLOOKUP('Données projet'!$B$10,Paramètres!$A$1:$I$89,3,0)*VLOOKUP('Données projet'!$B$10,Paramètres!$A$1:$I$89,5,0)</f>
        <v>100.672</v>
      </c>
      <c r="AK35" s="14">
        <f t="shared" si="35"/>
        <v>27.122029824032914</v>
      </c>
      <c r="AL35" s="22">
        <f t="shared" si="4"/>
        <v>222.57460194352402</v>
      </c>
      <c r="AM35" s="62">
        <f t="shared" si="5"/>
        <v>515.9079352768573</v>
      </c>
      <c r="AN35" s="62">
        <f ca="1">AVERAGE(OFFSET($AM$3,0,0,'Données projet'!$E$10+1,1))-AVERAGE(OFFSET($H$3,0,0,'Données projet'!$E$10+1,1))</f>
        <v>316.3684825550082</v>
      </c>
      <c r="AO35" s="62">
        <f t="shared" si="36"/>
        <v>133.09277301479563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10.780000000000001</v>
      </c>
      <c r="BD35" s="13">
        <f>IF('Données projet'!$A$88&gt;35,BD34+BC35-BL34,IF(A35&lt;'Données projet'!$A$88,$BA$205^A35,IF(A35='Données projet'!$A$88,'Données projet'!$B$88,BD34+BC35-BL34)))</f>
        <v>168.06</v>
      </c>
      <c r="BE35" s="14">
        <f>BD35*VLOOKUP('Données projet'!$B$11,Paramètres!$A$1:$I$89,3,0)*VLOOKUP('Données projet'!$B$11,Paramètres!$A$1:$I$89,5,0)</f>
        <v>123.22159199999999</v>
      </c>
      <c r="BF35" s="14">
        <f t="shared" si="37"/>
        <v>32.425220273069435</v>
      </c>
      <c r="BG35" s="22">
        <f t="shared" si="7"/>
        <v>271.08486470892927</v>
      </c>
      <c r="BH35" s="62">
        <f t="shared" si="8"/>
        <v>564.41819804226259</v>
      </c>
      <c r="BI35" s="62">
        <f ca="1">AVERAGE(OFFSET($BH$3,0,0,'Données projet'!$E$11+1,1))-AVERAGE(OFFSET($H$3,0,0,'Données projet'!$E$11+1,1))</f>
        <v>185.06128770938847</v>
      </c>
      <c r="BJ35" s="62">
        <f t="shared" si="38"/>
        <v>176.03085267314418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7.1794871794871824</v>
      </c>
      <c r="BY35" s="13">
        <f>IF('Données projet'!$A$114&gt;35,BY34+BX35-CG34,IF(A35&lt;'Données projet'!$A$114,$BV$205^A35,IF(A35='Données projet'!$A$114,'Données projet'!$B$114,BY34+BX35-CG34)))</f>
        <v>134.23076923076923</v>
      </c>
      <c r="BZ35" s="14">
        <f>BY35*VLOOKUP('Données projet'!$B$12,Paramètres!$A$1:$I$89,3,0)*VLOOKUP('Données projet'!$B$12,Paramètres!$A$1:$I$89,5,0)</f>
        <v>90.042000000000002</v>
      </c>
      <c r="CA35" s="14">
        <f t="shared" si="39"/>
        <v>24.575354107485161</v>
      </c>
      <c r="CB35" s="22">
        <f t="shared" si="10"/>
        <v>199.62522507053666</v>
      </c>
      <c r="CC35" s="62">
        <f t="shared" si="11"/>
        <v>492.95855840386997</v>
      </c>
      <c r="CD35" s="62">
        <f ca="1">AVERAGE(OFFSET($CC$3,0,0,'Données projet'!$E$12+1,1))-AVERAGE(OFFSET($H$3,0,0,'Données projet'!$E$12+1,1))</f>
        <v>151.34537857292304</v>
      </c>
      <c r="CE35" s="62">
        <f t="shared" si="40"/>
        <v>117.70728983591187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360.33332496858065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109.48079999999999</v>
      </c>
      <c r="P36" s="14">
        <f t="shared" si="33"/>
        <v>29.208623339903898</v>
      </c>
      <c r="Q36" s="22">
        <f t="shared" si="53"/>
        <v>241.5507456503326</v>
      </c>
      <c r="R36" s="62">
        <f t="shared" si="0"/>
        <v>534.88407898366586</v>
      </c>
      <c r="S36" s="62">
        <f ca="1">AVERAGE(OFFSET($R$3,0,0,'Données projet'!$E$9+1,1))-AVERAGE(OFFSET($H$3,0,0,'Données projet'!$E$9+1,1))</f>
        <v>247.67657178329881</v>
      </c>
      <c r="T36" s="62">
        <f t="shared" si="34"/>
        <v>133.63266168802033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14.166666666666666</v>
      </c>
      <c r="AI36" s="14">
        <f>IF('Données projet'!$A$62&gt;35,AI35+AH36-AQ35,IF(A36&lt;'Données projet'!$A$62,$AF$205^A36,IF(A36='Données projet'!$A$62,'Données projet'!$B$62,AI35+AH36-AQ35)))</f>
        <v>131.5</v>
      </c>
      <c r="AJ36" s="14">
        <f>AI36*VLOOKUP('Données projet'!$B$10,Paramètres!$A$1:$I$89,3,0)*VLOOKUP('Données projet'!$B$10,Paramètres!$A$1:$I$89,5,0)</f>
        <v>112.82700000000001</v>
      </c>
      <c r="AK36" s="14">
        <f t="shared" si="35"/>
        <v>29.996060965411449</v>
      </c>
      <c r="AL36" s="22">
        <f t="shared" si="4"/>
        <v>248.75016451475827</v>
      </c>
      <c r="AM36" s="62">
        <f t="shared" si="5"/>
        <v>542.08349784809161</v>
      </c>
      <c r="AN36" s="62">
        <f ca="1">AVERAGE(OFFSET($AM$3,0,0,'Données projet'!$E$10+1,1))-AVERAGE(OFFSET($H$3,0,0,'Données projet'!$E$10+1,1))</f>
        <v>316.3684825550082</v>
      </c>
      <c r="AO36" s="62">
        <f t="shared" si="36"/>
        <v>133.09277301479563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10.780000000000001</v>
      </c>
      <c r="BD36" s="13">
        <f>IF('Données projet'!$A$88&gt;35,BD35+BC36-BL35,IF(A36&lt;'Données projet'!$A$88,$BA$205^A36,IF(A36='Données projet'!$A$88,'Données projet'!$B$88,BD35+BC36-BL35)))</f>
        <v>178.84</v>
      </c>
      <c r="BE36" s="14">
        <f>BD36*VLOOKUP('Données projet'!$B$11,Paramètres!$A$1:$I$89,3,0)*VLOOKUP('Données projet'!$B$11,Paramètres!$A$1:$I$89,5,0)</f>
        <v>131.12548800000002</v>
      </c>
      <c r="BF36" s="14">
        <f t="shared" si="37"/>
        <v>34.256295943590352</v>
      </c>
      <c r="BG36" s="22">
        <f t="shared" si="7"/>
        <v>288.03994036841988</v>
      </c>
      <c r="BH36" s="62">
        <f t="shared" si="8"/>
        <v>581.37327370175319</v>
      </c>
      <c r="BI36" s="62">
        <f ca="1">AVERAGE(OFFSET($BH$3,0,0,'Données projet'!$E$11+1,1))-AVERAGE(OFFSET($H$3,0,0,'Données projet'!$E$11+1,1))</f>
        <v>185.06128770938847</v>
      </c>
      <c r="BJ36" s="62">
        <f t="shared" si="38"/>
        <v>176.03085267314418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7.1794871794871824</v>
      </c>
      <c r="BY36" s="13">
        <f>IF('Données projet'!$A$114&gt;35,BY35+BX36-CG35,IF(A36&lt;'Données projet'!$A$114,$BV$205^A36,IF(A36='Données projet'!$A$114,'Données projet'!$B$114,BY35+BX36-CG35)))</f>
        <v>141.41025641025641</v>
      </c>
      <c r="BZ36" s="14">
        <f>BY36*VLOOKUP('Données projet'!$B$12,Paramètres!$A$1:$I$89,3,0)*VLOOKUP('Données projet'!$B$12,Paramètres!$A$1:$I$89,5,0)</f>
        <v>94.858000000000004</v>
      </c>
      <c r="CA36" s="14">
        <f t="shared" si="39"/>
        <v>25.733248812615624</v>
      </c>
      <c r="CB36" s="22">
        <f t="shared" si="10"/>
        <v>210.02975834863889</v>
      </c>
      <c r="CC36" s="62">
        <f t="shared" si="11"/>
        <v>503.36309168197221</v>
      </c>
      <c r="CD36" s="62">
        <f ca="1">AVERAGE(OFFSET($CC$3,0,0,'Données projet'!$E$12+1,1))-AVERAGE(OFFSET($H$3,0,0,'Données projet'!$E$12+1,1))</f>
        <v>151.34537857292304</v>
      </c>
      <c r="CE36" s="62">
        <f t="shared" si="40"/>
        <v>117.70728983591187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362.30682582761347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116.71919999999999</v>
      </c>
      <c r="P37" s="14">
        <f t="shared" si="33"/>
        <v>30.908576435525887</v>
      </c>
      <c r="Q37" s="22">
        <f t="shared" si="53"/>
        <v>257.1183772918742</v>
      </c>
      <c r="R37" s="62">
        <f t="shared" si="0"/>
        <v>550.45171062520751</v>
      </c>
      <c r="S37" s="62">
        <f ca="1">AVERAGE(OFFSET($R$3,0,0,'Données projet'!$E$9+1,1))-AVERAGE(OFFSET($H$3,0,0,'Données projet'!$E$9+1,1))</f>
        <v>247.67657178329881</v>
      </c>
      <c r="T37" s="62">
        <f t="shared" si="34"/>
        <v>133.63266168802033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14.166666666666666</v>
      </c>
      <c r="AI37" s="14">
        <f>IF('Données projet'!$A$62&gt;35,AI36+AH37-AQ36,IF(A37&lt;'Données projet'!$A$62,$AF$205^A37,IF(A37='Données projet'!$A$62,'Données projet'!$B$62,AI36+AH37-AQ36)))</f>
        <v>145.66666666666666</v>
      </c>
      <c r="AJ37" s="14">
        <f>AI37*VLOOKUP('Données projet'!$B$10,Paramètres!$A$1:$I$89,3,0)*VLOOKUP('Données projet'!$B$10,Paramètres!$A$1:$I$89,5,0)</f>
        <v>124.98200000000001</v>
      </c>
      <c r="AK37" s="14">
        <f t="shared" si="35"/>
        <v>32.834203796212122</v>
      </c>
      <c r="AL37" s="22">
        <f t="shared" si="4"/>
        <v>274.86322161173609</v>
      </c>
      <c r="AM37" s="62">
        <f t="shared" si="5"/>
        <v>568.19655494506947</v>
      </c>
      <c r="AN37" s="62">
        <f ca="1">AVERAGE(OFFSET($AM$3,0,0,'Données projet'!$E$10+1,1))-AVERAGE(OFFSET($H$3,0,0,'Données projet'!$E$10+1,1))</f>
        <v>316.3684825550082</v>
      </c>
      <c r="AO37" s="62">
        <f t="shared" si="36"/>
        <v>133.09277301479563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10.780000000000001</v>
      </c>
      <c r="BD37" s="13">
        <f>IF('Données projet'!$A$88&gt;35,BD36+BC37-BL36,IF(A37&lt;'Données projet'!$A$88,$BA$205^A37,IF(A37='Données projet'!$A$88,'Données projet'!$B$88,BD36+BC37-BL36)))</f>
        <v>189.62</v>
      </c>
      <c r="BE37" s="14">
        <f>BD37*VLOOKUP('Données projet'!$B$11,Paramètres!$A$1:$I$89,3,0)*VLOOKUP('Données projet'!$B$11,Paramètres!$A$1:$I$89,5,0)</f>
        <v>139.02938399999999</v>
      </c>
      <c r="BF37" s="14">
        <f t="shared" si="37"/>
        <v>36.074561047114152</v>
      </c>
      <c r="BG37" s="22">
        <f t="shared" si="7"/>
        <v>304.97270429039048</v>
      </c>
      <c r="BH37" s="62">
        <f t="shared" si="8"/>
        <v>598.3060376237238</v>
      </c>
      <c r="BI37" s="62">
        <f ca="1">AVERAGE(OFFSET($BH$3,0,0,'Données projet'!$E$11+1,1))-AVERAGE(OFFSET($H$3,0,0,'Données projet'!$E$11+1,1))</f>
        <v>185.06128770938847</v>
      </c>
      <c r="BJ37" s="62">
        <f t="shared" si="38"/>
        <v>176.03085267314418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7.1794871794871824</v>
      </c>
      <c r="BY37" s="13">
        <f>IF('Données projet'!$A$114&gt;35,BY36+BX37-CG36,IF(A37&lt;'Données projet'!$A$114,$BV$205^A37,IF(A37='Données projet'!$A$114,'Données projet'!$B$114,BY36+BX37-CG36)))</f>
        <v>148.58974358974359</v>
      </c>
      <c r="BZ37" s="14">
        <f>BY37*VLOOKUP('Données projet'!$B$12,Paramètres!$A$1:$I$89,3,0)*VLOOKUP('Données projet'!$B$12,Paramètres!$A$1:$I$89,5,0)</f>
        <v>99.674000000000007</v>
      </c>
      <c r="CA37" s="14">
        <f t="shared" si="39"/>
        <v>26.884317790337015</v>
      </c>
      <c r="CB37" s="22">
        <f t="shared" si="10"/>
        <v>220.42240348483696</v>
      </c>
      <c r="CC37" s="62">
        <f t="shared" si="11"/>
        <v>513.75573681817025</v>
      </c>
      <c r="CD37" s="62">
        <f ca="1">AVERAGE(OFFSET($CC$3,0,0,'Données projet'!$E$12+1,1))-AVERAGE(OFFSET($H$3,0,0,'Données projet'!$E$12+1,1))</f>
        <v>151.34537857292304</v>
      </c>
      <c r="CE37" s="62">
        <f t="shared" si="40"/>
        <v>117.70728983591187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364.27887459963966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123.9576</v>
      </c>
      <c r="P38" s="14">
        <f t="shared" si="33"/>
        <v>32.59629414926458</v>
      </c>
      <c r="Q38" s="22">
        <f t="shared" si="53"/>
        <v>272.6646989766358</v>
      </c>
      <c r="R38" s="62">
        <f t="shared" si="0"/>
        <v>565.99803230996918</v>
      </c>
      <c r="S38" s="62">
        <f ca="1">AVERAGE(OFFSET($R$3,0,0,'Données projet'!$E$9+1,1))-AVERAGE(OFFSET($H$3,0,0,'Données projet'!$E$9+1,1))</f>
        <v>247.67657178329881</v>
      </c>
      <c r="T38" s="62">
        <f t="shared" si="34"/>
        <v>133.63266168802033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14.166666666666666</v>
      </c>
      <c r="AI38" s="14">
        <f>IF('Données projet'!$A$62&gt;35,AI37+AH38-AQ37,IF(A38&lt;'Données projet'!$A$62,$AF$205^A38,IF(A38='Données projet'!$A$62,'Données projet'!$B$62,AI37+AH38-AQ37)))</f>
        <v>159.83333333333331</v>
      </c>
      <c r="AJ38" s="14">
        <f>AI38*VLOOKUP('Données projet'!$B$10,Paramètres!$A$1:$I$89,3,0)*VLOOKUP('Données projet'!$B$10,Paramètres!$A$1:$I$89,5,0)</f>
        <v>137.137</v>
      </c>
      <c r="AK38" s="14">
        <f t="shared" si="35"/>
        <v>35.64034577929781</v>
      </c>
      <c r="AL38" s="22">
        <f t="shared" si="4"/>
        <v>300.92054389894366</v>
      </c>
      <c r="AM38" s="62">
        <f t="shared" si="5"/>
        <v>594.25387723227698</v>
      </c>
      <c r="AN38" s="62">
        <f ca="1">AVERAGE(OFFSET($AM$3,0,0,'Données projet'!$E$10+1,1))-AVERAGE(OFFSET($H$3,0,0,'Données projet'!$E$10+1,1))</f>
        <v>316.3684825550082</v>
      </c>
      <c r="AO38" s="62">
        <f t="shared" si="36"/>
        <v>133.09277301479563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200.4</v>
      </c>
      <c r="BB38" s="13">
        <f>VLOOKUP(A38,'Données projet'!$A$87:$I$107,9,0)</f>
        <v>10.780000000000001</v>
      </c>
      <c r="BC38" s="13">
        <f t="array" ref="BC38">INDEX(BB:BB,MIN(IF(ISNUMBER(BB38:BB234),ROW(BB38:BB234),"")))</f>
        <v>10.780000000000001</v>
      </c>
      <c r="BD38" s="13">
        <f>IF('Données projet'!$A$88&gt;35,BD37+BC38-BL37,IF(A38&lt;'Données projet'!$A$88,$BA$205^A38,IF(A38='Données projet'!$A$88,'Données projet'!$B$88,BD37+BC38-BL37)))</f>
        <v>200.4</v>
      </c>
      <c r="BE38" s="14">
        <f>BD38*VLOOKUP('Données projet'!$B$11,Paramètres!$A$1:$I$89,3,0)*VLOOKUP('Données projet'!$B$11,Paramètres!$A$1:$I$89,5,0)</f>
        <v>146.93328</v>
      </c>
      <c r="BF38" s="14">
        <f t="shared" si="37"/>
        <v>37.880826858029984</v>
      </c>
      <c r="BG38" s="22">
        <f t="shared" si="7"/>
        <v>321.88456944440219</v>
      </c>
      <c r="BH38" s="62">
        <f t="shared" si="8"/>
        <v>615.2179027777355</v>
      </c>
      <c r="BI38" s="62">
        <f ca="1">AVERAGE(OFFSET($BH$3,0,0,'Données projet'!$E$11+1,1))-AVERAGE(OFFSET($H$3,0,0,'Données projet'!$E$11+1,1))</f>
        <v>185.06128770938847</v>
      </c>
      <c r="BJ38" s="62">
        <f t="shared" si="38"/>
        <v>176.03085267314418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56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155.76923076923077</v>
      </c>
      <c r="BW38" s="13">
        <f>VLOOKUP(A38,'Données projet'!$A$113:$I$133,9,0)</f>
        <v>7.1794871794871824</v>
      </c>
      <c r="BX38" s="13">
        <f t="array" ref="BX38">INDEX(BW:BW,MIN(IF(ISNUMBER(BW38:BW234),ROW(BW38:BW234),"")))</f>
        <v>7.1794871794871824</v>
      </c>
      <c r="BY38" s="13">
        <f>IF('Données projet'!$A$114&gt;35,BY37+BX38-CG37,IF(A38&lt;'Données projet'!$A$114,$BV$205^A38,IF(A38='Données projet'!$A$114,'Données projet'!$B$114,BY37+BX38-CG37)))</f>
        <v>155.76923076923077</v>
      </c>
      <c r="BZ38" s="14">
        <f>BY38*VLOOKUP('Données projet'!$B$12,Paramètres!$A$1:$I$89,3,0)*VLOOKUP('Données projet'!$B$12,Paramètres!$A$1:$I$89,5,0)</f>
        <v>104.49</v>
      </c>
      <c r="CA38" s="14">
        <f t="shared" si="39"/>
        <v>28.028928490951767</v>
      </c>
      <c r="CB38" s="22">
        <f t="shared" si="10"/>
        <v>230.80380045507431</v>
      </c>
      <c r="CC38" s="62">
        <f t="shared" si="11"/>
        <v>524.1371337884076</v>
      </c>
      <c r="CD38" s="62">
        <f ca="1">AVERAGE(OFFSET($CC$3,0,0,'Données projet'!$E$12+1,1))-AVERAGE(OFFSET($H$3,0,0,'Données projet'!$E$12+1,1))</f>
        <v>151.34537857292304</v>
      </c>
      <c r="CE38" s="62">
        <f t="shared" si="40"/>
        <v>117.70728983591187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31.410256410256409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366.24951753790458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247.67657178329881</v>
      </c>
      <c r="T39" s="62">
        <f t="shared" si="34"/>
        <v>133.63266168802033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174</v>
      </c>
      <c r="AG39" s="13">
        <f>VLOOKUP(A39,'Données projet'!$A$61:$I$81,9,0)</f>
        <v>14.166666666666666</v>
      </c>
      <c r="AH39" s="13">
        <f t="array" ref="AH39">INDEX(AG:AG,MIN(IF(ISNUMBER(AG39:AG235),ROW(AG39:AG235),"")))</f>
        <v>14.166666666666666</v>
      </c>
      <c r="AI39" s="14">
        <f>IF('Données projet'!$A$62&gt;35,AI38+AH39-AQ38,IF(A39&lt;'Données projet'!$A$62,$AF$205^A39,IF(A39='Données projet'!$A$62,'Données projet'!$B$62,AI38+AH39-AQ38)))</f>
        <v>173.99999999999997</v>
      </c>
      <c r="AJ39" s="14">
        <f>AI39*VLOOKUP('Données projet'!$B$10,Paramètres!$A$1:$I$89,3,0)*VLOOKUP('Données projet'!$B$10,Paramètres!$A$1:$I$89,5,0)</f>
        <v>149.29199999999997</v>
      </c>
      <c r="AK39" s="14">
        <f t="shared" si="35"/>
        <v>38.417645803815411</v>
      </c>
      <c r="AL39" s="22">
        <f t="shared" si="4"/>
        <v>326.9276331083118</v>
      </c>
      <c r="AM39" s="62">
        <f t="shared" si="5"/>
        <v>620.26096644164511</v>
      </c>
      <c r="AN39" s="62">
        <f ca="1">AVERAGE(OFFSET($AM$3,0,0,'Données projet'!$E$10+1,1))-AVERAGE(OFFSET($H$3,0,0,'Données projet'!$E$10+1,1))</f>
        <v>316.3684825550082</v>
      </c>
      <c r="AO39" s="62">
        <f t="shared" si="36"/>
        <v>133.09277301479563</v>
      </c>
      <c r="AP39" s="16">
        <f>IF(ISNA(VLOOKUP(A39,'Données projet'!$A$61:$I$81,3,0)),0,VLOOKUP(A39,'Données projet'!$A$61:$I$81,3,0))</f>
        <v>3</v>
      </c>
      <c r="AQ39" s="16">
        <f>IF(ISNA(VLOOKUP(A39,'Données projet'!$A$61:$I$81,4,0)),0,VLOOKUP(A39,'Données projet'!$A$61:$I$81,4,0))</f>
        <v>60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9.4399999999999977</v>
      </c>
      <c r="BD39" s="13">
        <f>IF('Données projet'!$A$88&gt;35,BD38+BC39-BL38,IF(A39&lt;'Données projet'!$A$88,$BA$205^A39,IF(A39='Données projet'!$A$88,'Données projet'!$B$88,BD38+BC39-BL38)))</f>
        <v>153.84</v>
      </c>
      <c r="BE39" s="14">
        <f>BD39*VLOOKUP('Données projet'!$B$11,Paramètres!$A$1:$I$89,3,0)*VLOOKUP('Données projet'!$B$11,Paramètres!$A$1:$I$89,5,0)</f>
        <v>112.79548800000001</v>
      </c>
      <c r="BF39" s="14">
        <f t="shared" si="37"/>
        <v>29.988658269290546</v>
      </c>
      <c r="BG39" s="22">
        <f t="shared" si="7"/>
        <v>248.68238808568103</v>
      </c>
      <c r="BH39" s="62">
        <f t="shared" si="8"/>
        <v>542.01572141901431</v>
      </c>
      <c r="BI39" s="62">
        <f ca="1">AVERAGE(OFFSET($BH$3,0,0,'Données projet'!$E$11+1,1))-AVERAGE(OFFSET($H$3,0,0,'Données projet'!$E$11+1,1))</f>
        <v>185.06128770938847</v>
      </c>
      <c r="BJ39" s="62">
        <f t="shared" si="38"/>
        <v>176.03085267314418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6.9230769230769225</v>
      </c>
      <c r="BY39" s="13">
        <f>IF('Données projet'!$A$114&gt;35,BY38+BX39-CG38,IF(A39&lt;'Données projet'!$A$114,$BV$205^A39,IF(A39='Données projet'!$A$114,'Données projet'!$B$114,BY38+BX39-CG38)))</f>
        <v>131.2820512820513</v>
      </c>
      <c r="BZ39" s="14">
        <f>BY39*VLOOKUP('Données projet'!$B$12,Paramètres!$A$1:$I$89,3,0)*VLOOKUP('Données projet'!$B$12,Paramètres!$A$1:$I$89,5,0)</f>
        <v>88.064000000000007</v>
      </c>
      <c r="CA39" s="14">
        <f t="shared" si="39"/>
        <v>24.097719124688673</v>
      </c>
      <c r="CB39" s="22">
        <f t="shared" si="10"/>
        <v>195.34832747549947</v>
      </c>
      <c r="CC39" s="62">
        <f t="shared" si="11"/>
        <v>488.68166080883282</v>
      </c>
      <c r="CD39" s="62">
        <f ca="1">AVERAGE(OFFSET($CC$3,0,0,'Données projet'!$E$12+1,1))-AVERAGE(OFFSET($H$3,0,0,'Données projet'!$E$12+1,1))</f>
        <v>151.34537857292304</v>
      </c>
      <c r="CE39" s="62">
        <f t="shared" si="40"/>
        <v>117.70728983591187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368.21879817981187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247.67657178329881</v>
      </c>
      <c r="T40" s="62">
        <f t="shared" si="34"/>
        <v>133.63266168802033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15.166666666666666</v>
      </c>
      <c r="AI40" s="14">
        <f>IF('Données projet'!$A$62&gt;35,AI39+AH40-AQ39,IF(A40&lt;'Données projet'!$A$62,$AF$205^A40,IF(A40='Données projet'!$A$62,'Données projet'!$B$62,AI39+AH40-AQ39)))</f>
        <v>129.16666666666663</v>
      </c>
      <c r="AJ40" s="14">
        <f>AI40*VLOOKUP('Données projet'!$B$10,Paramètres!$A$1:$I$89,3,0)*VLOOKUP('Données projet'!$B$10,Paramètres!$A$1:$I$89,5,0)</f>
        <v>110.82499999999999</v>
      </c>
      <c r="AK40" s="14">
        <f t="shared" si="35"/>
        <v>29.525276397875576</v>
      </c>
      <c r="AL40" s="22">
        <f t="shared" si="4"/>
        <v>244.44339805963327</v>
      </c>
      <c r="AM40" s="62">
        <f t="shared" si="5"/>
        <v>537.77673139296655</v>
      </c>
      <c r="AN40" s="62">
        <f ca="1">AVERAGE(OFFSET($AM$3,0,0,'Données projet'!$E$10+1,1))-AVERAGE(OFFSET($H$3,0,0,'Données projet'!$E$10+1,1))</f>
        <v>316.3684825550082</v>
      </c>
      <c r="AO40" s="62">
        <f t="shared" si="36"/>
        <v>133.09277301479563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9.4399999999999977</v>
      </c>
      <c r="BD40" s="13">
        <f>IF('Données projet'!$A$88&gt;35,BD39+BC40-BL39,IF(A40&lt;'Données projet'!$A$88,$BA$205^A40,IF(A40='Données projet'!$A$88,'Données projet'!$B$88,BD39+BC40-BL39)))</f>
        <v>163.28</v>
      </c>
      <c r="BE40" s="14">
        <f>BD40*VLOOKUP('Données projet'!$B$11,Paramètres!$A$1:$I$89,3,0)*VLOOKUP('Données projet'!$B$11,Paramètres!$A$1:$I$89,5,0)</f>
        <v>119.71689599999999</v>
      </c>
      <c r="BF40" s="14">
        <f t="shared" si="37"/>
        <v>31.608960861058836</v>
      </c>
      <c r="BG40" s="22">
        <f t="shared" si="7"/>
        <v>263.55920069967749</v>
      </c>
      <c r="BH40" s="62">
        <f t="shared" si="8"/>
        <v>556.89253403301086</v>
      </c>
      <c r="BI40" s="62">
        <f ca="1">AVERAGE(OFFSET($BH$3,0,0,'Données projet'!$E$11+1,1))-AVERAGE(OFFSET($H$3,0,0,'Données projet'!$E$11+1,1))</f>
        <v>185.06128770938847</v>
      </c>
      <c r="BJ40" s="62">
        <f t="shared" si="38"/>
        <v>176.03085267314418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6.9230769230769225</v>
      </c>
      <c r="BY40" s="13">
        <f>IF('Données projet'!$A$114&gt;35,BY39+BX40-CG39,IF(A40&lt;'Données projet'!$A$114,$BV$205^A40,IF(A40='Données projet'!$A$114,'Données projet'!$B$114,BY39+BX40-CG39)))</f>
        <v>138.20512820512823</v>
      </c>
      <c r="BZ40" s="14">
        <f>BY40*VLOOKUP('Données projet'!$B$12,Paramètres!$A$1:$I$89,3,0)*VLOOKUP('Données projet'!$B$12,Paramètres!$A$1:$I$89,5,0)</f>
        <v>92.708000000000027</v>
      </c>
      <c r="CA40" s="14">
        <f t="shared" si="39"/>
        <v>25.217198292374437</v>
      </c>
      <c r="CB40" s="22">
        <f t="shared" si="10"/>
        <v>205.38638702588551</v>
      </c>
      <c r="CC40" s="62">
        <f t="shared" si="11"/>
        <v>498.71972035921885</v>
      </c>
      <c r="CD40" s="62">
        <f ca="1">AVERAGE(OFFSET($CC$3,0,0,'Données projet'!$E$12+1,1))-AVERAGE(OFFSET($H$3,0,0,'Données projet'!$E$12+1,1))</f>
        <v>151.34537857292304</v>
      </c>
      <c r="CE40" s="62">
        <f t="shared" si="40"/>
        <v>117.70728983591187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370.18675757542417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247.67657178329881</v>
      </c>
      <c r="T41" s="62">
        <f t="shared" si="34"/>
        <v>133.63266168802033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15.166666666666666</v>
      </c>
      <c r="AI41" s="14">
        <f>IF('Données projet'!$A$62&gt;35,AI40+AH41-AQ40,IF(A41&lt;'Données projet'!$A$62,$AF$205^A41,IF(A41='Données projet'!$A$62,'Données projet'!$B$62,AI40+AH41-AQ40)))</f>
        <v>144.33333333333329</v>
      </c>
      <c r="AJ41" s="14">
        <f>AI41*VLOOKUP('Données projet'!$B$10,Paramètres!$A$1:$I$89,3,0)*VLOOKUP('Données projet'!$B$10,Paramètres!$A$1:$I$89,5,0)</f>
        <v>123.83799999999997</v>
      </c>
      <c r="AK41" s="14">
        <f t="shared" si="35"/>
        <v>32.568503009939569</v>
      </c>
      <c r="AL41" s="22">
        <f t="shared" si="4"/>
        <v>272.40799274231136</v>
      </c>
      <c r="AM41" s="62">
        <f t="shared" si="5"/>
        <v>565.74132607564468</v>
      </c>
      <c r="AN41" s="62">
        <f ca="1">AVERAGE(OFFSET($AM$3,0,0,'Données projet'!$E$10+1,1))-AVERAGE(OFFSET($H$3,0,0,'Données projet'!$E$10+1,1))</f>
        <v>316.3684825550082</v>
      </c>
      <c r="AO41" s="62">
        <f t="shared" si="36"/>
        <v>133.09277301479563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9.4399999999999977</v>
      </c>
      <c r="BD41" s="13">
        <f>IF('Données projet'!$A$88&gt;35,BD40+BC41-BL40,IF(A41&lt;'Données projet'!$A$88,$BA$205^A41,IF(A41='Données projet'!$A$88,'Données projet'!$B$88,BD40+BC41-BL40)))</f>
        <v>172.72</v>
      </c>
      <c r="BE41" s="14">
        <f>BD41*VLOOKUP('Données projet'!$B$11,Paramètres!$A$1:$I$89,3,0)*VLOOKUP('Données projet'!$B$11,Paramètres!$A$1:$I$89,5,0)</f>
        <v>126.63830400000001</v>
      </c>
      <c r="BF41" s="14">
        <f t="shared" si="37"/>
        <v>33.218389610023145</v>
      </c>
      <c r="BG41" s="22">
        <f t="shared" si="7"/>
        <v>278.41707470412359</v>
      </c>
      <c r="BH41" s="62">
        <f t="shared" si="8"/>
        <v>571.75040803745696</v>
      </c>
      <c r="BI41" s="62">
        <f ca="1">AVERAGE(OFFSET($BH$3,0,0,'Données projet'!$E$11+1,1))-AVERAGE(OFFSET($H$3,0,0,'Données projet'!$E$11+1,1))</f>
        <v>185.06128770938847</v>
      </c>
      <c r="BJ41" s="62">
        <f t="shared" si="38"/>
        <v>176.03085267314418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6.9230769230769225</v>
      </c>
      <c r="BY41" s="13">
        <f>IF('Données projet'!$A$114&gt;35,BY40+BX41-CG40,IF(A41&lt;'Données projet'!$A$114,$BV$205^A41,IF(A41='Données projet'!$A$114,'Données projet'!$B$114,BY40+BX41-CG40)))</f>
        <v>145.12820512820517</v>
      </c>
      <c r="BZ41" s="14">
        <f>BY41*VLOOKUP('Données projet'!$B$12,Paramètres!$A$1:$I$89,3,0)*VLOOKUP('Données projet'!$B$12,Paramètres!$A$1:$I$89,5,0)</f>
        <v>97.352000000000032</v>
      </c>
      <c r="CA41" s="14">
        <f t="shared" si="39"/>
        <v>26.330166121651178</v>
      </c>
      <c r="CB41" s="22">
        <f t="shared" si="10"/>
        <v>215.41310599520918</v>
      </c>
      <c r="CC41" s="62">
        <f t="shared" si="11"/>
        <v>508.74643932854246</v>
      </c>
      <c r="CD41" s="62">
        <f ca="1">AVERAGE(OFFSET($CC$3,0,0,'Données projet'!$E$12+1,1))-AVERAGE(OFFSET($H$3,0,0,'Données projet'!$E$12+1,1))</f>
        <v>151.34537857292304</v>
      </c>
      <c r="CE41" s="62">
        <f t="shared" si="40"/>
        <v>117.70728983591187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372.15343449123395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247.67657178329881</v>
      </c>
      <c r="T42" s="62">
        <f t="shared" si="34"/>
        <v>133.63266168802033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15.166666666666666</v>
      </c>
      <c r="AI42" s="14">
        <f>IF('Données projet'!$A$62&gt;35,AI41+AH42-AQ41,IF(A42&lt;'Données projet'!$A$62,$AF$205^A42,IF(A42='Données projet'!$A$62,'Données projet'!$B$62,AI41+AH42-AQ41)))</f>
        <v>159.49999999999994</v>
      </c>
      <c r="AJ42" s="14">
        <f>AI42*VLOOKUP('Données projet'!$B$10,Paramètres!$A$1:$I$89,3,0)*VLOOKUP('Données projet'!$B$10,Paramètres!$A$1:$I$89,5,0)</f>
        <v>136.85099999999997</v>
      </c>
      <c r="AK42" s="14">
        <f t="shared" si="35"/>
        <v>35.574661452157265</v>
      </c>
      <c r="AL42" s="22">
        <f t="shared" si="4"/>
        <v>300.30802702917384</v>
      </c>
      <c r="AM42" s="62">
        <f t="shared" si="5"/>
        <v>593.64136036250716</v>
      </c>
      <c r="AN42" s="62">
        <f ca="1">AVERAGE(OFFSET($AM$3,0,0,'Données projet'!$E$10+1,1))-AVERAGE(OFFSET($H$3,0,0,'Données projet'!$E$10+1,1))</f>
        <v>316.3684825550082</v>
      </c>
      <c r="AO42" s="62">
        <f t="shared" si="36"/>
        <v>133.09277301479563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9.4399999999999977</v>
      </c>
      <c r="BD42" s="13">
        <f>IF('Données projet'!$A$88&gt;35,BD41+BC42-BL41,IF(A42&lt;'Données projet'!$A$88,$BA$205^A42,IF(A42='Données projet'!$A$88,'Données projet'!$B$88,BD41+BC42-BL41)))</f>
        <v>182.16</v>
      </c>
      <c r="BE42" s="14">
        <f>BD42*VLOOKUP('Données projet'!$B$11,Paramètres!$A$1:$I$89,3,0)*VLOOKUP('Données projet'!$B$11,Paramètres!$A$1:$I$89,5,0)</f>
        <v>133.55971199999999</v>
      </c>
      <c r="BF42" s="14">
        <f t="shared" si="37"/>
        <v>34.817606573626115</v>
      </c>
      <c r="BG42" s="22">
        <f t="shared" si="7"/>
        <v>293.25716318239881</v>
      </c>
      <c r="BH42" s="62">
        <f t="shared" si="8"/>
        <v>586.59049651573218</v>
      </c>
      <c r="BI42" s="62">
        <f ca="1">AVERAGE(OFFSET($BH$3,0,0,'Données projet'!$E$11+1,1))-AVERAGE(OFFSET($H$3,0,0,'Données projet'!$E$11+1,1))</f>
        <v>185.06128770938847</v>
      </c>
      <c r="BJ42" s="62">
        <f t="shared" si="38"/>
        <v>176.03085267314418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6.9230769230769225</v>
      </c>
      <c r="BY42" s="13">
        <f>IF('Données projet'!$A$114&gt;35,BY41+BX42-CG41,IF(A42&lt;'Données projet'!$A$114,$BV$205^A42,IF(A42='Données projet'!$A$114,'Données projet'!$B$114,BY41+BX42-CG41)))</f>
        <v>152.0512820512821</v>
      </c>
      <c r="BZ42" s="14">
        <f>BY42*VLOOKUP('Données projet'!$B$12,Paramètres!$A$1:$I$89,3,0)*VLOOKUP('Données projet'!$B$12,Paramètres!$A$1:$I$89,5,0)</f>
        <v>101.99600000000004</v>
      </c>
      <c r="CA42" s="14">
        <f t="shared" si="39"/>
        <v>27.436968686812364</v>
      </c>
      <c r="CB42" s="22">
        <f t="shared" si="10"/>
        <v>225.42908712953158</v>
      </c>
      <c r="CC42" s="62">
        <f t="shared" si="11"/>
        <v>518.76242046286484</v>
      </c>
      <c r="CD42" s="62">
        <f ca="1">AVERAGE(OFFSET($CC$3,0,0,'Données projet'!$E$12+1,1))-AVERAGE(OFFSET($H$3,0,0,'Données projet'!$E$12+1,1))</f>
        <v>151.34537857292304</v>
      </c>
      <c r="CE42" s="62">
        <f t="shared" si="40"/>
        <v>117.70728983591187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374.11886559244715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247.67657178329881</v>
      </c>
      <c r="T43" s="62">
        <f t="shared" si="34"/>
        <v>133.63266168802033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15.166666666666666</v>
      </c>
      <c r="AI43" s="14">
        <f>IF('Données projet'!$A$62&gt;35,AI42+AH43-AQ42,IF(A43&lt;'Données projet'!$A$62,$AF$205^A43,IF(A43='Données projet'!$A$62,'Données projet'!$B$62,AI42+AH43-AQ42)))</f>
        <v>174.6666666666666</v>
      </c>
      <c r="AJ43" s="14">
        <f>AI43*VLOOKUP('Données projet'!$B$10,Paramètres!$A$1:$I$89,3,0)*VLOOKUP('Données projet'!$B$10,Paramètres!$A$1:$I$89,5,0)</f>
        <v>149.86399999999995</v>
      </c>
      <c r="AK43" s="14">
        <f t="shared" si="35"/>
        <v>38.547677501412096</v>
      </c>
      <c r="AL43" s="22">
        <f t="shared" si="4"/>
        <v>328.1503383149593</v>
      </c>
      <c r="AM43" s="62">
        <f t="shared" si="5"/>
        <v>621.48367164829256</v>
      </c>
      <c r="AN43" s="62">
        <f ca="1">AVERAGE(OFFSET($AM$3,0,0,'Données projet'!$E$10+1,1))-AVERAGE(OFFSET($H$3,0,0,'Données projet'!$E$10+1,1))</f>
        <v>316.3684825550082</v>
      </c>
      <c r="AO43" s="62">
        <f t="shared" si="36"/>
        <v>133.09277301479563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191.6</v>
      </c>
      <c r="BB43" s="13">
        <f>VLOOKUP(A43,'Données projet'!$A$87:$I$107,9,0)</f>
        <v>9.4399999999999977</v>
      </c>
      <c r="BC43" s="13">
        <f t="array" ref="BC43">INDEX(BB:BB,MIN(IF(ISNUMBER(BB43:BB239),ROW(BB43:BB239),"")))</f>
        <v>9.4399999999999977</v>
      </c>
      <c r="BD43" s="13">
        <f>IF('Données projet'!$A$88&gt;35,BD42+BC43-BL42,IF(A43&lt;'Données projet'!$A$88,$BA$205^A43,IF(A43='Données projet'!$A$88,'Données projet'!$B$88,BD42+BC43-BL42)))</f>
        <v>191.6</v>
      </c>
      <c r="BE43" s="14">
        <f>BD43*VLOOKUP('Données projet'!$B$11,Paramètres!$A$1:$I$89,3,0)*VLOOKUP('Données projet'!$B$11,Paramètres!$A$1:$I$89,5,0)</f>
        <v>140.48112</v>
      </c>
      <c r="BF43" s="14">
        <f t="shared" si="37"/>
        <v>36.40720131454038</v>
      </c>
      <c r="BG43" s="22">
        <f t="shared" si="7"/>
        <v>308.0804929561578</v>
      </c>
      <c r="BH43" s="62">
        <f t="shared" si="8"/>
        <v>601.41382628949111</v>
      </c>
      <c r="BI43" s="62">
        <f ca="1">AVERAGE(OFFSET($BH$3,0,0,'Données projet'!$E$11+1,1))-AVERAGE(OFFSET($H$3,0,0,'Données projet'!$E$11+1,1))</f>
        <v>185.06128770938847</v>
      </c>
      <c r="BJ43" s="62">
        <f t="shared" si="38"/>
        <v>176.03085267314418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158.97435897435898</v>
      </c>
      <c r="BW43" s="13">
        <f>VLOOKUP(A43,'Données projet'!$A$113:$I$133,9,0)</f>
        <v>6.9230769230769225</v>
      </c>
      <c r="BX43" s="13">
        <f t="array" ref="BX43">INDEX(BW:BW,MIN(IF(ISNUMBER(BW43:BW239),ROW(BW43:BW239),"")))</f>
        <v>6.9230769230769225</v>
      </c>
      <c r="BY43" s="13">
        <f>IF('Données projet'!$A$114&gt;35,BY42+BX43-CG42,IF(A43&lt;'Données projet'!$A$114,$BV$205^A43,IF(A43='Données projet'!$A$114,'Données projet'!$B$114,BY42+BX43-CG42)))</f>
        <v>158.97435897435903</v>
      </c>
      <c r="BZ43" s="14">
        <f>BY43*VLOOKUP('Données projet'!$B$12,Paramètres!$A$1:$I$89,3,0)*VLOOKUP('Données projet'!$B$12,Paramètres!$A$1:$I$89,5,0)</f>
        <v>106.64000000000003</v>
      </c>
      <c r="CA43" s="14">
        <f t="shared" si="39"/>
        <v>28.537918766434618</v>
      </c>
      <c r="CB43" s="22">
        <f t="shared" si="10"/>
        <v>235.4348751848737</v>
      </c>
      <c r="CC43" s="62">
        <f t="shared" si="11"/>
        <v>528.76820851820708</v>
      </c>
      <c r="CD43" s="62">
        <f ca="1">AVERAGE(OFFSET($CC$3,0,0,'Données projet'!$E$12+1,1))-AVERAGE(OFFSET($H$3,0,0,'Données projet'!$E$12+1,1))</f>
        <v>151.34537857292304</v>
      </c>
      <c r="CE43" s="62">
        <f t="shared" si="40"/>
        <v>117.70728983591187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376.08308560652495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131.55792000000002</v>
      </c>
      <c r="P44" s="14">
        <f t="shared" si="33"/>
        <v>34.3560989338864</v>
      </c>
      <c r="Q44" s="22">
        <f t="shared" si="53"/>
        <v>288.96691630985219</v>
      </c>
      <c r="R44" s="62">
        <f t="shared" si="0"/>
        <v>582.30024964318545</v>
      </c>
      <c r="S44" s="62">
        <f ca="1">AVERAGE(OFFSET($R$3,0,0,'Données projet'!$E$9+1,1))-AVERAGE(OFFSET($H$3,0,0,'Données projet'!$E$9+1,1))</f>
        <v>247.67657178329881</v>
      </c>
      <c r="T44" s="62">
        <f t="shared" si="34"/>
        <v>133.63266168802033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15.166666666666666</v>
      </c>
      <c r="AI44" s="14">
        <f>IF('Données projet'!$A$62&gt;35,AI43+AH44-AQ43,IF(A44&lt;'Données projet'!$A$62,$AF$205^A44,IF(A44='Données projet'!$A$62,'Données projet'!$B$62,AI43+AH44-AQ43)))</f>
        <v>189.83333333333326</v>
      </c>
      <c r="AJ44" s="14">
        <f>AI44*VLOOKUP('Données projet'!$B$10,Paramètres!$A$1:$I$89,3,0)*VLOOKUP('Données projet'!$B$10,Paramètres!$A$1:$I$89,5,0)</f>
        <v>162.87699999999995</v>
      </c>
      <c r="AK44" s="14">
        <f t="shared" si="35"/>
        <v>41.490756193100523</v>
      </c>
      <c r="AL44" s="22">
        <f t="shared" si="4"/>
        <v>355.94050870298332</v>
      </c>
      <c r="AM44" s="62">
        <f t="shared" si="5"/>
        <v>649.27384203631664</v>
      </c>
      <c r="AN44" s="62">
        <f ca="1">AVERAGE(OFFSET($AM$3,0,0,'Données projet'!$E$10+1,1))-AVERAGE(OFFSET($H$3,0,0,'Données projet'!$E$10+1,1))</f>
        <v>316.3684825550082</v>
      </c>
      <c r="AO44" s="62">
        <f t="shared" si="36"/>
        <v>133.09277301479563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8.2000000000000064</v>
      </c>
      <c r="BD44" s="13">
        <f>IF('Données projet'!$A$88&gt;35,BD43+BC44-BL43,IF(A44&lt;'Données projet'!$A$88,$BA$205^A44,IF(A44='Données projet'!$A$88,'Données projet'!$B$88,BD43+BC44-BL43)))</f>
        <v>199.8</v>
      </c>
      <c r="BE44" s="14">
        <f>BD44*VLOOKUP('Données projet'!$B$11,Paramètres!$A$1:$I$89,3,0)*VLOOKUP('Données projet'!$B$11,Paramètres!$A$1:$I$89,5,0)</f>
        <v>146.49336000000002</v>
      </c>
      <c r="BF44" s="14">
        <f t="shared" si="37"/>
        <v>37.78059530839176</v>
      </c>
      <c r="BG44" s="22">
        <f t="shared" si="7"/>
        <v>320.943805495449</v>
      </c>
      <c r="BH44" s="62">
        <f t="shared" si="8"/>
        <v>614.27713882878231</v>
      </c>
      <c r="BI44" s="62">
        <f ca="1">AVERAGE(OFFSET($BH$3,0,0,'Données projet'!$E$11+1,1))-AVERAGE(OFFSET($H$3,0,0,'Données projet'!$E$11+1,1))</f>
        <v>185.06128770938847</v>
      </c>
      <c r="BJ44" s="62">
        <f t="shared" si="38"/>
        <v>176.03085267314418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6.2820512820512819</v>
      </c>
      <c r="BY44" s="13">
        <f>IF('Données projet'!$A$114&gt;35,BY43+BX44-CG43,IF(A44&lt;'Données projet'!$A$114,$BV$205^A44,IF(A44='Données projet'!$A$114,'Données projet'!$B$114,BY43+BX44-CG43)))</f>
        <v>165.25641025641031</v>
      </c>
      <c r="BZ44" s="14">
        <f>BY44*VLOOKUP('Données projet'!$B$12,Paramètres!$A$1:$I$89,3,0)*VLOOKUP('Données projet'!$B$12,Paramètres!$A$1:$I$89,5,0)</f>
        <v>110.85400000000003</v>
      </c>
      <c r="CA44" s="14">
        <f t="shared" si="39"/>
        <v>29.532102980068863</v>
      </c>
      <c r="CB44" s="22">
        <f t="shared" si="10"/>
        <v>244.50579602361998</v>
      </c>
      <c r="CC44" s="62">
        <f t="shared" si="11"/>
        <v>537.83912935695332</v>
      </c>
      <c r="CD44" s="62">
        <f ca="1">AVERAGE(OFFSET($CC$3,0,0,'Données projet'!$E$12+1,1))-AVERAGE(OFFSET($H$3,0,0,'Données projet'!$E$12+1,1))</f>
        <v>151.34537857292304</v>
      </c>
      <c r="CE44" s="62">
        <f t="shared" si="40"/>
        <v>117.70728983591187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378.04612747032132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139.15824000000003</v>
      </c>
      <c r="P45" s="14">
        <f t="shared" si="33"/>
        <v>36.104102468715482</v>
      </c>
      <c r="Q45" s="22">
        <f t="shared" si="53"/>
        <v>305.24857979967953</v>
      </c>
      <c r="R45" s="62">
        <f t="shared" si="0"/>
        <v>598.5819131330129</v>
      </c>
      <c r="S45" s="62">
        <f ca="1">AVERAGE(OFFSET($R$3,0,0,'Données projet'!$E$9+1,1))-AVERAGE(OFFSET($H$3,0,0,'Données projet'!$E$9+1,1))</f>
        <v>247.67657178329881</v>
      </c>
      <c r="T45" s="62">
        <f t="shared" si="34"/>
        <v>133.63266168802033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205</v>
      </c>
      <c r="AG45" s="13">
        <f>VLOOKUP(A45,'Données projet'!$A$61:$I$81,9,0)</f>
        <v>15.166666666666666</v>
      </c>
      <c r="AH45" s="13">
        <f t="array" ref="AH45">INDEX(AG:AG,MIN(IF(ISNUMBER(AG45:AG241),ROW(AG45:AG241),"")))</f>
        <v>15.166666666666666</v>
      </c>
      <c r="AI45" s="14">
        <f>IF('Données projet'!$A$62&gt;35,AI44+AH45-AQ44,IF(A45&lt;'Données projet'!$A$62,$AF$205^A45,IF(A45='Données projet'!$A$62,'Données projet'!$B$62,AI44+AH45-AQ44)))</f>
        <v>204.99999999999991</v>
      </c>
      <c r="AJ45" s="14">
        <f>AI45*VLOOKUP('Données projet'!$B$10,Paramètres!$A$1:$I$89,3,0)*VLOOKUP('Données projet'!$B$10,Paramètres!$A$1:$I$89,5,0)</f>
        <v>175.88999999999993</v>
      </c>
      <c r="AK45" s="14">
        <f t="shared" si="35"/>
        <v>44.406561291935212</v>
      </c>
      <c r="AL45" s="22">
        <f t="shared" si="4"/>
        <v>383.6831775834537</v>
      </c>
      <c r="AM45" s="62">
        <f t="shared" si="5"/>
        <v>677.01651091678696</v>
      </c>
      <c r="AN45" s="62">
        <f ca="1">AVERAGE(OFFSET($AM$3,0,0,'Données projet'!$E$10+1,1))-AVERAGE(OFFSET($H$3,0,0,'Données projet'!$E$10+1,1))</f>
        <v>316.3684825550082</v>
      </c>
      <c r="AO45" s="62">
        <f t="shared" si="36"/>
        <v>133.09277301479563</v>
      </c>
      <c r="AP45" s="16">
        <f>IF(ISNA(VLOOKUP(A45,'Données projet'!$A$61:$I$81,3,0)),0,VLOOKUP(A45,'Données projet'!$A$61:$I$81,3,0))</f>
        <v>4</v>
      </c>
      <c r="AQ45" s="16">
        <f>IF(ISNA(VLOOKUP(A45,'Données projet'!$A$61:$I$81,4,0)),0,VLOOKUP(A45,'Données projet'!$A$61:$I$81,4,0))</f>
        <v>59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8.2000000000000064</v>
      </c>
      <c r="BD45" s="13">
        <f>IF('Données projet'!$A$88&gt;35,BD44+BC45-BL44,IF(A45&lt;'Données projet'!$A$88,$BA$205^A45,IF(A45='Données projet'!$A$88,'Données projet'!$B$88,BD44+BC45-BL44)))</f>
        <v>208.00000000000003</v>
      </c>
      <c r="BE45" s="14">
        <f>BD45*VLOOKUP('Données projet'!$B$11,Paramètres!$A$1:$I$89,3,0)*VLOOKUP('Données projet'!$B$11,Paramètres!$A$1:$I$89,5,0)</f>
        <v>152.50560000000002</v>
      </c>
      <c r="BF45" s="14">
        <f t="shared" si="37"/>
        <v>39.147442061162216</v>
      </c>
      <c r="BG45" s="22">
        <f t="shared" si="7"/>
        <v>333.79571492319093</v>
      </c>
      <c r="BH45" s="62">
        <f t="shared" si="8"/>
        <v>627.12904825652424</v>
      </c>
      <c r="BI45" s="62">
        <f ca="1">AVERAGE(OFFSET($BH$3,0,0,'Données projet'!$E$11+1,1))-AVERAGE(OFFSET($H$3,0,0,'Données projet'!$E$11+1,1))</f>
        <v>185.06128770938847</v>
      </c>
      <c r="BJ45" s="62">
        <f t="shared" si="38"/>
        <v>176.03085267314418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6.2820512820512819</v>
      </c>
      <c r="BY45" s="13">
        <f>IF('Données projet'!$A$114&gt;35,BY44+BX45-CG44,IF(A45&lt;'Données projet'!$A$114,$BV$205^A45,IF(A45='Données projet'!$A$114,'Données projet'!$B$114,BY44+BX45-CG44)))</f>
        <v>171.53846153846158</v>
      </c>
      <c r="BZ45" s="14">
        <f>BY45*VLOOKUP('Données projet'!$B$12,Paramètres!$A$1:$I$89,3,0)*VLOOKUP('Données projet'!$B$12,Paramètres!$A$1:$I$89,5,0)</f>
        <v>115.06800000000003</v>
      </c>
      <c r="CA45" s="14">
        <f t="shared" si="39"/>
        <v>30.521896703482735</v>
      </c>
      <c r="CB45" s="22">
        <f t="shared" si="10"/>
        <v>253.56907009189914</v>
      </c>
      <c r="CC45" s="62">
        <f t="shared" si="11"/>
        <v>546.90240342523248</v>
      </c>
      <c r="CD45" s="62">
        <f ca="1">AVERAGE(OFFSET($CC$3,0,0,'Données projet'!$E$12+1,1))-AVERAGE(OFFSET($H$3,0,0,'Données projet'!$E$12+1,1))</f>
        <v>151.34537857292304</v>
      </c>
      <c r="CE45" s="62">
        <f t="shared" si="40"/>
        <v>117.70728983591187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380.00802246281268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146.75856000000005</v>
      </c>
      <c r="P46" s="14">
        <f t="shared" si="33"/>
        <v>37.841022770456242</v>
      </c>
      <c r="Q46" s="22">
        <f t="shared" si="53"/>
        <v>321.51093999187805</v>
      </c>
      <c r="R46" s="62">
        <f t="shared" si="0"/>
        <v>614.84427332521136</v>
      </c>
      <c r="S46" s="62">
        <f ca="1">AVERAGE(OFFSET($R$3,0,0,'Données projet'!$E$9+1,1))-AVERAGE(OFFSET($H$3,0,0,'Données projet'!$E$9+1,1))</f>
        <v>247.67657178329881</v>
      </c>
      <c r="T46" s="62">
        <f t="shared" si="34"/>
        <v>133.63266168802033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15.666666666666666</v>
      </c>
      <c r="AI46" s="14">
        <f>IF('Données projet'!$A$62&gt;35,AI45+AH46-AQ45,IF(A46&lt;'Données projet'!$A$62,$AF$205^A46,IF(A46='Données projet'!$A$62,'Données projet'!$B$62,AI45+AH46-AQ45)))</f>
        <v>161.66666666666657</v>
      </c>
      <c r="AJ46" s="14">
        <f>AI46*VLOOKUP('Données projet'!$B$10,Paramètres!$A$1:$I$89,3,0)*VLOOKUP('Données projet'!$B$10,Paramètres!$A$1:$I$89,5,0)</f>
        <v>138.70999999999995</v>
      </c>
      <c r="AK46" s="14">
        <f t="shared" si="35"/>
        <v>36.00132558429457</v>
      </c>
      <c r="AL46" s="22">
        <f t="shared" si="4"/>
        <v>304.2888920593129</v>
      </c>
      <c r="AM46" s="62">
        <f t="shared" si="5"/>
        <v>597.62222539264621</v>
      </c>
      <c r="AN46" s="62">
        <f ca="1">AVERAGE(OFFSET($AM$3,0,0,'Données projet'!$E$10+1,1))-AVERAGE(OFFSET($H$3,0,0,'Données projet'!$E$10+1,1))</f>
        <v>316.3684825550082</v>
      </c>
      <c r="AO46" s="62">
        <f t="shared" si="36"/>
        <v>133.09277301479563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8.2000000000000064</v>
      </c>
      <c r="BD46" s="13">
        <f>IF('Données projet'!$A$88&gt;35,BD45+BC46-BL45,IF(A46&lt;'Données projet'!$A$88,$BA$205^A46,IF(A46='Données projet'!$A$88,'Données projet'!$B$88,BD45+BC46-BL45)))</f>
        <v>216.20000000000005</v>
      </c>
      <c r="BE46" s="14">
        <f>BD46*VLOOKUP('Données projet'!$B$11,Paramètres!$A$1:$I$89,3,0)*VLOOKUP('Données projet'!$B$11,Paramètres!$A$1:$I$89,5,0)</f>
        <v>158.51784000000004</v>
      </c>
      <c r="BF46" s="14">
        <f t="shared" si="37"/>
        <v>40.508029221174901</v>
      </c>
      <c r="BG46" s="22">
        <f t="shared" si="7"/>
        <v>346.63672222687961</v>
      </c>
      <c r="BH46" s="62">
        <f t="shared" si="8"/>
        <v>639.97005556021293</v>
      </c>
      <c r="BI46" s="62">
        <f ca="1">AVERAGE(OFFSET($BH$3,0,0,'Données projet'!$E$11+1,1))-AVERAGE(OFFSET($H$3,0,0,'Données projet'!$E$11+1,1))</f>
        <v>185.06128770938847</v>
      </c>
      <c r="BJ46" s="62">
        <f t="shared" si="38"/>
        <v>176.03085267314418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6.2820512820512819</v>
      </c>
      <c r="BY46" s="13">
        <f>IF('Données projet'!$A$114&gt;35,BY45+BX46-CG45,IF(A46&lt;'Données projet'!$A$114,$BV$205^A46,IF(A46='Données projet'!$A$114,'Données projet'!$B$114,BY45+BX46-CG45)))</f>
        <v>177.82051282051285</v>
      </c>
      <c r="BZ46" s="14">
        <f>BY46*VLOOKUP('Données projet'!$B$12,Paramètres!$A$1:$I$89,3,0)*VLOOKUP('Données projet'!$B$12,Paramètres!$A$1:$I$89,5,0)</f>
        <v>119.28200000000002</v>
      </c>
      <c r="CA46" s="14">
        <f t="shared" si="39"/>
        <v>31.507479139573579</v>
      </c>
      <c r="CB46" s="22">
        <f t="shared" si="10"/>
        <v>262.62500950142402</v>
      </c>
      <c r="CC46" s="62">
        <f t="shared" si="11"/>
        <v>555.95834283475733</v>
      </c>
      <c r="CD46" s="62">
        <f ca="1">AVERAGE(OFFSET($CC$3,0,0,'Données projet'!$E$12+1,1))-AVERAGE(OFFSET($H$3,0,0,'Données projet'!$E$12+1,1))</f>
        <v>151.34537857292304</v>
      </c>
      <c r="CE46" s="62">
        <f t="shared" si="40"/>
        <v>117.70728983591187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381.96880032513235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631.08844392332617</v>
      </c>
      <c r="S47" s="62">
        <f ca="1">AVERAGE(OFFSET($R$3,0,0,'Données projet'!$E$9+1,1))-AVERAGE(OFFSET($H$3,0,0,'Données projet'!$E$9+1,1))</f>
        <v>247.67657178329881</v>
      </c>
      <c r="T47" s="62">
        <f t="shared" si="34"/>
        <v>133.63266168802033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15.666666666666666</v>
      </c>
      <c r="AI47" s="14">
        <f>IF('Données projet'!$A$62&gt;35,AI46+AH47-AQ46,IF(A47&lt;'Données projet'!$A$62,$AF$205^A47,IF(A47='Données projet'!$A$62,'Données projet'!$B$62,AI46+AH47-AQ46)))</f>
        <v>177.33333333333323</v>
      </c>
      <c r="AJ47" s="14">
        <f>AI47*VLOOKUP('Données projet'!$B$10,Paramètres!$A$1:$I$89,3,0)*VLOOKUP('Données projet'!$B$10,Paramètres!$A$1:$I$89,5,0)</f>
        <v>152.15199999999993</v>
      </c>
      <c r="AK47" s="14">
        <f t="shared" si="35"/>
        <v>39.067229161930634</v>
      </c>
      <c r="AL47" s="22">
        <f t="shared" si="4"/>
        <v>333.04015745702907</v>
      </c>
      <c r="AM47" s="62">
        <f t="shared" si="5"/>
        <v>626.37349079036244</v>
      </c>
      <c r="AN47" s="62">
        <f ca="1">AVERAGE(OFFSET($AM$3,0,0,'Données projet'!$E$10+1,1))-AVERAGE(OFFSET($H$3,0,0,'Données projet'!$E$10+1,1))</f>
        <v>316.3684825550082</v>
      </c>
      <c r="AO47" s="62">
        <f t="shared" si="36"/>
        <v>133.09277301479563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8.2000000000000064</v>
      </c>
      <c r="BD47" s="13">
        <f>IF('Données projet'!$A$88&gt;35,BD46+BC47-BL46,IF(A47&lt;'Données projet'!$A$88,$BA$205^A47,IF(A47='Données projet'!$A$88,'Données projet'!$B$88,BD46+BC47-BL46)))</f>
        <v>224.40000000000006</v>
      </c>
      <c r="BE47" s="14">
        <f>BD47*VLOOKUP('Données projet'!$B$11,Paramètres!$A$1:$I$89,3,0)*VLOOKUP('Données projet'!$B$11,Paramètres!$A$1:$I$89,5,0)</f>
        <v>164.53008000000003</v>
      </c>
      <c r="BF47" s="14">
        <f t="shared" si="37"/>
        <v>41.862621381083812</v>
      </c>
      <c r="BG47" s="22">
        <f t="shared" si="7"/>
        <v>359.46728823872098</v>
      </c>
      <c r="BH47" s="62">
        <f t="shared" si="8"/>
        <v>652.8006215720543</v>
      </c>
      <c r="BI47" s="62">
        <f ca="1">AVERAGE(OFFSET($BH$3,0,0,'Données projet'!$E$11+1,1))-AVERAGE(OFFSET($H$3,0,0,'Données projet'!$E$11+1,1))</f>
        <v>185.06128770938847</v>
      </c>
      <c r="BJ47" s="62">
        <f t="shared" si="38"/>
        <v>176.03085267314418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6.2820512820512819</v>
      </c>
      <c r="BY47" s="13">
        <f>IF('Données projet'!$A$114&gt;35,BY46+BX47-CG46,IF(A47&lt;'Données projet'!$A$114,$BV$205^A47,IF(A47='Données projet'!$A$114,'Données projet'!$B$114,BY46+BX47-CG46)))</f>
        <v>184.10256410256412</v>
      </c>
      <c r="BZ47" s="14">
        <f>BY47*VLOOKUP('Données projet'!$B$12,Paramètres!$A$1:$I$89,3,0)*VLOOKUP('Données projet'!$B$12,Paramètres!$A$1:$I$89,5,0)</f>
        <v>123.49600000000001</v>
      </c>
      <c r="CA47" s="14">
        <f t="shared" si="39"/>
        <v>32.489016111577364</v>
      </c>
      <c r="CB47" s="22">
        <f t="shared" si="10"/>
        <v>271.67390306099725</v>
      </c>
      <c r="CC47" s="62">
        <f t="shared" si="11"/>
        <v>565.00723639433056</v>
      </c>
      <c r="CD47" s="62">
        <f ca="1">AVERAGE(OFFSET($CC$3,0,0,'Données projet'!$E$12+1,1))-AVERAGE(OFFSET($H$3,0,0,'Données projet'!$E$12+1,1))</f>
        <v>151.34537857292304</v>
      </c>
      <c r="CE47" s="62">
        <f t="shared" si="40"/>
        <v>117.70728983591187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383.92848936938583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161.95920000000004</v>
      </c>
      <c r="P48" s="14">
        <f t="shared" si="33"/>
        <v>41.284104935125725</v>
      </c>
      <c r="Q48" s="22">
        <f t="shared" si="53"/>
        <v>353.9820894286774</v>
      </c>
      <c r="R48" s="62">
        <f t="shared" si="0"/>
        <v>647.31542276201071</v>
      </c>
      <c r="S48" s="62">
        <f ca="1">AVERAGE(OFFSET($R$3,0,0,'Données projet'!$E$9+1,1))-AVERAGE(OFFSET($H$3,0,0,'Données projet'!$E$9+1,1))</f>
        <v>247.67657178329881</v>
      </c>
      <c r="T48" s="62">
        <f t="shared" si="34"/>
        <v>133.63266168802033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15.666666666666666</v>
      </c>
      <c r="AI48" s="14">
        <f>IF('Données projet'!$A$62&gt;35,AI47+AH48-AQ47,IF(A48&lt;'Données projet'!$A$62,$AF$205^A48,IF(A48='Données projet'!$A$62,'Données projet'!$B$62,AI47+AH48-AQ47)))</f>
        <v>192.99999999999989</v>
      </c>
      <c r="AJ48" s="14">
        <f>AI48*VLOOKUP('Données projet'!$B$10,Paramètres!$A$1:$I$89,3,0)*VLOOKUP('Données projet'!$B$10,Paramètres!$A$1:$I$89,5,0)</f>
        <v>165.59399999999994</v>
      </c>
      <c r="AK48" s="14">
        <f t="shared" si="35"/>
        <v>42.101723105196754</v>
      </c>
      <c r="AL48" s="22">
        <f t="shared" si="4"/>
        <v>361.73671774155088</v>
      </c>
      <c r="AM48" s="62">
        <f t="shared" si="5"/>
        <v>655.07005107488419</v>
      </c>
      <c r="AN48" s="62">
        <f ca="1">AVERAGE(OFFSET($AM$3,0,0,'Données projet'!$E$10+1,1))-AVERAGE(OFFSET($H$3,0,0,'Données projet'!$E$10+1,1))</f>
        <v>316.3684825550082</v>
      </c>
      <c r="AO48" s="62">
        <f t="shared" si="36"/>
        <v>133.09277301479563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232.60000000000002</v>
      </c>
      <c r="BB48" s="13">
        <f>VLOOKUP(A48,'Données projet'!$A$87:$I$107,9,0)</f>
        <v>8.2000000000000064</v>
      </c>
      <c r="BC48" s="13">
        <f t="array" ref="BC48">INDEX(BB:BB,MIN(IF(ISNUMBER(BB48:BB244),ROW(BB48:BB244),"")))</f>
        <v>8.2000000000000064</v>
      </c>
      <c r="BD48" s="13">
        <f>IF('Données projet'!$A$88&gt;35,BD47+BC48-BL47,IF(A48&lt;'Données projet'!$A$88,$BA$205^A48,IF(A48='Données projet'!$A$88,'Données projet'!$B$88,BD47+BC48-BL47)))</f>
        <v>232.60000000000008</v>
      </c>
      <c r="BE48" s="14">
        <f>BD48*VLOOKUP('Données projet'!$B$11,Paramètres!$A$1:$I$89,3,0)*VLOOKUP('Données projet'!$B$11,Paramètres!$A$1:$I$89,5,0)</f>
        <v>170.54232000000005</v>
      </c>
      <c r="BF48" s="14">
        <f t="shared" si="37"/>
        <v>43.211462700256185</v>
      </c>
      <c r="BG48" s="22">
        <f t="shared" si="7"/>
        <v>372.28783820294626</v>
      </c>
      <c r="BH48" s="62">
        <f t="shared" si="8"/>
        <v>665.62117153627958</v>
      </c>
      <c r="BI48" s="62">
        <f ca="1">AVERAGE(OFFSET($BH$3,0,0,'Données projet'!$E$11+1,1))-AVERAGE(OFFSET($H$3,0,0,'Données projet'!$E$11+1,1))</f>
        <v>185.06128770938847</v>
      </c>
      <c r="BJ48" s="62">
        <f t="shared" si="38"/>
        <v>176.03085267314418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49.8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190.38461538461539</v>
      </c>
      <c r="BW48" s="13">
        <f>VLOOKUP(A48,'Données projet'!$A$113:$I$133,9,0)</f>
        <v>6.2820512820512819</v>
      </c>
      <c r="BX48" s="13">
        <f t="array" ref="BX48">INDEX(BW:BW,MIN(IF(ISNUMBER(BW48:BW244),ROW(BW48:BW244),"")))</f>
        <v>6.2820512820512819</v>
      </c>
      <c r="BY48" s="13">
        <f>IF('Données projet'!$A$114&gt;35,BY47+BX48-CG47,IF(A48&lt;'Données projet'!$A$114,$BV$205^A48,IF(A48='Données projet'!$A$114,'Données projet'!$B$114,BY47+BX48-CG47)))</f>
        <v>190.38461538461539</v>
      </c>
      <c r="BZ48" s="14">
        <f>BY48*VLOOKUP('Données projet'!$B$12,Paramètres!$A$1:$I$89,3,0)*VLOOKUP('Données projet'!$B$12,Paramètres!$A$1:$I$89,5,0)</f>
        <v>127.71000000000001</v>
      </c>
      <c r="CA48" s="14">
        <f t="shared" si="39"/>
        <v>33.466661484162984</v>
      </c>
      <c r="CB48" s="22">
        <f t="shared" si="10"/>
        <v>280.71601875158382</v>
      </c>
      <c r="CC48" s="62">
        <f t="shared" si="11"/>
        <v>574.04935208491713</v>
      </c>
      <c r="CD48" s="62">
        <f ca="1">AVERAGE(OFFSET($CC$3,0,0,'Données projet'!$E$12+1,1))-AVERAGE(OFFSET($H$3,0,0,'Données projet'!$E$12+1,1))</f>
        <v>151.34537857292304</v>
      </c>
      <c r="CE48" s="62">
        <f t="shared" si="40"/>
        <v>117.70728983591187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31.410256410256409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385.88711657752037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247.67657178329881</v>
      </c>
      <c r="T49" s="62">
        <f t="shared" si="34"/>
        <v>133.63266168802033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15.666666666666666</v>
      </c>
      <c r="AI49" s="14">
        <f>IF('Données projet'!$A$62&gt;35,AI48+AH49-AQ48,IF(A49&lt;'Données projet'!$A$62,$AF$205^A49,IF(A49='Données projet'!$A$62,'Données projet'!$B$62,AI48+AH49-AQ48)))</f>
        <v>208.66666666666654</v>
      </c>
      <c r="AJ49" s="14">
        <f>AI49*VLOOKUP('Données projet'!$B$10,Paramètres!$A$1:$I$89,3,0)*VLOOKUP('Données projet'!$B$10,Paramètres!$A$1:$I$89,5,0)</f>
        <v>179.03599999999992</v>
      </c>
      <c r="AK49" s="14">
        <f t="shared" si="35"/>
        <v>45.1076469440343</v>
      </c>
      <c r="AL49" s="22">
        <f t="shared" si="4"/>
        <v>390.38351842752627</v>
      </c>
      <c r="AM49" s="62">
        <f t="shared" si="5"/>
        <v>683.71685176085953</v>
      </c>
      <c r="AN49" s="62">
        <f ca="1">AVERAGE(OFFSET($AM$3,0,0,'Données projet'!$E$10+1,1))-AVERAGE(OFFSET($H$3,0,0,'Données projet'!$E$10+1,1))</f>
        <v>316.3684825550082</v>
      </c>
      <c r="AO49" s="62">
        <f t="shared" si="36"/>
        <v>133.09277301479563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7.1199999999999992</v>
      </c>
      <c r="BD49" s="13">
        <f>IF('Données projet'!$A$88&gt;35,BD48+BC49-BL48,IF(A49&lt;'Données projet'!$A$88,$BA$205^A49,IF(A49='Données projet'!$A$88,'Données projet'!$B$88,BD48+BC49-BL48)))</f>
        <v>189.92000000000007</v>
      </c>
      <c r="BE49" s="14">
        <f>BD49*VLOOKUP('Données projet'!$B$11,Paramètres!$A$1:$I$89,3,0)*VLOOKUP('Données projet'!$B$11,Paramètres!$A$1:$I$89,5,0)</f>
        <v>139.24934400000004</v>
      </c>
      <c r="BF49" s="14">
        <f t="shared" si="37"/>
        <v>36.124986976038286</v>
      </c>
      <c r="BG49" s="22">
        <f t="shared" si="7"/>
        <v>305.44362644993339</v>
      </c>
      <c r="BH49" s="62">
        <f t="shared" si="8"/>
        <v>598.77695978326665</v>
      </c>
      <c r="BI49" s="62">
        <f ca="1">AVERAGE(OFFSET($BH$3,0,0,'Données projet'!$E$11+1,1))-AVERAGE(OFFSET($H$3,0,0,'Données projet'!$E$11+1,1))</f>
        <v>185.06128770938847</v>
      </c>
      <c r="BJ49" s="62">
        <f t="shared" si="38"/>
        <v>176.03085267314418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5.8974358974358951</v>
      </c>
      <c r="BY49" s="13">
        <f>IF('Données projet'!$A$114&gt;35,BY48+BX49-CG48,IF(A49&lt;'Données projet'!$A$114,$BV$205^A49,IF(A49='Données projet'!$A$114,'Données projet'!$B$114,BY48+BX49-CG48)))</f>
        <v>164.87179487179486</v>
      </c>
      <c r="BZ49" s="14">
        <f>BY49*VLOOKUP('Données projet'!$B$12,Paramètres!$A$1:$I$89,3,0)*VLOOKUP('Données projet'!$B$12,Paramètres!$A$1:$I$89,5,0)</f>
        <v>110.59599999999999</v>
      </c>
      <c r="CA49" s="14">
        <f t="shared" si="39"/>
        <v>29.471362629717831</v>
      </c>
      <c r="CB49" s="22">
        <f t="shared" si="10"/>
        <v>243.95065658009185</v>
      </c>
      <c r="CC49" s="62">
        <f t="shared" si="11"/>
        <v>537.2839899134251</v>
      </c>
      <c r="CD49" s="62">
        <f ca="1">AVERAGE(OFFSET($CC$3,0,0,'Données projet'!$E$12+1,1))-AVERAGE(OFFSET($H$3,0,0,'Données projet'!$E$12+1,1))</f>
        <v>151.34537857292304</v>
      </c>
      <c r="CE49" s="62">
        <f t="shared" si="40"/>
        <v>117.70728983591187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387.84470769135481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247.67657178329881</v>
      </c>
      <c r="T50" s="62">
        <f t="shared" si="34"/>
        <v>133.63266168802033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15.666666666666666</v>
      </c>
      <c r="AI50" s="14">
        <f>IF('Données projet'!$A$62&gt;35,AI49+AH50-AQ49,IF(A50&lt;'Données projet'!$A$62,$AF$205^A50,IF(A50='Données projet'!$A$62,'Données projet'!$B$62,AI49+AH50-AQ49)))</f>
        <v>224.3333333333332</v>
      </c>
      <c r="AJ50" s="14">
        <f>AI50*VLOOKUP('Données projet'!$B$10,Paramètres!$A$1:$I$89,3,0)*VLOOKUP('Données projet'!$B$10,Paramètres!$A$1:$I$89,5,0)</f>
        <v>192.47799999999989</v>
      </c>
      <c r="AK50" s="14">
        <f t="shared" si="35"/>
        <v>48.087389626209038</v>
      </c>
      <c r="AL50" s="22">
        <f t="shared" si="4"/>
        <v>418.98472026564724</v>
      </c>
      <c r="AM50" s="62">
        <f t="shared" si="5"/>
        <v>712.31805359898055</v>
      </c>
      <c r="AN50" s="62">
        <f ca="1">AVERAGE(OFFSET($AM$3,0,0,'Données projet'!$E$10+1,1))-AVERAGE(OFFSET($H$3,0,0,'Données projet'!$E$10+1,1))</f>
        <v>316.3684825550082</v>
      </c>
      <c r="AO50" s="62">
        <f t="shared" si="36"/>
        <v>133.09277301479563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7.1199999999999992</v>
      </c>
      <c r="BD50" s="13">
        <f>IF('Données projet'!$A$88&gt;35,BD49+BC50-BL49,IF(A50&lt;'Données projet'!$A$88,$BA$205^A50,IF(A50='Données projet'!$A$88,'Données projet'!$B$88,BD49+BC50-BL49)))</f>
        <v>197.04000000000008</v>
      </c>
      <c r="BE50" s="14">
        <f>BD50*VLOOKUP('Données projet'!$B$11,Paramètres!$A$1:$I$89,3,0)*VLOOKUP('Données projet'!$B$11,Paramètres!$A$1:$I$89,5,0)</f>
        <v>144.46972800000006</v>
      </c>
      <c r="BF50" s="14">
        <f t="shared" si="37"/>
        <v>37.319077008991499</v>
      </c>
      <c r="BG50" s="22">
        <f t="shared" si="7"/>
        <v>316.61550205732698</v>
      </c>
      <c r="BH50" s="62">
        <f t="shared" si="8"/>
        <v>609.94883539066029</v>
      </c>
      <c r="BI50" s="62">
        <f ca="1">AVERAGE(OFFSET($BH$3,0,0,'Données projet'!$E$11+1,1))-AVERAGE(OFFSET($H$3,0,0,'Données projet'!$E$11+1,1))</f>
        <v>185.06128770938847</v>
      </c>
      <c r="BJ50" s="62">
        <f t="shared" si="38"/>
        <v>176.03085267314418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5.8974358974358951</v>
      </c>
      <c r="BY50" s="13">
        <f>IF('Données projet'!$A$114&gt;35,BY49+BX50-CG49,IF(A50&lt;'Données projet'!$A$114,$BV$205^A50,IF(A50='Données projet'!$A$114,'Données projet'!$B$114,BY49+BX50-CG49)))</f>
        <v>170.76923076923075</v>
      </c>
      <c r="BZ50" s="14">
        <f>BY50*VLOOKUP('Données projet'!$B$12,Paramètres!$A$1:$I$89,3,0)*VLOOKUP('Données projet'!$B$12,Paramètres!$A$1:$I$89,5,0)</f>
        <v>114.55199999999998</v>
      </c>
      <c r="CA50" s="14">
        <f t="shared" si="39"/>
        <v>30.400927204443946</v>
      </c>
      <c r="CB50" s="22">
        <f t="shared" si="10"/>
        <v>252.45968154773985</v>
      </c>
      <c r="CC50" s="62">
        <f t="shared" si="11"/>
        <v>545.79301488107319</v>
      </c>
      <c r="CD50" s="62">
        <f ca="1">AVERAGE(OFFSET($CC$3,0,0,'Données projet'!$E$12+1,1))-AVERAGE(OFFSET($H$3,0,0,'Données projet'!$E$12+1,1))</f>
        <v>151.34537857292304</v>
      </c>
      <c r="CE50" s="62">
        <f t="shared" si="40"/>
        <v>117.70728983591187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389.80128729473108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247.67657178329881</v>
      </c>
      <c r="T51" s="62">
        <f t="shared" si="34"/>
        <v>133.63266168802033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240</v>
      </c>
      <c r="AG51" s="13">
        <f>VLOOKUP(A51,'Données projet'!$A$61:$I$81,9,0)</f>
        <v>15.666666666666666</v>
      </c>
      <c r="AH51" s="13">
        <f t="array" ref="AH51">INDEX(AG:AG,MIN(IF(ISNUMBER(AG51:AG247),ROW(AG51:AG247),"")))</f>
        <v>15.666666666666666</v>
      </c>
      <c r="AI51" s="14">
        <f>IF('Données projet'!$A$62&gt;35,AI50+AH51-AQ50,IF(A51&lt;'Données projet'!$A$62,$AF$205^A51,IF(A51='Données projet'!$A$62,'Données projet'!$B$62,AI50+AH51-AQ50)))</f>
        <v>239.99999999999986</v>
      </c>
      <c r="AJ51" s="14">
        <f>AI51*VLOOKUP('Données projet'!$B$10,Paramètres!$A$1:$I$89,3,0)*VLOOKUP('Données projet'!$B$10,Paramètres!$A$1:$I$89,5,0)</f>
        <v>205.91999999999993</v>
      </c>
      <c r="AK51" s="14">
        <f t="shared" si="35"/>
        <v>51.042987531485686</v>
      </c>
      <c r="AL51" s="22">
        <f t="shared" si="4"/>
        <v>447.5438699506708</v>
      </c>
      <c r="AM51" s="62">
        <f t="shared" si="5"/>
        <v>740.87720328400405</v>
      </c>
      <c r="AN51" s="62">
        <f ca="1">AVERAGE(OFFSET($AM$3,0,0,'Données projet'!$E$10+1,1))-AVERAGE(OFFSET($H$3,0,0,'Données projet'!$E$10+1,1))</f>
        <v>316.3684825550082</v>
      </c>
      <c r="AO51" s="62">
        <f t="shared" si="36"/>
        <v>133.09277301479563</v>
      </c>
      <c r="AP51" s="16">
        <f>IF(ISNA(VLOOKUP(A51,'Données projet'!$A$61:$I$81,3,0)),0,VLOOKUP(A51,'Données projet'!$A$61:$I$81,3,0))</f>
        <v>5</v>
      </c>
      <c r="AQ51" s="16">
        <f>IF(ISNA(VLOOKUP(A51,'Données projet'!$A$61:$I$81,4,0)),0,VLOOKUP(A51,'Données projet'!$A$61:$I$81,4,0))</f>
        <v>63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7.1199999999999992</v>
      </c>
      <c r="BD51" s="13">
        <f>IF('Données projet'!$A$88&gt;35,BD50+BC51-BL50,IF(A51&lt;'Données projet'!$A$88,$BA$205^A51,IF(A51='Données projet'!$A$88,'Données projet'!$B$88,BD50+BC51-BL50)))</f>
        <v>204.16000000000008</v>
      </c>
      <c r="BE51" s="14">
        <f>BD51*VLOOKUP('Données projet'!$B$11,Paramètres!$A$1:$I$89,3,0)*VLOOKUP('Données projet'!$B$11,Paramètres!$A$1:$I$89,5,0)</f>
        <v>149.69011200000006</v>
      </c>
      <c r="BF51" s="14">
        <f t="shared" si="37"/>
        <v>38.508153986908532</v>
      </c>
      <c r="BG51" s="22">
        <f t="shared" si="7"/>
        <v>327.77864659386574</v>
      </c>
      <c r="BH51" s="62">
        <f t="shared" si="8"/>
        <v>621.11197992719906</v>
      </c>
      <c r="BI51" s="62">
        <f ca="1">AVERAGE(OFFSET($BH$3,0,0,'Données projet'!$E$11+1,1))-AVERAGE(OFFSET($H$3,0,0,'Données projet'!$E$11+1,1))</f>
        <v>185.06128770938847</v>
      </c>
      <c r="BJ51" s="62">
        <f t="shared" si="38"/>
        <v>176.03085267314418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5.8974358974358951</v>
      </c>
      <c r="BY51" s="13">
        <f>IF('Données projet'!$A$114&gt;35,BY50+BX51-CG50,IF(A51&lt;'Données projet'!$A$114,$BV$205^A51,IF(A51='Données projet'!$A$114,'Données projet'!$B$114,BY50+BX51-CG50)))</f>
        <v>176.66666666666663</v>
      </c>
      <c r="BZ51" s="14">
        <f>BY51*VLOOKUP('Données projet'!$B$12,Paramètres!$A$1:$I$89,3,0)*VLOOKUP('Données projet'!$B$12,Paramètres!$A$1:$I$89,5,0)</f>
        <v>118.50799999999998</v>
      </c>
      <c r="CA51" s="14">
        <f t="shared" si="39"/>
        <v>31.326761814194999</v>
      </c>
      <c r="CB51" s="22">
        <f t="shared" si="10"/>
        <v>260.96221015972293</v>
      </c>
      <c r="CC51" s="62">
        <f t="shared" si="11"/>
        <v>554.29554349305624</v>
      </c>
      <c r="CD51" s="62">
        <f ca="1">AVERAGE(OFFSET($CC$3,0,0,'Données projet'!$E$12+1,1))-AVERAGE(OFFSET($H$3,0,0,'Données projet'!$E$12+1,1))</f>
        <v>151.34537857292304</v>
      </c>
      <c r="CE51" s="62">
        <f t="shared" si="40"/>
        <v>117.70728983591187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391.75687888862672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247.67657178329881</v>
      </c>
      <c r="T52" s="62">
        <f t="shared" si="34"/>
        <v>133.63266168802033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15.5</v>
      </c>
      <c r="AI52" s="14">
        <f>IF('Données projet'!$A$62&gt;35,AI51+AH52-AQ51,IF(A52&lt;'Données projet'!$A$62,$AF$205^A52,IF(A52='Données projet'!$A$62,'Données projet'!$B$62,AI51+AH52-AQ51)))</f>
        <v>192.49999999999986</v>
      </c>
      <c r="AJ52" s="14">
        <f>AI52*VLOOKUP('Données projet'!$B$10,Paramètres!$A$1:$I$89,3,0)*VLOOKUP('Données projet'!$B$10,Paramètres!$A$1:$I$89,5,0)</f>
        <v>165.16499999999991</v>
      </c>
      <c r="AK52" s="14">
        <f t="shared" si="35"/>
        <v>42.00533269839395</v>
      </c>
      <c r="AL52" s="22">
        <f t="shared" si="4"/>
        <v>360.82166278303589</v>
      </c>
      <c r="AM52" s="62">
        <f t="shared" si="5"/>
        <v>654.15499611636915</v>
      </c>
      <c r="AN52" s="62">
        <f ca="1">AVERAGE(OFFSET($AM$3,0,0,'Données projet'!$E$10+1,1))-AVERAGE(OFFSET($H$3,0,0,'Données projet'!$E$10+1,1))</f>
        <v>316.3684825550082</v>
      </c>
      <c r="AO52" s="62">
        <f t="shared" si="36"/>
        <v>133.09277301479563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7.1199999999999992</v>
      </c>
      <c r="BD52" s="13">
        <f>IF('Données projet'!$A$88&gt;35,BD51+BC52-BL51,IF(A52&lt;'Données projet'!$A$88,$BA$205^A52,IF(A52='Données projet'!$A$88,'Données projet'!$B$88,BD51+BC52-BL51)))</f>
        <v>211.28000000000009</v>
      </c>
      <c r="BE52" s="14">
        <f>BD52*VLOOKUP('Données projet'!$B$11,Paramètres!$A$1:$I$89,3,0)*VLOOKUP('Données projet'!$B$11,Paramètres!$A$1:$I$89,5,0)</f>
        <v>154.91049600000005</v>
      </c>
      <c r="BF52" s="14">
        <f t="shared" si="37"/>
        <v>39.692412772809917</v>
      </c>
      <c r="BG52" s="22">
        <f t="shared" si="7"/>
        <v>338.93339944597733</v>
      </c>
      <c r="BH52" s="62">
        <f t="shared" si="8"/>
        <v>632.26673277931059</v>
      </c>
      <c r="BI52" s="62">
        <f ca="1">AVERAGE(OFFSET($BH$3,0,0,'Données projet'!$E$11+1,1))-AVERAGE(OFFSET($H$3,0,0,'Données projet'!$E$11+1,1))</f>
        <v>185.06128770938847</v>
      </c>
      <c r="BJ52" s="62">
        <f t="shared" si="38"/>
        <v>176.03085267314418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5.8974358974358951</v>
      </c>
      <c r="BY52" s="13">
        <f>IF('Données projet'!$A$114&gt;35,BY51+BX52-CG51,IF(A52&lt;'Données projet'!$A$114,$BV$205^A52,IF(A52='Données projet'!$A$114,'Données projet'!$B$114,BY51+BX52-CG51)))</f>
        <v>182.56410256410251</v>
      </c>
      <c r="BZ52" s="14">
        <f>BY52*VLOOKUP('Données projet'!$B$12,Paramètres!$A$1:$I$89,3,0)*VLOOKUP('Données projet'!$B$12,Paramètres!$A$1:$I$89,5,0)</f>
        <v>122.46399999999997</v>
      </c>
      <c r="CA52" s="14">
        <f t="shared" si="39"/>
        <v>32.249005247502218</v>
      </c>
      <c r="CB52" s="22">
        <f t="shared" si="10"/>
        <v>269.45848413939967</v>
      </c>
      <c r="CC52" s="62">
        <f t="shared" si="11"/>
        <v>562.79181747273299</v>
      </c>
      <c r="CD52" s="62">
        <f ca="1">AVERAGE(OFFSET($CC$3,0,0,'Données projet'!$E$12+1,1))-AVERAGE(OFFSET($H$3,0,0,'Données projet'!$E$12+1,1))</f>
        <v>151.34537857292304</v>
      </c>
      <c r="CE52" s="62">
        <f t="shared" si="40"/>
        <v>117.70728983591187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393.71150495996233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247.67657178329881</v>
      </c>
      <c r="T53" s="62">
        <f t="shared" si="34"/>
        <v>133.63266168802033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15.5</v>
      </c>
      <c r="AI53" s="14">
        <f>IF('Données projet'!$A$62&gt;35,AI52+AH53-AQ52,IF(A53&lt;'Données projet'!$A$62,$AF$205^A53,IF(A53='Données projet'!$A$62,'Données projet'!$B$62,AI52+AH53-AQ52)))</f>
        <v>207.99999999999986</v>
      </c>
      <c r="AJ53" s="14">
        <f>AI53*VLOOKUP('Données projet'!$B$10,Paramètres!$A$1:$I$89,3,0)*VLOOKUP('Données projet'!$B$10,Paramètres!$A$1:$I$89,5,0)</f>
        <v>178.46399999999991</v>
      </c>
      <c r="AK53" s="14">
        <f t="shared" si="35"/>
        <v>44.980284206661821</v>
      </c>
      <c r="AL53" s="22">
        <f t="shared" si="4"/>
        <v>389.16546165993583</v>
      </c>
      <c r="AM53" s="62">
        <f t="shared" si="5"/>
        <v>682.49879499326914</v>
      </c>
      <c r="AN53" s="62">
        <f ca="1">AVERAGE(OFFSET($AM$3,0,0,'Données projet'!$E$10+1,1))-AVERAGE(OFFSET($H$3,0,0,'Données projet'!$E$10+1,1))</f>
        <v>316.3684825550082</v>
      </c>
      <c r="AO53" s="62">
        <f t="shared" si="36"/>
        <v>133.09277301479563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218.4</v>
      </c>
      <c r="BB53" s="13">
        <f>VLOOKUP(A53,'Données projet'!$A$87:$I$107,9,0)</f>
        <v>7.1199999999999992</v>
      </c>
      <c r="BC53" s="13">
        <f t="array" ref="BC53">INDEX(BB:BB,MIN(IF(ISNUMBER(BB53:BB249),ROW(BB53:BB249),"")))</f>
        <v>7.1199999999999992</v>
      </c>
      <c r="BD53" s="13">
        <f>IF('Données projet'!$A$88&gt;35,BD52+BC53-BL52,IF(A53&lt;'Données projet'!$A$88,$BA$205^A53,IF(A53='Données projet'!$A$88,'Données projet'!$B$88,BD52+BC53-BL52)))</f>
        <v>218.40000000000009</v>
      </c>
      <c r="BE53" s="14">
        <f>BD53*VLOOKUP('Données projet'!$B$11,Paramètres!$A$1:$I$89,3,0)*VLOOKUP('Données projet'!$B$11,Paramètres!$A$1:$I$89,5,0)</f>
        <v>160.13088000000008</v>
      </c>
      <c r="BF53" s="14">
        <f t="shared" si="37"/>
        <v>40.872034351060222</v>
      </c>
      <c r="BG53" s="22">
        <f t="shared" si="7"/>
        <v>350.08007582809665</v>
      </c>
      <c r="BH53" s="62">
        <f t="shared" si="8"/>
        <v>643.41340916142997</v>
      </c>
      <c r="BI53" s="62">
        <f ca="1">AVERAGE(OFFSET($BH$3,0,0,'Données projet'!$E$11+1,1))-AVERAGE(OFFSET($H$3,0,0,'Données projet'!$E$11+1,1))</f>
        <v>185.06128770938847</v>
      </c>
      <c r="BJ53" s="62">
        <f t="shared" si="38"/>
        <v>176.03085267314418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188.46153846153845</v>
      </c>
      <c r="BW53" s="13">
        <f>VLOOKUP(A53,'Données projet'!$A$113:$I$133,9,0)</f>
        <v>5.8974358974358951</v>
      </c>
      <c r="BX53" s="13">
        <f t="array" ref="BX53">INDEX(BW:BW,MIN(IF(ISNUMBER(BW53:BW249),ROW(BW53:BW249),"")))</f>
        <v>5.8974358974358951</v>
      </c>
      <c r="BY53" s="13">
        <f>IF('Données projet'!$A$114&gt;35,BY52+BX53-CG52,IF(A53&lt;'Données projet'!$A$114,$BV$205^A53,IF(A53='Données projet'!$A$114,'Données projet'!$B$114,BY52+BX53-CG52)))</f>
        <v>188.4615384615384</v>
      </c>
      <c r="BZ53" s="14">
        <f>BY53*VLOOKUP('Données projet'!$B$12,Paramètres!$A$1:$I$89,3,0)*VLOOKUP('Données projet'!$B$12,Paramètres!$A$1:$I$89,5,0)</f>
        <v>126.41999999999994</v>
      </c>
      <c r="CA53" s="14">
        <f t="shared" si="39"/>
        <v>33.167786817172448</v>
      </c>
      <c r="CB53" s="22">
        <f t="shared" si="10"/>
        <v>277.94872870657525</v>
      </c>
      <c r="CC53" s="62">
        <f t="shared" si="11"/>
        <v>571.28206203990862</v>
      </c>
      <c r="CD53" s="62">
        <f ca="1">AVERAGE(OFFSET($CC$3,0,0,'Données projet'!$E$12+1,1))-AVERAGE(OFFSET($H$3,0,0,'Données projet'!$E$12+1,1))</f>
        <v>151.34537857292304</v>
      </c>
      <c r="CE53" s="62">
        <f t="shared" si="40"/>
        <v>117.70728983591187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395.66518704474902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168.2928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660.82542368329359</v>
      </c>
      <c r="S54" s="62">
        <f ca="1">AVERAGE(OFFSET($R$3,0,0,'Données projet'!$E$9+1,1))-AVERAGE(OFFSET($H$3,0,0,'Données projet'!$E$9+1,1))</f>
        <v>247.67657178329881</v>
      </c>
      <c r="T54" s="62">
        <f t="shared" si="34"/>
        <v>133.63266168802033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15.5</v>
      </c>
      <c r="AI54" s="14">
        <f>IF('Données projet'!$A$62&gt;35,AI53+AH54-AQ53,IF(A54&lt;'Données projet'!$A$62,$AF$205^A54,IF(A54='Données projet'!$A$62,'Données projet'!$B$62,AI53+AH54-AQ53)))</f>
        <v>223.49999999999986</v>
      </c>
      <c r="AJ54" s="14">
        <f>AI54*VLOOKUP('Données projet'!$B$10,Paramètres!$A$1:$I$89,3,0)*VLOOKUP('Données projet'!$B$10,Paramètres!$A$1:$I$89,5,0)</f>
        <v>191.76299999999989</v>
      </c>
      <c r="AK54" s="14">
        <f t="shared" si="35"/>
        <v>47.929517351413239</v>
      </c>
      <c r="AL54" s="22">
        <f t="shared" si="4"/>
        <v>417.46446772037785</v>
      </c>
      <c r="AM54" s="62">
        <f t="shared" si="5"/>
        <v>710.79780105371117</v>
      </c>
      <c r="AN54" s="62">
        <f ca="1">AVERAGE(OFFSET($AM$3,0,0,'Données projet'!$E$10+1,1))-AVERAGE(OFFSET($H$3,0,0,'Données projet'!$E$10+1,1))</f>
        <v>316.3684825550082</v>
      </c>
      <c r="AO54" s="62">
        <f t="shared" si="36"/>
        <v>133.09277301479563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6.1199999999999992</v>
      </c>
      <c r="BD54" s="13">
        <f>IF('Données projet'!$A$88&gt;35,BD53+BC54-BL53,IF(A54&lt;'Données projet'!$A$88,$BA$205^A54,IF(A54='Données projet'!$A$88,'Données projet'!$B$88,BD53+BC54-BL53)))</f>
        <v>224.5200000000001</v>
      </c>
      <c r="BE54" s="14">
        <f>BD54*VLOOKUP('Données projet'!$B$11,Paramètres!$A$1:$I$89,3,0)*VLOOKUP('Données projet'!$B$11,Paramètres!$A$1:$I$89,5,0)</f>
        <v>164.61806400000006</v>
      </c>
      <c r="BF54" s="14">
        <f t="shared" si="37"/>
        <v>41.882401413836568</v>
      </c>
      <c r="BG54" s="22">
        <f t="shared" si="7"/>
        <v>359.65497726243211</v>
      </c>
      <c r="BH54" s="62">
        <f t="shared" si="8"/>
        <v>652.98831059576537</v>
      </c>
      <c r="BI54" s="62">
        <f ca="1">AVERAGE(OFFSET($BH$3,0,0,'Données projet'!$E$11+1,1))-AVERAGE(OFFSET($H$3,0,0,'Données projet'!$E$11+1,1))</f>
        <v>185.06128770938847</v>
      </c>
      <c r="BJ54" s="62">
        <f t="shared" si="38"/>
        <v>176.03085267314418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5.6410256410256405</v>
      </c>
      <c r="BY54" s="13">
        <f>IF('Données projet'!$A$114&gt;35,BY53+BX54-CG53,IF(A54&lt;'Données projet'!$A$114,$BV$205^A54,IF(A54='Données projet'!$A$114,'Données projet'!$B$114,BY53+BX54-CG53)))</f>
        <v>194.10256410256403</v>
      </c>
      <c r="BZ54" s="14">
        <f>BY54*VLOOKUP('Données projet'!$B$12,Paramètres!$A$1:$I$89,3,0)*VLOOKUP('Données projet'!$B$12,Paramètres!$A$1:$I$89,5,0)</f>
        <v>130.20399999999995</v>
      </c>
      <c r="CA54" s="14">
        <f t="shared" si="39"/>
        <v>34.043493440159544</v>
      </c>
      <c r="CB54" s="22">
        <f t="shared" si="10"/>
        <v>286.06438440827776</v>
      </c>
      <c r="CC54" s="62">
        <f t="shared" si="11"/>
        <v>579.39771774161113</v>
      </c>
      <c r="CD54" s="62">
        <f ca="1">AVERAGE(OFFSET($CC$3,0,0,'Données projet'!$E$12+1,1))-AVERAGE(OFFSET($H$3,0,0,'Données projet'!$E$12+1,1))</f>
        <v>151.34537857292304</v>
      </c>
      <c r="CE54" s="62">
        <f t="shared" si="40"/>
        <v>117.70728983591187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397.61794578614325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175.53120000000001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676.25217908847742</v>
      </c>
      <c r="S55" s="62">
        <f ca="1">AVERAGE(OFFSET($R$3,0,0,'Données projet'!$E$9+1,1))-AVERAGE(OFFSET($H$3,0,0,'Données projet'!$E$9+1,1))</f>
        <v>247.67657178329881</v>
      </c>
      <c r="T55" s="62">
        <f t="shared" si="34"/>
        <v>133.63266168802033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15.5</v>
      </c>
      <c r="AI55" s="14">
        <f>IF('Données projet'!$A$62&gt;35,AI54+AH55-AQ54,IF(A55&lt;'Données projet'!$A$62,$AF$205^A55,IF(A55='Données projet'!$A$62,'Données projet'!$B$62,AI54+AH55-AQ54)))</f>
        <v>238.99999999999986</v>
      </c>
      <c r="AJ55" s="14">
        <f>AI55*VLOOKUP('Données projet'!$B$10,Paramètres!$A$1:$I$89,3,0)*VLOOKUP('Données projet'!$B$10,Paramètres!$A$1:$I$89,5,0)</f>
        <v>205.0619999999999</v>
      </c>
      <c r="AK55" s="14">
        <f t="shared" si="35"/>
        <v>50.855018623514823</v>
      </c>
      <c r="AL55" s="22">
        <f t="shared" si="4"/>
        <v>445.72214076928805</v>
      </c>
      <c r="AM55" s="62">
        <f t="shared" si="5"/>
        <v>739.05547410262136</v>
      </c>
      <c r="AN55" s="62">
        <f ca="1">AVERAGE(OFFSET($AM$3,0,0,'Données projet'!$E$10+1,1))-AVERAGE(OFFSET($H$3,0,0,'Données projet'!$E$10+1,1))</f>
        <v>316.3684825550082</v>
      </c>
      <c r="AO55" s="62">
        <f t="shared" si="36"/>
        <v>133.09277301479563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6.1199999999999992</v>
      </c>
      <c r="BD55" s="13">
        <f>IF('Données projet'!$A$88&gt;35,BD54+BC55-BL54,IF(A55&lt;'Données projet'!$A$88,$BA$205^A55,IF(A55='Données projet'!$A$88,'Données projet'!$B$88,BD54+BC55-BL54)))</f>
        <v>230.6400000000001</v>
      </c>
      <c r="BE55" s="14">
        <f>BD55*VLOOKUP('Données projet'!$B$11,Paramètres!$A$1:$I$89,3,0)*VLOOKUP('Données projet'!$B$11,Paramètres!$A$1:$I$89,5,0)</f>
        <v>169.10524800000007</v>
      </c>
      <c r="BF55" s="14">
        <f t="shared" si="37"/>
        <v>42.889567396154263</v>
      </c>
      <c r="BG55" s="22">
        <f t="shared" si="7"/>
        <v>369.22430348163545</v>
      </c>
      <c r="BH55" s="62">
        <f t="shared" si="8"/>
        <v>662.55763681496876</v>
      </c>
      <c r="BI55" s="62">
        <f ca="1">AVERAGE(OFFSET($BH$3,0,0,'Données projet'!$E$11+1,1))-AVERAGE(OFFSET($H$3,0,0,'Données projet'!$E$11+1,1))</f>
        <v>185.06128770938847</v>
      </c>
      <c r="BJ55" s="62">
        <f t="shared" si="38"/>
        <v>176.03085267314418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5.6410256410256405</v>
      </c>
      <c r="BY55" s="13">
        <f>IF('Données projet'!$A$114&gt;35,BY54+BX55-CG54,IF(A55&lt;'Données projet'!$A$114,$BV$205^A55,IF(A55='Données projet'!$A$114,'Données projet'!$B$114,BY54+BX55-CG54)))</f>
        <v>199.74358974358967</v>
      </c>
      <c r="BZ55" s="14">
        <f>BY55*VLOOKUP('Données projet'!$B$12,Paramètres!$A$1:$I$89,3,0)*VLOOKUP('Données projet'!$B$12,Paramètres!$A$1:$I$89,5,0)</f>
        <v>133.98799999999997</v>
      </c>
      <c r="CA55" s="14">
        <f t="shared" si="39"/>
        <v>34.916242264181065</v>
      </c>
      <c r="CB55" s="22">
        <f t="shared" si="10"/>
        <v>294.17488861011532</v>
      </c>
      <c r="CC55" s="62">
        <f t="shared" si="11"/>
        <v>587.50822194344869</v>
      </c>
      <c r="CD55" s="62">
        <f ca="1">AVERAGE(OFFSET($CC$3,0,0,'Données projet'!$E$12+1,1))-AVERAGE(OFFSET($H$3,0,0,'Données projet'!$E$12+1,1))</f>
        <v>151.34537857292304</v>
      </c>
      <c r="CE55" s="62">
        <f t="shared" si="40"/>
        <v>117.70728983591187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399.56980098790956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182.7696</v>
      </c>
      <c r="P56" s="14">
        <f t="shared" si="33"/>
        <v>45.937822477650357</v>
      </c>
      <c r="Q56" s="22">
        <f t="shared" si="53"/>
        <v>398.33209414857441</v>
      </c>
      <c r="R56" s="62">
        <f t="shared" si="0"/>
        <v>691.66542748190773</v>
      </c>
      <c r="S56" s="62">
        <f ca="1">AVERAGE(OFFSET($R$3,0,0,'Données projet'!$E$9+1,1))-AVERAGE(OFFSET($H$3,0,0,'Données projet'!$E$9+1,1))</f>
        <v>247.67657178329881</v>
      </c>
      <c r="T56" s="62">
        <f t="shared" si="34"/>
        <v>133.63266168802033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15.5</v>
      </c>
      <c r="AI56" s="14">
        <f>IF('Données projet'!$A$62&gt;35,AI55+AH56-AQ55,IF(A56&lt;'Données projet'!$A$62,$AF$205^A56,IF(A56='Données projet'!$A$62,'Données projet'!$B$62,AI55+AH56-AQ55)))</f>
        <v>254.49999999999986</v>
      </c>
      <c r="AJ56" s="14">
        <f>AI56*VLOOKUP('Données projet'!$B$10,Paramètres!$A$1:$I$89,3,0)*VLOOKUP('Données projet'!$B$10,Paramètres!$A$1:$I$89,5,0)</f>
        <v>218.3609999999999</v>
      </c>
      <c r="AK56" s="14">
        <f t="shared" si="35"/>
        <v>53.758502281527136</v>
      </c>
      <c r="AL56" s="22">
        <f t="shared" si="4"/>
        <v>473.94146647365955</v>
      </c>
      <c r="AM56" s="62">
        <f t="shared" si="5"/>
        <v>767.27479980699286</v>
      </c>
      <c r="AN56" s="62">
        <f ca="1">AVERAGE(OFFSET($AM$3,0,0,'Données projet'!$E$10+1,1))-AVERAGE(OFFSET($H$3,0,0,'Données projet'!$E$10+1,1))</f>
        <v>316.3684825550082</v>
      </c>
      <c r="AO56" s="62">
        <f t="shared" si="36"/>
        <v>133.09277301479563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6.1199999999999992</v>
      </c>
      <c r="BD56" s="13">
        <f>IF('Données projet'!$A$88&gt;35,BD55+BC56-BL55,IF(A56&lt;'Données projet'!$A$88,$BA$205^A56,IF(A56='Données projet'!$A$88,'Données projet'!$B$88,BD55+BC56-BL55)))</f>
        <v>236.7600000000001</v>
      </c>
      <c r="BE56" s="14">
        <f>BD56*VLOOKUP('Données projet'!$B$11,Paramètres!$A$1:$I$89,3,0)*VLOOKUP('Données projet'!$B$11,Paramètres!$A$1:$I$89,5,0)</f>
        <v>173.59243200000006</v>
      </c>
      <c r="BF56" s="14">
        <f t="shared" si="37"/>
        <v>43.893627001480624</v>
      </c>
      <c r="BG56" s="22">
        <f t="shared" si="7"/>
        <v>378.78821942757878</v>
      </c>
      <c r="BH56" s="62">
        <f t="shared" si="8"/>
        <v>672.1215527609121</v>
      </c>
      <c r="BI56" s="62">
        <f ca="1">AVERAGE(OFFSET($BH$3,0,0,'Données projet'!$E$11+1,1))-AVERAGE(OFFSET($H$3,0,0,'Données projet'!$E$11+1,1))</f>
        <v>185.06128770938847</v>
      </c>
      <c r="BJ56" s="62">
        <f t="shared" si="38"/>
        <v>176.03085267314418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5.6410256410256405</v>
      </c>
      <c r="BY56" s="13">
        <f>IF('Données projet'!$A$114&gt;35,BY55+BX56-CG55,IF(A56&lt;'Données projet'!$A$114,$BV$205^A56,IF(A56='Données projet'!$A$114,'Données projet'!$B$114,BY55+BX56-CG55)))</f>
        <v>205.3846153846153</v>
      </c>
      <c r="BZ56" s="14">
        <f>BY56*VLOOKUP('Données projet'!$B$12,Paramètres!$A$1:$I$89,3,0)*VLOOKUP('Données projet'!$B$12,Paramètres!$A$1:$I$89,5,0)</f>
        <v>137.77199999999993</v>
      </c>
      <c r="CA56" s="14">
        <f t="shared" si="39"/>
        <v>35.786126416547233</v>
      </c>
      <c r="CB56" s="22">
        <f t="shared" si="10"/>
        <v>302.28040350881963</v>
      </c>
      <c r="CC56" s="62">
        <f t="shared" si="11"/>
        <v>595.613736842153</v>
      </c>
      <c r="CD56" s="62">
        <f ca="1">AVERAGE(OFFSET($CC$3,0,0,'Données projet'!$E$12+1,1))-AVERAGE(OFFSET($H$3,0,0,'Données projet'!$E$12+1,1))</f>
        <v>151.34537857292304</v>
      </c>
      <c r="CE56" s="62">
        <f t="shared" si="40"/>
        <v>117.70728983591187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401.52077166373437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190.00800000000001</v>
      </c>
      <c r="P57" s="14">
        <f t="shared" si="33"/>
        <v>47.541721533308163</v>
      </c>
      <c r="Q57" s="22">
        <f t="shared" si="53"/>
        <v>413.73243167051174</v>
      </c>
      <c r="R57" s="62">
        <f t="shared" si="0"/>
        <v>707.06576500384506</v>
      </c>
      <c r="S57" s="62">
        <f ca="1">AVERAGE(OFFSET($R$3,0,0,'Données projet'!$E$9+1,1))-AVERAGE(OFFSET($H$3,0,0,'Données projet'!$E$9+1,1))</f>
        <v>247.67657178329881</v>
      </c>
      <c r="T57" s="62">
        <f t="shared" si="34"/>
        <v>133.63266168802033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270</v>
      </c>
      <c r="AG57" s="13">
        <f>VLOOKUP(A57,'Données projet'!$A$61:$I$81,9,0)</f>
        <v>15.5</v>
      </c>
      <c r="AH57" s="13">
        <f t="array" ref="AH57">INDEX(AG:AG,MIN(IF(ISNUMBER(AG57:AG253),ROW(AG57:AG253),"")))</f>
        <v>15.5</v>
      </c>
      <c r="AI57" s="14">
        <f>IF('Données projet'!$A$62&gt;35,AI56+AH57-AQ56,IF(A57&lt;'Données projet'!$A$62,$AF$205^A57,IF(A57='Données projet'!$A$62,'Données projet'!$B$62,AI56+AH57-AQ56)))</f>
        <v>269.99999999999989</v>
      </c>
      <c r="AJ57" s="14">
        <f>AI57*VLOOKUP('Données projet'!$B$10,Paramètres!$A$1:$I$89,3,0)*VLOOKUP('Données projet'!$B$10,Paramètres!$A$1:$I$89,5,0)</f>
        <v>231.65999999999991</v>
      </c>
      <c r="AK57" s="14">
        <f t="shared" si="35"/>
        <v>56.641461975682766</v>
      </c>
      <c r="AL57" s="22">
        <f t="shared" si="4"/>
        <v>502.125046274314</v>
      </c>
      <c r="AM57" s="62">
        <f t="shared" si="5"/>
        <v>795.45837960764732</v>
      </c>
      <c r="AN57" s="62">
        <f ca="1">AVERAGE(OFFSET($AM$3,0,0,'Données projet'!$E$10+1,1))-AVERAGE(OFFSET($H$3,0,0,'Données projet'!$E$10+1,1))</f>
        <v>316.3684825550082</v>
      </c>
      <c r="AO57" s="62">
        <f t="shared" si="36"/>
        <v>133.09277301479563</v>
      </c>
      <c r="AP57" s="16">
        <f>IF(ISNA(VLOOKUP(A57,'Données projet'!$A$61:$I$81,3,0)),0,VLOOKUP(A57,'Données projet'!$A$61:$I$81,3,0))</f>
        <v>6</v>
      </c>
      <c r="AQ57" s="16">
        <f>IF(ISNA(VLOOKUP(A57,'Données projet'!$A$61:$I$81,4,0)),0,VLOOKUP(A57,'Données projet'!$A$61:$I$81,4,0))</f>
        <v>64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6.1199999999999992</v>
      </c>
      <c r="BD57" s="13">
        <f>IF('Données projet'!$A$88&gt;35,BD56+BC57-BL56,IF(A57&lt;'Données projet'!$A$88,$BA$205^A57,IF(A57='Données projet'!$A$88,'Données projet'!$B$88,BD56+BC57-BL56)))</f>
        <v>242.88000000000011</v>
      </c>
      <c r="BE57" s="14">
        <f>BD57*VLOOKUP('Données projet'!$B$11,Paramètres!$A$1:$I$89,3,0)*VLOOKUP('Données projet'!$B$11,Paramètres!$A$1:$I$89,5,0)</f>
        <v>178.07961600000007</v>
      </c>
      <c r="BF57" s="14">
        <f t="shared" si="37"/>
        <v>44.894669758412377</v>
      </c>
      <c r="BG57" s="22">
        <f t="shared" si="7"/>
        <v>388.34688102923502</v>
      </c>
      <c r="BH57" s="62">
        <f t="shared" si="8"/>
        <v>681.68021436256834</v>
      </c>
      <c r="BI57" s="62">
        <f ca="1">AVERAGE(OFFSET($BH$3,0,0,'Données projet'!$E$11+1,1))-AVERAGE(OFFSET($H$3,0,0,'Données projet'!$E$11+1,1))</f>
        <v>185.06128770938847</v>
      </c>
      <c r="BJ57" s="62">
        <f t="shared" si="38"/>
        <v>176.03085267314418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5.6410256410256405</v>
      </c>
      <c r="BY57" s="13">
        <f>IF('Données projet'!$A$114&gt;35,BY56+BX57-CG56,IF(A57&lt;'Données projet'!$A$114,$BV$205^A57,IF(A57='Données projet'!$A$114,'Données projet'!$B$114,BY56+BX57-CG56)))</f>
        <v>211.02564102564094</v>
      </c>
      <c r="BZ57" s="14">
        <f>BY57*VLOOKUP('Données projet'!$B$12,Paramètres!$A$1:$I$89,3,0)*VLOOKUP('Données projet'!$B$12,Paramètres!$A$1:$I$89,5,0)</f>
        <v>141.55599999999995</v>
      </c>
      <c r="CA57" s="14">
        <f t="shared" si="39"/>
        <v>36.653233617821797</v>
      </c>
      <c r="CB57" s="22">
        <f t="shared" si="10"/>
        <v>310.38108188437286</v>
      </c>
      <c r="CC57" s="62">
        <f t="shared" si="11"/>
        <v>603.71441521770612</v>
      </c>
      <c r="CD57" s="62">
        <f ca="1">AVERAGE(OFFSET($CC$3,0,0,'Données projet'!$E$12+1,1))-AVERAGE(OFFSET($H$3,0,0,'Données projet'!$E$12+1,1))</f>
        <v>151.34537857292304</v>
      </c>
      <c r="CE57" s="62">
        <f t="shared" si="40"/>
        <v>117.70728983591187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403.47087608278355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197.24639999999999</v>
      </c>
      <c r="P58" s="14">
        <f t="shared" si="33"/>
        <v>49.138522374247202</v>
      </c>
      <c r="Q58" s="22">
        <f t="shared" si="53"/>
        <v>429.12040646848055</v>
      </c>
      <c r="R58" s="62">
        <f t="shared" si="0"/>
        <v>722.45373980181387</v>
      </c>
      <c r="S58" s="62">
        <f ca="1">AVERAGE(OFFSET($R$3,0,0,'Données projet'!$E$9+1,1))-AVERAGE(OFFSET($H$3,0,0,'Données projet'!$E$9+1,1))</f>
        <v>247.67657178329881</v>
      </c>
      <c r="T58" s="62">
        <f t="shared" si="34"/>
        <v>133.63266168802033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14.833333333333334</v>
      </c>
      <c r="AI58" s="14">
        <f>IF('Données projet'!$A$62&gt;35,AI57+AH58-AQ57,IF(A58&lt;'Données projet'!$A$62,$AF$205^A58,IF(A58='Données projet'!$A$62,'Données projet'!$B$62,AI57+AH58-AQ57)))</f>
        <v>220.8333333333332</v>
      </c>
      <c r="AJ58" s="14">
        <f>AI58*VLOOKUP('Données projet'!$B$10,Paramètres!$A$1:$I$89,3,0)*VLOOKUP('Données projet'!$B$10,Paramètres!$A$1:$I$89,5,0)</f>
        <v>189.47499999999991</v>
      </c>
      <c r="AK58" s="14">
        <f t="shared" si="35"/>
        <v>47.423864120172716</v>
      </c>
      <c r="AL58" s="22">
        <f t="shared" si="4"/>
        <v>412.59885500930062</v>
      </c>
      <c r="AM58" s="62">
        <f t="shared" si="5"/>
        <v>705.93218834263394</v>
      </c>
      <c r="AN58" s="62">
        <f ca="1">AVERAGE(OFFSET($AM$3,0,0,'Données projet'!$E$10+1,1))-AVERAGE(OFFSET($H$3,0,0,'Données projet'!$E$10+1,1))</f>
        <v>316.3684825550082</v>
      </c>
      <c r="AO58" s="62">
        <f t="shared" si="36"/>
        <v>133.09277301479563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249</v>
      </c>
      <c r="BB58" s="13">
        <f>VLOOKUP(A58,'Données projet'!$A$87:$I$107,9,0)</f>
        <v>6.1199999999999992</v>
      </c>
      <c r="BC58" s="13">
        <f t="array" ref="BC58">INDEX(BB:BB,MIN(IF(ISNUMBER(BB58:BB254),ROW(BB58:BB254),"")))</f>
        <v>6.1199999999999992</v>
      </c>
      <c r="BD58" s="13">
        <f>IF('Données projet'!$A$88&gt;35,BD57+BC58-BL57,IF(A58&lt;'Données projet'!$A$88,$BA$205^A58,IF(A58='Données projet'!$A$88,'Données projet'!$B$88,BD57+BC58-BL57)))</f>
        <v>249.00000000000011</v>
      </c>
      <c r="BE58" s="14">
        <f>BD58*VLOOKUP('Données projet'!$B$11,Paramètres!$A$1:$I$89,3,0)*VLOOKUP('Données projet'!$B$11,Paramètres!$A$1:$I$89,5,0)</f>
        <v>182.56680000000009</v>
      </c>
      <c r="BF58" s="14">
        <f t="shared" si="37"/>
        <v>45.892780426615076</v>
      </c>
      <c r="BG58" s="22">
        <f t="shared" si="7"/>
        <v>397.90043590968804</v>
      </c>
      <c r="BH58" s="62">
        <f t="shared" si="8"/>
        <v>691.23376924302136</v>
      </c>
      <c r="BI58" s="62">
        <f ca="1">AVERAGE(OFFSET($BH$3,0,0,'Données projet'!$E$11+1,1))-AVERAGE(OFFSET($H$3,0,0,'Données projet'!$E$11+1,1))</f>
        <v>185.06128770938847</v>
      </c>
      <c r="BJ58" s="62">
        <f t="shared" si="38"/>
        <v>176.03085267314418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29.9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216.66666666666666</v>
      </c>
      <c r="BW58" s="13">
        <f>VLOOKUP(A58,'Données projet'!$A$113:$I$133,9,0)</f>
        <v>5.6410256410256405</v>
      </c>
      <c r="BX58" s="13">
        <f t="array" ref="BX58">INDEX(BW:BW,MIN(IF(ISNUMBER(BW58:BW254),ROW(BW58:BW254),"")))</f>
        <v>5.6410256410256405</v>
      </c>
      <c r="BY58" s="13">
        <f>IF('Données projet'!$A$114&gt;35,BY57+BX58-CG57,IF(A58&lt;'Données projet'!$A$114,$BV$205^A58,IF(A58='Données projet'!$A$114,'Données projet'!$B$114,BY57+BX58-CG57)))</f>
        <v>216.66666666666657</v>
      </c>
      <c r="BZ58" s="14">
        <f>BY58*VLOOKUP('Données projet'!$B$12,Paramètres!$A$1:$I$89,3,0)*VLOOKUP('Données projet'!$B$12,Paramètres!$A$1:$I$89,5,0)</f>
        <v>145.33999999999995</v>
      </c>
      <c r="CA58" s="14">
        <f t="shared" si="39"/>
        <v>37.517646631752974</v>
      </c>
      <c r="CB58" s="22">
        <f t="shared" si="10"/>
        <v>318.47706788363627</v>
      </c>
      <c r="CC58" s="62">
        <f t="shared" si="11"/>
        <v>611.81040121696958</v>
      </c>
      <c r="CD58" s="62">
        <f ca="1">AVERAGE(OFFSET($CC$3,0,0,'Données projet'!$E$12+1,1))-AVERAGE(OFFSET($H$3,0,0,'Données projet'!$E$12+1,1))</f>
        <v>151.34537857292304</v>
      </c>
      <c r="CE58" s="62">
        <f t="shared" si="40"/>
        <v>117.70728983591187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30.128205128205124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405.42013181185314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247.67657178329881</v>
      </c>
      <c r="T59" s="62">
        <f t="shared" si="34"/>
        <v>133.63266168802033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14.833333333333334</v>
      </c>
      <c r="AI59" s="14">
        <f>IF('Données projet'!$A$62&gt;35,AI58+AH59-AQ58,IF(A59&lt;'Données projet'!$A$62,$AF$205^A59,IF(A59='Données projet'!$A$62,'Données projet'!$B$62,AI58+AH59-AQ58)))</f>
        <v>235.66666666666654</v>
      </c>
      <c r="AJ59" s="14">
        <f>AI59*VLOOKUP('Données projet'!$B$10,Paramètres!$A$1:$I$89,3,0)*VLOOKUP('Données projet'!$B$10,Paramètres!$A$1:$I$89,5,0)</f>
        <v>202.20199999999994</v>
      </c>
      <c r="AK59" s="14">
        <f t="shared" si="35"/>
        <v>50.227791845116698</v>
      </c>
      <c r="AL59" s="22">
        <f t="shared" si="4"/>
        <v>439.6485541302448</v>
      </c>
      <c r="AM59" s="62">
        <f t="shared" si="5"/>
        <v>732.98188746357812</v>
      </c>
      <c r="AN59" s="62">
        <f ca="1">AVERAGE(OFFSET($AM$3,0,0,'Données projet'!$E$10+1,1))-AVERAGE(OFFSET($H$3,0,0,'Données projet'!$E$10+1,1))</f>
        <v>316.3684825550082</v>
      </c>
      <c r="AO59" s="62">
        <f t="shared" si="36"/>
        <v>133.09277301479563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5.1600000000000019</v>
      </c>
      <c r="BD59" s="13">
        <f>IF('Données projet'!$A$88&gt;35,BD58+BC59-BL58,IF(A59&lt;'Données projet'!$A$88,$BA$205^A59,IF(A59='Données projet'!$A$88,'Données projet'!$B$88,BD58+BC59-BL58)))</f>
        <v>224.2600000000001</v>
      </c>
      <c r="BE59" s="14">
        <f>BD59*VLOOKUP('Données projet'!$B$11,Paramètres!$A$1:$I$89,3,0)*VLOOKUP('Données projet'!$B$11,Paramètres!$A$1:$I$89,5,0)</f>
        <v>164.42743200000007</v>
      </c>
      <c r="BF59" s="14">
        <f t="shared" si="37"/>
        <v>41.83954311997045</v>
      </c>
      <c r="BG59" s="22">
        <f t="shared" si="7"/>
        <v>359.24831500061532</v>
      </c>
      <c r="BH59" s="62">
        <f t="shared" si="8"/>
        <v>652.58164833394858</v>
      </c>
      <c r="BI59" s="62">
        <f ca="1">AVERAGE(OFFSET($BH$3,0,0,'Données projet'!$E$11+1,1))-AVERAGE(OFFSET($H$3,0,0,'Données projet'!$E$11+1,1))</f>
        <v>185.06128770938847</v>
      </c>
      <c r="BJ59" s="62">
        <f t="shared" si="38"/>
        <v>176.03085267314418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5.2564102564102537</v>
      </c>
      <c r="BY59" s="13">
        <f>IF('Données projet'!$A$114&gt;35,BY58+BX59-CG58,IF(A59&lt;'Données projet'!$A$114,$BV$205^A59,IF(A59='Données projet'!$A$114,'Données projet'!$B$114,BY58+BX59-CG58)))</f>
        <v>191.79487179487171</v>
      </c>
      <c r="BZ59" s="14">
        <f>BY59*VLOOKUP('Données projet'!$B$12,Paramètres!$A$1:$I$89,3,0)*VLOOKUP('Données projet'!$B$12,Paramètres!$A$1:$I$89,5,0)</f>
        <v>128.65599999999995</v>
      </c>
      <c r="CA59" s="14">
        <f t="shared" si="39"/>
        <v>33.685612807452138</v>
      </c>
      <c r="CB59" s="22">
        <f t="shared" si="10"/>
        <v>282.7449756396457</v>
      </c>
      <c r="CC59" s="62">
        <f t="shared" si="11"/>
        <v>576.07830897297902</v>
      </c>
      <c r="CD59" s="62">
        <f ca="1">AVERAGE(OFFSET($CC$3,0,0,'Données projet'!$E$12+1,1))-AVERAGE(OFFSET($H$3,0,0,'Données projet'!$E$12+1,1))</f>
        <v>151.34537857292304</v>
      </c>
      <c r="CE59" s="62">
        <f t="shared" si="40"/>
        <v>117.70728983591187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407.3685557544236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247.67657178329881</v>
      </c>
      <c r="T60" s="62">
        <f t="shared" si="34"/>
        <v>133.63266168802033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14.833333333333334</v>
      </c>
      <c r="AI60" s="14">
        <f>IF('Données projet'!$A$62&gt;35,AI59+AH60-AQ59,IF(A60&lt;'Données projet'!$A$62,$AF$205^A60,IF(A60='Données projet'!$A$62,'Données projet'!$B$62,AI59+AH60-AQ59)))</f>
        <v>250.49999999999989</v>
      </c>
      <c r="AJ60" s="14">
        <f>AI60*VLOOKUP('Données projet'!$B$10,Paramètres!$A$1:$I$89,3,0)*VLOOKUP('Données projet'!$B$10,Paramètres!$A$1:$I$89,5,0)</f>
        <v>214.92899999999992</v>
      </c>
      <c r="AK60" s="14">
        <f t="shared" si="35"/>
        <v>53.011237531572512</v>
      </c>
      <c r="AL60" s="22">
        <f t="shared" si="4"/>
        <v>466.66258036748872</v>
      </c>
      <c r="AM60" s="62">
        <f t="shared" si="5"/>
        <v>759.99591370082203</v>
      </c>
      <c r="AN60" s="62">
        <f ca="1">AVERAGE(OFFSET($AM$3,0,0,'Données projet'!$E$10+1,1))-AVERAGE(OFFSET($H$3,0,0,'Données projet'!$E$10+1,1))</f>
        <v>316.3684825550082</v>
      </c>
      <c r="AO60" s="62">
        <f t="shared" si="36"/>
        <v>133.09277301479563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5.1600000000000019</v>
      </c>
      <c r="BD60" s="13">
        <f>IF('Données projet'!$A$88&gt;35,BD59+BC60-BL59,IF(A60&lt;'Données projet'!$A$88,$BA$205^A60,IF(A60='Données projet'!$A$88,'Données projet'!$B$88,BD59+BC60-BL59)))</f>
        <v>229.4200000000001</v>
      </c>
      <c r="BE60" s="14">
        <f>BD60*VLOOKUP('Données projet'!$B$11,Paramètres!$A$1:$I$89,3,0)*VLOOKUP('Données projet'!$B$11,Paramètres!$A$1:$I$89,5,0)</f>
        <v>168.21074400000006</v>
      </c>
      <c r="BF60" s="14">
        <f t="shared" si="37"/>
        <v>42.689043322905704</v>
      </c>
      <c r="BG60" s="22">
        <f t="shared" si="7"/>
        <v>367.31712958739416</v>
      </c>
      <c r="BH60" s="62">
        <f t="shared" si="8"/>
        <v>660.65046292072748</v>
      </c>
      <c r="BI60" s="62">
        <f ca="1">AVERAGE(OFFSET($BH$3,0,0,'Données projet'!$E$11+1,1))-AVERAGE(OFFSET($H$3,0,0,'Données projet'!$E$11+1,1))</f>
        <v>185.06128770938847</v>
      </c>
      <c r="BJ60" s="62">
        <f t="shared" si="38"/>
        <v>176.03085267314418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5.2564102564102537</v>
      </c>
      <c r="BY60" s="13">
        <f>IF('Données projet'!$A$114&gt;35,BY59+BX60-CG59,IF(A60&lt;'Données projet'!$A$114,$BV$205^A60,IF(A60='Données projet'!$A$114,'Données projet'!$B$114,BY59+BX60-CG59)))</f>
        <v>197.05128205128196</v>
      </c>
      <c r="BZ60" s="14">
        <f>BY60*VLOOKUP('Données projet'!$B$12,Paramètres!$A$1:$I$89,3,0)*VLOOKUP('Données projet'!$B$12,Paramètres!$A$1:$I$89,5,0)</f>
        <v>132.18199999999996</v>
      </c>
      <c r="CA60" s="14">
        <f t="shared" si="39"/>
        <v>34.500065985258964</v>
      </c>
      <c r="CB60" s="22">
        <f t="shared" si="10"/>
        <v>290.30459825765928</v>
      </c>
      <c r="CC60" s="62">
        <f t="shared" si="11"/>
        <v>583.63793159099259</v>
      </c>
      <c r="CD60" s="62">
        <f ca="1">AVERAGE(OFFSET($CC$3,0,0,'Données projet'!$E$12+1,1))-AVERAGE(OFFSET($H$3,0,0,'Données projet'!$E$12+1,1))</f>
        <v>151.34537857292304</v>
      </c>
      <c r="CE60" s="62">
        <f t="shared" si="40"/>
        <v>117.70728983591187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409.31616418689623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247.67657178329881</v>
      </c>
      <c r="T61" s="62">
        <f t="shared" si="34"/>
        <v>133.63266168802033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14.833333333333334</v>
      </c>
      <c r="AI61" s="14">
        <f>IF('Données projet'!$A$62&gt;35,AI60+AH61-AQ60,IF(A61&lt;'Données projet'!$A$62,$AF$205^A61,IF(A61='Données projet'!$A$62,'Données projet'!$B$62,AI60+AH61-AQ60)))</f>
        <v>265.3333333333332</v>
      </c>
      <c r="AJ61" s="14">
        <f>AI61*VLOOKUP('Données projet'!$B$10,Paramètres!$A$1:$I$89,3,0)*VLOOKUP('Données projet'!$B$10,Paramètres!$A$1:$I$89,5,0)</f>
        <v>227.65599999999992</v>
      </c>
      <c r="AK61" s="14">
        <f t="shared" si="35"/>
        <v>55.775552165489643</v>
      </c>
      <c r="AL61" s="22">
        <f t="shared" si="4"/>
        <v>493.64328668822759</v>
      </c>
      <c r="AM61" s="62">
        <f t="shared" si="5"/>
        <v>786.97662002156085</v>
      </c>
      <c r="AN61" s="62">
        <f ca="1">AVERAGE(OFFSET($AM$3,0,0,'Données projet'!$E$10+1,1))-AVERAGE(OFFSET($H$3,0,0,'Données projet'!$E$10+1,1))</f>
        <v>316.3684825550082</v>
      </c>
      <c r="AO61" s="62">
        <f t="shared" si="36"/>
        <v>133.09277301479563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5.1600000000000019</v>
      </c>
      <c r="BD61" s="13">
        <f>IF('Données projet'!$A$88&gt;35,BD60+BC61-BL60,IF(A61&lt;'Données projet'!$A$88,$BA$205^A61,IF(A61='Données projet'!$A$88,'Données projet'!$B$88,BD60+BC61-BL60)))</f>
        <v>234.5800000000001</v>
      </c>
      <c r="BE61" s="14">
        <f>BD61*VLOOKUP('Données projet'!$B$11,Paramètres!$A$1:$I$89,3,0)*VLOOKUP('Données projet'!$B$11,Paramètres!$A$1:$I$89,5,0)</f>
        <v>171.99405600000009</v>
      </c>
      <c r="BF61" s="14">
        <f t="shared" si="37"/>
        <v>43.536322236020027</v>
      </c>
      <c r="BG61" s="22">
        <f t="shared" si="7"/>
        <v>375.38207542773506</v>
      </c>
      <c r="BH61" s="62">
        <f t="shared" si="8"/>
        <v>668.71540876106837</v>
      </c>
      <c r="BI61" s="62">
        <f ca="1">AVERAGE(OFFSET($BH$3,0,0,'Données projet'!$E$11+1,1))-AVERAGE(OFFSET($H$3,0,0,'Données projet'!$E$11+1,1))</f>
        <v>185.06128770938847</v>
      </c>
      <c r="BJ61" s="62">
        <f t="shared" si="38"/>
        <v>176.03085267314418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5.2564102564102537</v>
      </c>
      <c r="BY61" s="13">
        <f>IF('Données projet'!$A$114&gt;35,BY60+BX61-CG60,IF(A61&lt;'Données projet'!$A$114,$BV$205^A61,IF(A61='Données projet'!$A$114,'Données projet'!$B$114,BY60+BX61-CG60)))</f>
        <v>202.30769230769221</v>
      </c>
      <c r="BZ61" s="14">
        <f>BY61*VLOOKUP('Données projet'!$B$12,Paramètres!$A$1:$I$89,3,0)*VLOOKUP('Données projet'!$B$12,Paramètres!$A$1:$I$89,5,0)</f>
        <v>135.70799999999994</v>
      </c>
      <c r="CA61" s="14">
        <f t="shared" si="39"/>
        <v>35.311993883566068</v>
      </c>
      <c r="CB61" s="22">
        <f t="shared" si="10"/>
        <v>297.85982268054414</v>
      </c>
      <c r="CC61" s="62">
        <f t="shared" si="11"/>
        <v>591.19315601387746</v>
      </c>
      <c r="CD61" s="62">
        <f ca="1">AVERAGE(OFFSET($CC$3,0,0,'Données projet'!$E$12+1,1))-AVERAGE(OFFSET($H$3,0,0,'Données projet'!$E$12+1,1))</f>
        <v>151.34537857292304</v>
      </c>
      <c r="CE61" s="62">
        <f t="shared" si="40"/>
        <v>117.70728983591187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411.26297279225986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247.67657178329881</v>
      </c>
      <c r="T62" s="62">
        <f t="shared" si="34"/>
        <v>133.63266168802033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14.833333333333334</v>
      </c>
      <c r="AI62" s="14">
        <f>IF('Données projet'!$A$62&gt;35,AI61+AH62-AQ61,IF(A62&lt;'Données projet'!$A$62,$AF$205^A62,IF(A62='Données projet'!$A$62,'Données projet'!$B$62,AI61+AH62-AQ61)))</f>
        <v>280.16666666666652</v>
      </c>
      <c r="AJ62" s="14">
        <f>AI62*VLOOKUP('Données projet'!$B$10,Paramètres!$A$1:$I$89,3,0)*VLOOKUP('Données projet'!$B$10,Paramètres!$A$1:$I$89,5,0)</f>
        <v>240.38299999999987</v>
      </c>
      <c r="AK62" s="14">
        <f t="shared" si="35"/>
        <v>58.521927148992098</v>
      </c>
      <c r="AL62" s="22">
        <f t="shared" si="4"/>
        <v>520.59274811782768</v>
      </c>
      <c r="AM62" s="62">
        <f t="shared" si="5"/>
        <v>813.92608145116105</v>
      </c>
      <c r="AN62" s="62">
        <f ca="1">AVERAGE(OFFSET($AM$3,0,0,'Données projet'!$E$10+1,1))-AVERAGE(OFFSET($H$3,0,0,'Données projet'!$E$10+1,1))</f>
        <v>316.3684825550082</v>
      </c>
      <c r="AO62" s="62">
        <f t="shared" si="36"/>
        <v>133.09277301479563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5.1600000000000019</v>
      </c>
      <c r="BD62" s="13">
        <f>IF('Données projet'!$A$88&gt;35,BD61+BC62-BL61,IF(A62&lt;'Données projet'!$A$88,$BA$205^A62,IF(A62='Données projet'!$A$88,'Données projet'!$B$88,BD61+BC62-BL61)))</f>
        <v>239.74000000000009</v>
      </c>
      <c r="BE62" s="14">
        <f>BD62*VLOOKUP('Données projet'!$B$11,Paramètres!$A$1:$I$89,3,0)*VLOOKUP('Données projet'!$B$11,Paramètres!$A$1:$I$89,5,0)</f>
        <v>175.77736800000005</v>
      </c>
      <c r="BF62" s="14">
        <f t="shared" si="37"/>
        <v>44.381434347036674</v>
      </c>
      <c r="BG62" s="22">
        <f t="shared" si="7"/>
        <v>383.44324742108893</v>
      </c>
      <c r="BH62" s="62">
        <f t="shared" si="8"/>
        <v>676.77658075442218</v>
      </c>
      <c r="BI62" s="62">
        <f ca="1">AVERAGE(OFFSET($BH$3,0,0,'Données projet'!$E$11+1,1))-AVERAGE(OFFSET($H$3,0,0,'Données projet'!$E$11+1,1))</f>
        <v>185.06128770938847</v>
      </c>
      <c r="BJ62" s="62">
        <f t="shared" si="38"/>
        <v>176.03085267314418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5.2564102564102537</v>
      </c>
      <c r="BY62" s="13">
        <f>IF('Données projet'!$A$114&gt;35,BY61+BX62-CG61,IF(A62&lt;'Données projet'!$A$114,$BV$205^A62,IF(A62='Données projet'!$A$114,'Données projet'!$B$114,BY61+BX62-CG61)))</f>
        <v>207.56410256410246</v>
      </c>
      <c r="BZ62" s="14">
        <f>BY62*VLOOKUP('Données projet'!$B$12,Paramètres!$A$1:$I$89,3,0)*VLOOKUP('Données projet'!$B$12,Paramètres!$A$1:$I$89,5,0)</f>
        <v>139.23399999999992</v>
      </c>
      <c r="CA62" s="14">
        <f t="shared" si="39"/>
        <v>36.12146965812709</v>
      </c>
      <c r="CB62" s="22">
        <f t="shared" si="10"/>
        <v>305.41077632123785</v>
      </c>
      <c r="CC62" s="62">
        <f t="shared" si="11"/>
        <v>598.74410965457116</v>
      </c>
      <c r="CD62" s="62">
        <f ca="1">AVERAGE(OFFSET($CC$3,0,0,'Données projet'!$E$12+1,1))-AVERAGE(OFFSET($H$3,0,0,'Données projet'!$E$12+1,1))</f>
        <v>151.34537857292304</v>
      </c>
      <c r="CE62" s="62">
        <f t="shared" si="40"/>
        <v>117.70728983591187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413.20899669140988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247.67657178329881</v>
      </c>
      <c r="T63" s="62">
        <f t="shared" si="34"/>
        <v>133.63266168802033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295</v>
      </c>
      <c r="AG63" s="13">
        <f>VLOOKUP(A63,'Données projet'!$A$61:$I$81,9,0)</f>
        <v>14.833333333333334</v>
      </c>
      <c r="AH63" s="13">
        <f t="array" ref="AH63">INDEX(AG:AG,MIN(IF(ISNUMBER(AG63:AG259),ROW(AG63:AG259),"")))</f>
        <v>14.833333333333334</v>
      </c>
      <c r="AI63" s="14">
        <f>IF('Données projet'!$A$62&gt;35,AI62+AH63-AQ62,IF(A63&lt;'Données projet'!$A$62,$AF$205^A63,IF(A63='Données projet'!$A$62,'Données projet'!$B$62,AI62+AH63-AQ62)))</f>
        <v>294.99999999999983</v>
      </c>
      <c r="AJ63" s="14">
        <f>AI63*VLOOKUP('Données projet'!$B$10,Paramètres!$A$1:$I$89,3,0)*VLOOKUP('Données projet'!$B$10,Paramètres!$A$1:$I$89,5,0)</f>
        <v>253.10999999999987</v>
      </c>
      <c r="AK63" s="14">
        <f t="shared" si="35"/>
        <v>61.251420602177625</v>
      </c>
      <c r="AL63" s="22">
        <f t="shared" si="4"/>
        <v>547.51280754879247</v>
      </c>
      <c r="AM63" s="62">
        <f t="shared" si="5"/>
        <v>840.84614088212584</v>
      </c>
      <c r="AN63" s="62">
        <f ca="1">AVERAGE(OFFSET($AM$3,0,0,'Données projet'!$E$10+1,1))-AVERAGE(OFFSET($H$3,0,0,'Données projet'!$E$10+1,1))</f>
        <v>316.3684825550082</v>
      </c>
      <c r="AO63" s="62">
        <f t="shared" si="36"/>
        <v>133.09277301479563</v>
      </c>
      <c r="AP63" s="16">
        <f>IF(ISNA(VLOOKUP(A63,'Données projet'!$A$61:$I$81,3,0)),0,VLOOKUP(A63,'Données projet'!$A$61:$I$81,3,0))</f>
        <v>7</v>
      </c>
      <c r="AQ63" s="16">
        <f>IF(ISNA(VLOOKUP(A63,'Données projet'!$A$61:$I$81,4,0)),0,VLOOKUP(A63,'Données projet'!$A$61:$I$81,4,0))</f>
        <v>61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244.9</v>
      </c>
      <c r="BB63" s="13">
        <f>VLOOKUP(A63,'Données projet'!$A$87:$I$107,9,0)</f>
        <v>5.1600000000000019</v>
      </c>
      <c r="BC63" s="13">
        <f t="array" ref="BC63">INDEX(BB:BB,MIN(IF(ISNUMBER(BB63:BB259),ROW(BB63:BB259),"")))</f>
        <v>5.1600000000000019</v>
      </c>
      <c r="BD63" s="13">
        <f>IF('Données projet'!$A$88&gt;35,BD62+BC63-BL62,IF(A63&lt;'Données projet'!$A$88,$BA$205^A63,IF(A63='Données projet'!$A$88,'Données projet'!$B$88,BD62+BC63-BL62)))</f>
        <v>244.90000000000009</v>
      </c>
      <c r="BE63" s="14">
        <f>BD63*VLOOKUP('Données projet'!$B$11,Paramètres!$A$1:$I$89,3,0)*VLOOKUP('Données projet'!$B$11,Paramètres!$A$1:$I$89,5,0)</f>
        <v>179.56068000000008</v>
      </c>
      <c r="BF63" s="14">
        <f t="shared" si="37"/>
        <v>45.224431664188209</v>
      </c>
      <c r="BG63" s="22">
        <f t="shared" si="7"/>
        <v>391.50073614846127</v>
      </c>
      <c r="BH63" s="62">
        <f t="shared" si="8"/>
        <v>684.83406948179459</v>
      </c>
      <c r="BI63" s="62">
        <f ca="1">AVERAGE(OFFSET($BH$3,0,0,'Données projet'!$E$11+1,1))-AVERAGE(OFFSET($H$3,0,0,'Données projet'!$E$11+1,1))</f>
        <v>185.06128770938847</v>
      </c>
      <c r="BJ63" s="62">
        <f t="shared" si="38"/>
        <v>176.03085267314418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212.82051282051282</v>
      </c>
      <c r="BW63" s="13">
        <f>VLOOKUP(A63,'Données projet'!$A$113:$I$133,9,0)</f>
        <v>5.2564102564102537</v>
      </c>
      <c r="BX63" s="13">
        <f t="array" ref="BX63">INDEX(BW:BW,MIN(IF(ISNUMBER(BW63:BW259),ROW(BW63:BW259),"")))</f>
        <v>5.2564102564102537</v>
      </c>
      <c r="BY63" s="13">
        <f>IF('Données projet'!$A$114&gt;35,BY62+BX63-CG62,IF(A63&lt;'Données projet'!$A$114,$BV$205^A63,IF(A63='Données projet'!$A$114,'Données projet'!$B$114,BY62+BX63-CG62)))</f>
        <v>212.8205128205127</v>
      </c>
      <c r="BZ63" s="14">
        <f>BY63*VLOOKUP('Données projet'!$B$12,Paramètres!$A$1:$I$89,3,0)*VLOOKUP('Données projet'!$B$12,Paramètres!$A$1:$I$89,5,0)</f>
        <v>142.75999999999993</v>
      </c>
      <c r="CA63" s="14">
        <f t="shared" si="39"/>
        <v>36.928562548329118</v>
      </c>
      <c r="CB63" s="22">
        <f t="shared" si="10"/>
        <v>312.95757977167312</v>
      </c>
      <c r="CC63" s="62">
        <f t="shared" si="11"/>
        <v>606.29091310500644</v>
      </c>
      <c r="CD63" s="62">
        <f ca="1">AVERAGE(OFFSET($CC$3,0,0,'Données projet'!$E$12+1,1))-AVERAGE(OFFSET($H$3,0,0,'Données projet'!$E$12+1,1))</f>
        <v>151.34537857292304</v>
      </c>
      <c r="CE63" s="62">
        <f t="shared" si="40"/>
        <v>117.70728983591187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415.15425047232054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728.60558273797562</v>
      </c>
      <c r="S64" s="62">
        <f ca="1">AVERAGE(OFFSET($R$3,0,0,'Données projet'!$E$9+1,1))-AVERAGE(OFFSET($H$3,0,0,'Données projet'!$E$9+1,1))</f>
        <v>247.67657178329881</v>
      </c>
      <c r="T64" s="62">
        <f t="shared" si="34"/>
        <v>133.63266168802033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13.777777777777779</v>
      </c>
      <c r="AI64" s="14">
        <f>IF('Données projet'!$A$62&gt;35,AI63+AH64-AQ63,IF(A64&lt;'Données projet'!$A$62,$AF$205^A64,IF(A64='Données projet'!$A$62,'Données projet'!$B$62,AI63+AH64-AQ63)))</f>
        <v>247.7777777777776</v>
      </c>
      <c r="AJ64" s="14">
        <f>AI64*VLOOKUP('Données projet'!$B$10,Paramètres!$A$1:$I$89,3,0)*VLOOKUP('Données projet'!$B$10,Paramètres!$A$1:$I$89,5,0)</f>
        <v>212.59333333333319</v>
      </c>
      <c r="AK64" s="14">
        <f t="shared" si="35"/>
        <v>52.501888831663351</v>
      </c>
      <c r="AL64" s="22">
        <f t="shared" si="4"/>
        <v>461.70751193736891</v>
      </c>
      <c r="AM64" s="62">
        <f t="shared" si="5"/>
        <v>755.04084527070222</v>
      </c>
      <c r="AN64" s="62">
        <f ca="1">AVERAGE(OFFSET($AM$3,0,0,'Données projet'!$E$10+1,1))-AVERAGE(OFFSET($H$3,0,0,'Données projet'!$E$10+1,1))</f>
        <v>316.3684825550082</v>
      </c>
      <c r="AO64" s="62">
        <f t="shared" si="36"/>
        <v>133.09277301479563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4.3400000000000034</v>
      </c>
      <c r="BD64" s="13">
        <f>IF('Données projet'!$A$88&gt;35,BD63+BC64-BL63,IF(A64&lt;'Données projet'!$A$88,$BA$205^A64,IF(A64='Données projet'!$A$88,'Données projet'!$B$88,BD63+BC64-BL63)))</f>
        <v>249.24000000000009</v>
      </c>
      <c r="BE64" s="14">
        <f>BD64*VLOOKUP('Données projet'!$B$11,Paramètres!$A$1:$I$89,3,0)*VLOOKUP('Données projet'!$B$11,Paramètres!$A$1:$I$89,5,0)</f>
        <v>182.74276800000007</v>
      </c>
      <c r="BF64" s="14">
        <f t="shared" si="37"/>
        <v>45.931863401886154</v>
      </c>
      <c r="BG64" s="22">
        <f t="shared" si="7"/>
        <v>398.27498302495178</v>
      </c>
      <c r="BH64" s="62">
        <f t="shared" si="8"/>
        <v>691.60831635828504</v>
      </c>
      <c r="BI64" s="62">
        <f ca="1">AVERAGE(OFFSET($BH$3,0,0,'Données projet'!$E$11+1,1))-AVERAGE(OFFSET($H$3,0,0,'Données projet'!$E$11+1,1))</f>
        <v>185.06128770938847</v>
      </c>
      <c r="BJ64" s="62">
        <f t="shared" si="38"/>
        <v>176.03085267314418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4.7435897435897463</v>
      </c>
      <c r="BY64" s="13">
        <f>IF('Données projet'!$A$114&gt;35,BY63+BX64-CG63,IF(A64&lt;'Données projet'!$A$114,$BV$205^A64,IF(A64='Données projet'!$A$114,'Données projet'!$B$114,BY63+BX64-CG63)))</f>
        <v>217.56410256410246</v>
      </c>
      <c r="BZ64" s="14">
        <f>BY64*VLOOKUP('Données projet'!$B$12,Paramètres!$A$1:$I$89,3,0)*VLOOKUP('Données projet'!$B$12,Paramètres!$A$1:$I$89,5,0)</f>
        <v>145.94199999999992</v>
      </c>
      <c r="CA64" s="14">
        <f t="shared" si="39"/>
        <v>37.654923728693518</v>
      </c>
      <c r="CB64" s="22">
        <f t="shared" si="10"/>
        <v>319.76464216080774</v>
      </c>
      <c r="CC64" s="62">
        <f t="shared" si="11"/>
        <v>613.09797549414111</v>
      </c>
      <c r="CD64" s="62">
        <f ca="1">AVERAGE(OFFSET($CC$3,0,0,'Données projet'!$E$12+1,1))-AVERAGE(OFFSET($H$3,0,0,'Données projet'!$E$12+1,1))</f>
        <v>151.34537857292304</v>
      </c>
      <c r="CE64" s="62">
        <f t="shared" si="40"/>
        <v>117.70728983591187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417.09874821725015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742.44045154863397</v>
      </c>
      <c r="S65" s="62">
        <f ca="1">AVERAGE(OFFSET($R$3,0,0,'Données projet'!$E$9+1,1))-AVERAGE(OFFSET($H$3,0,0,'Données projet'!$E$9+1,1))</f>
        <v>247.67657178329881</v>
      </c>
      <c r="T65" s="62">
        <f t="shared" si="34"/>
        <v>133.63266168802033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13.777777777777779</v>
      </c>
      <c r="AI65" s="14">
        <f>IF('Données projet'!$A$62&gt;35,AI64+AH65-AQ64,IF(A65&lt;'Données projet'!$A$62,$AF$205^A65,IF(A65='Données projet'!$A$62,'Données projet'!$B$62,AI64+AH65-AQ64)))</f>
        <v>261.55555555555537</v>
      </c>
      <c r="AJ65" s="14">
        <f>AI65*VLOOKUP('Données projet'!$B$10,Paramètres!$A$1:$I$89,3,0)*VLOOKUP('Données projet'!$B$10,Paramètres!$A$1:$I$89,5,0)</f>
        <v>224.41466666666653</v>
      </c>
      <c r="AK65" s="14">
        <f t="shared" si="35"/>
        <v>55.073279400945509</v>
      </c>
      <c r="AL65" s="22">
        <f t="shared" si="4"/>
        <v>486.77483940109096</v>
      </c>
      <c r="AM65" s="62">
        <f t="shared" si="5"/>
        <v>780.10817273442422</v>
      </c>
      <c r="AN65" s="62">
        <f ca="1">AVERAGE(OFFSET($AM$3,0,0,'Données projet'!$E$10+1,1))-AVERAGE(OFFSET($H$3,0,0,'Données projet'!$E$10+1,1))</f>
        <v>316.3684825550082</v>
      </c>
      <c r="AO65" s="62">
        <f t="shared" si="36"/>
        <v>133.09277301479563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4.3400000000000034</v>
      </c>
      <c r="BD65" s="13">
        <f>IF('Données projet'!$A$88&gt;35,BD64+BC65-BL64,IF(A65&lt;'Données projet'!$A$88,$BA$205^A65,IF(A65='Données projet'!$A$88,'Données projet'!$B$88,BD64+BC65-BL64)))</f>
        <v>253.5800000000001</v>
      </c>
      <c r="BE65" s="14">
        <f>BD65*VLOOKUP('Données projet'!$B$11,Paramètres!$A$1:$I$89,3,0)*VLOOKUP('Données projet'!$B$11,Paramètres!$A$1:$I$89,5,0)</f>
        <v>185.92485600000006</v>
      </c>
      <c r="BF65" s="14">
        <f t="shared" si="37"/>
        <v>46.637862646096373</v>
      </c>
      <c r="BG65" s="22">
        <f t="shared" si="7"/>
        <v>405.04673497528461</v>
      </c>
      <c r="BH65" s="62">
        <f t="shared" si="8"/>
        <v>698.38006830861787</v>
      </c>
      <c r="BI65" s="62">
        <f ca="1">AVERAGE(OFFSET($BH$3,0,0,'Données projet'!$E$11+1,1))-AVERAGE(OFFSET($H$3,0,0,'Données projet'!$E$11+1,1))</f>
        <v>185.06128770938847</v>
      </c>
      <c r="BJ65" s="62">
        <f t="shared" si="38"/>
        <v>176.03085267314418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4.7435897435897463</v>
      </c>
      <c r="BY65" s="13">
        <f>IF('Données projet'!$A$114&gt;35,BY64+BX65-CG64,IF(A65&lt;'Données projet'!$A$114,$BV$205^A65,IF(A65='Données projet'!$A$114,'Données projet'!$B$114,BY64+BX65-CG64)))</f>
        <v>222.30769230769221</v>
      </c>
      <c r="BZ65" s="14">
        <f>BY65*VLOOKUP('Données projet'!$B$12,Paramètres!$A$1:$I$89,3,0)*VLOOKUP('Données projet'!$B$12,Paramètres!$A$1:$I$89,5,0)</f>
        <v>149.12399999999994</v>
      </c>
      <c r="CA65" s="14">
        <f t="shared" si="39"/>
        <v>38.379443667029371</v>
      </c>
      <c r="CB65" s="22">
        <f t="shared" si="10"/>
        <v>326.56849772007598</v>
      </c>
      <c r="CC65" s="62">
        <f t="shared" si="11"/>
        <v>619.9018310534093</v>
      </c>
      <c r="CD65" s="62">
        <f ca="1">AVERAGE(OFFSET($CC$3,0,0,'Données projet'!$E$12+1,1))-AVERAGE(OFFSET($H$3,0,0,'Données projet'!$E$12+1,1))</f>
        <v>151.34537857292304</v>
      </c>
      <c r="CE65" s="62">
        <f t="shared" si="40"/>
        <v>117.70728983591187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419.04250352814091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213.17087999999995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756.2662036662332</v>
      </c>
      <c r="S66" s="62">
        <f ca="1">AVERAGE(OFFSET($R$3,0,0,'Données projet'!$E$9+1,1))-AVERAGE(OFFSET($H$3,0,0,'Données projet'!$E$9+1,1))</f>
        <v>247.67657178329881</v>
      </c>
      <c r="T66" s="62">
        <f t="shared" si="34"/>
        <v>133.63266168802033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13.777777777777779</v>
      </c>
      <c r="AI66" s="14">
        <f>IF('Données projet'!$A$62&gt;35,AI65+AH66-AQ65,IF(A66&lt;'Données projet'!$A$62,$AF$205^A66,IF(A66='Données projet'!$A$62,'Données projet'!$B$62,AI65+AH66-AQ65)))</f>
        <v>275.33333333333314</v>
      </c>
      <c r="AJ66" s="14">
        <f>AI66*VLOOKUP('Données projet'!$B$10,Paramètres!$A$1:$I$89,3,0)*VLOOKUP('Données projet'!$B$10,Paramètres!$A$1:$I$89,5,0)</f>
        <v>236.23599999999988</v>
      </c>
      <c r="AK66" s="14">
        <f t="shared" si="35"/>
        <v>57.628943995616872</v>
      </c>
      <c r="AL66" s="22">
        <f t="shared" si="4"/>
        <v>511.81477745903248</v>
      </c>
      <c r="AM66" s="62">
        <f t="shared" si="5"/>
        <v>805.14811079236574</v>
      </c>
      <c r="AN66" s="62">
        <f ca="1">AVERAGE(OFFSET($AM$3,0,0,'Données projet'!$E$10+1,1))-AVERAGE(OFFSET($H$3,0,0,'Données projet'!$E$10+1,1))</f>
        <v>316.3684825550082</v>
      </c>
      <c r="AO66" s="62">
        <f t="shared" si="36"/>
        <v>133.09277301479563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4.3400000000000034</v>
      </c>
      <c r="BD66" s="13">
        <f>IF('Données projet'!$A$88&gt;35,BD65+BC66-BL65,IF(A66&lt;'Données projet'!$A$88,$BA$205^A66,IF(A66='Données projet'!$A$88,'Données projet'!$B$88,BD65+BC66-BL65)))</f>
        <v>257.92000000000007</v>
      </c>
      <c r="BE66" s="14">
        <f>BD66*VLOOKUP('Données projet'!$B$11,Paramètres!$A$1:$I$89,3,0)*VLOOKUP('Données projet'!$B$11,Paramètres!$A$1:$I$89,5,0)</f>
        <v>189.10694400000003</v>
      </c>
      <c r="BF66" s="14">
        <f t="shared" si="37"/>
        <v>47.342456743046775</v>
      </c>
      <c r="BG66" s="22">
        <f t="shared" si="7"/>
        <v>411.81603962747312</v>
      </c>
      <c r="BH66" s="62">
        <f t="shared" si="8"/>
        <v>705.14937296080643</v>
      </c>
      <c r="BI66" s="62">
        <f ca="1">AVERAGE(OFFSET($BH$3,0,0,'Données projet'!$E$11+1,1))-AVERAGE(OFFSET($H$3,0,0,'Données projet'!$E$11+1,1))</f>
        <v>185.06128770938847</v>
      </c>
      <c r="BJ66" s="62">
        <f t="shared" si="38"/>
        <v>176.03085267314418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4.7435897435897463</v>
      </c>
      <c r="BY66" s="13">
        <f>IF('Données projet'!$A$114&gt;35,BY65+BX66-CG65,IF(A66&lt;'Données projet'!$A$114,$BV$205^A66,IF(A66='Données projet'!$A$114,'Données projet'!$B$114,BY65+BX66-CG65)))</f>
        <v>227.05128205128196</v>
      </c>
      <c r="BZ66" s="14">
        <f>BY66*VLOOKUP('Données projet'!$B$12,Paramètres!$A$1:$I$89,3,0)*VLOOKUP('Données projet'!$B$12,Paramètres!$A$1:$I$89,5,0)</f>
        <v>152.30599999999993</v>
      </c>
      <c r="CA66" s="14">
        <f t="shared" si="39"/>
        <v>39.102166177111755</v>
      </c>
      <c r="CB66" s="22">
        <f t="shared" si="10"/>
        <v>333.3692227584695</v>
      </c>
      <c r="CC66" s="62">
        <f t="shared" si="11"/>
        <v>626.70255609180276</v>
      </c>
      <c r="CD66" s="62">
        <f ca="1">AVERAGE(OFFSET($CC$3,0,0,'Données projet'!$E$12+1,1))-AVERAGE(OFFSET($H$3,0,0,'Données projet'!$E$12+1,1))</f>
        <v>151.34537857292304</v>
      </c>
      <c r="CE66" s="62">
        <f t="shared" si="40"/>
        <v>117.70728983591187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420.98552955036087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219.68543999999994</v>
      </c>
      <c r="P67" s="14">
        <f t="shared" si="33"/>
        <v>54.046511966469559</v>
      </c>
      <c r="Q67" s="22">
        <f t="shared" ref="Q67:Q98" si="54">(O67+P67)*0.475*44/12</f>
        <v>476.74981634160105</v>
      </c>
      <c r="R67" s="62">
        <f t="shared" ref="R67:R130" si="55">Q67+(I67+J67)*44/12</f>
        <v>770.08314967493436</v>
      </c>
      <c r="S67" s="62">
        <f ca="1">AVERAGE(OFFSET($R$3,0,0,'Données projet'!$E$9+1,1))-AVERAGE(OFFSET($H$3,0,0,'Données projet'!$E$9+1,1))</f>
        <v>247.67657178329881</v>
      </c>
      <c r="T67" s="62">
        <f t="shared" si="34"/>
        <v>133.63266168802033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13.777777777777779</v>
      </c>
      <c r="AI67" s="14">
        <f>IF('Données projet'!$A$62&gt;35,AI66+AH67-AQ66,IF(A67&lt;'Données projet'!$A$62,$AF$205^A67,IF(A67='Données projet'!$A$62,'Données projet'!$B$62,AI66+AH67-AQ66)))</f>
        <v>289.11111111111092</v>
      </c>
      <c r="AJ67" s="14">
        <f>AI67*VLOOKUP('Données projet'!$B$10,Paramètres!$A$1:$I$89,3,0)*VLOOKUP('Données projet'!$B$10,Paramètres!$A$1:$I$89,5,0)</f>
        <v>248.05733333333319</v>
      </c>
      <c r="AK67" s="14">
        <f t="shared" si="35"/>
        <v>60.169759343876592</v>
      </c>
      <c r="AL67" s="22">
        <f t="shared" si="4"/>
        <v>536.82885307947356</v>
      </c>
      <c r="AM67" s="62">
        <f t="shared" si="5"/>
        <v>830.16218641280693</v>
      </c>
      <c r="AN67" s="62">
        <f ca="1">AVERAGE(OFFSET($AM$3,0,0,'Données projet'!$E$10+1,1))-AVERAGE(OFFSET($H$3,0,0,'Données projet'!$E$10+1,1))</f>
        <v>316.3684825550082</v>
      </c>
      <c r="AO67" s="62">
        <f t="shared" si="36"/>
        <v>133.09277301479563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4.3400000000000034</v>
      </c>
      <c r="BD67" s="13">
        <f>IF('Données projet'!$A$88&gt;35,BD66+BC67-BL66,IF(A67&lt;'Données projet'!$A$88,$BA$205^A67,IF(A67='Données projet'!$A$88,'Données projet'!$B$88,BD66+BC67-BL66)))</f>
        <v>262.2600000000001</v>
      </c>
      <c r="BE67" s="14">
        <f>BD67*VLOOKUP('Données projet'!$B$11,Paramètres!$A$1:$I$89,3,0)*VLOOKUP('Données projet'!$B$11,Paramètres!$A$1:$I$89,5,0)</f>
        <v>192.28903200000005</v>
      </c>
      <c r="BF67" s="14">
        <f t="shared" si="37"/>
        <v>48.045672065913472</v>
      </c>
      <c r="BG67" s="22">
        <f t="shared" si="7"/>
        <v>418.58294291479933</v>
      </c>
      <c r="BH67" s="62">
        <f t="shared" si="8"/>
        <v>711.91627624813259</v>
      </c>
      <c r="BI67" s="62">
        <f ca="1">AVERAGE(OFFSET($BH$3,0,0,'Données projet'!$E$11+1,1))-AVERAGE(OFFSET($H$3,0,0,'Données projet'!$E$11+1,1))</f>
        <v>185.06128770938847</v>
      </c>
      <c r="BJ67" s="62">
        <f t="shared" si="38"/>
        <v>176.03085267314418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4.7435897435897463</v>
      </c>
      <c r="BY67" s="13">
        <f>IF('Données projet'!$A$114&gt;35,BY66+BX67-CG66,IF(A67&lt;'Données projet'!$A$114,$BV$205^A67,IF(A67='Données projet'!$A$114,'Données projet'!$B$114,BY66+BX67-CG66)))</f>
        <v>231.79487179487171</v>
      </c>
      <c r="BZ67" s="14">
        <f>BY67*VLOOKUP('Données projet'!$B$12,Paramètres!$A$1:$I$89,3,0)*VLOOKUP('Données projet'!$B$12,Paramètres!$A$1:$I$89,5,0)</f>
        <v>155.48799999999994</v>
      </c>
      <c r="CA67" s="14">
        <f t="shared" si="39"/>
        <v>39.823133137370327</v>
      </c>
      <c r="CB67" s="22">
        <f t="shared" si="10"/>
        <v>340.16689021425321</v>
      </c>
      <c r="CC67" s="62">
        <f t="shared" si="11"/>
        <v>633.50022354758653</v>
      </c>
      <c r="CD67" s="62">
        <f ca="1">AVERAGE(OFFSET($CC$3,0,0,'Données projet'!$E$12+1,1))-AVERAGE(OFFSET($H$3,0,0,'Données projet'!$E$12+1,1))</f>
        <v>151.34537857292304</v>
      </c>
      <c r="CE67" s="62">
        <f t="shared" si="40"/>
        <v>117.70728983591187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422.92783899491928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226.19999999999993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783.89158069165728</v>
      </c>
      <c r="S68" s="62">
        <f ca="1">AVERAGE(OFFSET($R$3,0,0,'Données projet'!$E$9+1,1))-AVERAGE(OFFSET($H$3,0,0,'Données projet'!$E$9+1,1))</f>
        <v>247.67657178329881</v>
      </c>
      <c r="T68" s="62">
        <f t="shared" si="34"/>
        <v>133.63266168802033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13.777777777777779</v>
      </c>
      <c r="AI68" s="14">
        <f>IF('Données projet'!$A$62&gt;35,AI67+AH68-AQ67,IF(A68&lt;'Données projet'!$A$62,$AF$205^A68,IF(A68='Données projet'!$A$62,'Données projet'!$B$62,AI67+AH68-AQ67)))</f>
        <v>302.88888888888869</v>
      </c>
      <c r="AJ68" s="14">
        <f>AI68*VLOOKUP('Données projet'!$B$10,Paramètres!$A$1:$I$89,3,0)*VLOOKUP('Données projet'!$B$10,Paramètres!$A$1:$I$89,5,0)</f>
        <v>259.8786666666665</v>
      </c>
      <c r="AK68" s="14">
        <f t="shared" si="35"/>
        <v>62.69651389011603</v>
      </c>
      <c r="AL68" s="22">
        <f t="shared" ref="AL68:AL131" si="58">(AJ68+AK68)*0.475*44/12</f>
        <v>561.81843946972958</v>
      </c>
      <c r="AM68" s="62">
        <f t="shared" ref="AM68:AM131" si="59">AL68+(AD68+AE68)*44/12</f>
        <v>855.15177280306284</v>
      </c>
      <c r="AN68" s="62">
        <f ca="1">AVERAGE(OFFSET($AM$3,0,0,'Données projet'!$E$10+1,1))-AVERAGE(OFFSET($H$3,0,0,'Données projet'!$E$10+1,1))</f>
        <v>316.3684825550082</v>
      </c>
      <c r="AO68" s="62">
        <f t="shared" si="36"/>
        <v>133.09277301479563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266.60000000000002</v>
      </c>
      <c r="BB68" s="13">
        <f>VLOOKUP(A68,'Données projet'!$A$87:$I$107,9,0)</f>
        <v>4.3400000000000034</v>
      </c>
      <c r="BC68" s="13">
        <f t="array" ref="BC68">INDEX(BB:BB,MIN(IF(ISNUMBER(BB68:BB264),ROW(BB68:BB264),"")))</f>
        <v>4.3400000000000034</v>
      </c>
      <c r="BD68" s="13">
        <f>IF('Données projet'!$A$88&gt;35,BD67+BC68-BL67,IF(A68&lt;'Données projet'!$A$88,$BA$205^A68,IF(A68='Données projet'!$A$88,'Données projet'!$B$88,BD67+BC68-BL67)))</f>
        <v>266.60000000000014</v>
      </c>
      <c r="BE68" s="14">
        <f>BD68*VLOOKUP('Données projet'!$B$11,Paramètres!$A$1:$I$89,3,0)*VLOOKUP('Données projet'!$B$11,Paramètres!$A$1:$I$89,5,0)</f>
        <v>195.4711200000001</v>
      </c>
      <c r="BF68" s="14">
        <f t="shared" si="37"/>
        <v>48.747534064963546</v>
      </c>
      <c r="BG68" s="22">
        <f t="shared" ref="BG68:BG131" si="61">(BE68+BF68)*0.475*44/12</f>
        <v>425.34748916314493</v>
      </c>
      <c r="BH68" s="62">
        <f t="shared" ref="BH68:BH131" si="62">BG68+(AY68+AZ68)*44/12</f>
        <v>718.68082249647819</v>
      </c>
      <c r="BI68" s="62">
        <f ca="1">AVERAGE(OFFSET($BH$3,0,0,'Données projet'!$E$11+1,1))-AVERAGE(OFFSET($H$3,0,0,'Données projet'!$E$11+1,1))</f>
        <v>185.06128770938847</v>
      </c>
      <c r="BJ68" s="62">
        <f t="shared" si="38"/>
        <v>176.03085267314418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22.700000000000003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236.53846153846155</v>
      </c>
      <c r="BW68" s="13">
        <f>VLOOKUP(A68,'Données projet'!$A$113:$I$133,9,0)</f>
        <v>4.7435897435897463</v>
      </c>
      <c r="BX68" s="13">
        <f t="array" ref="BX68">INDEX(BW:BW,MIN(IF(ISNUMBER(BW68:BW264),ROW(BW68:BW264),"")))</f>
        <v>4.7435897435897463</v>
      </c>
      <c r="BY68" s="13">
        <f>IF('Données projet'!$A$114&gt;35,BY67+BX68-CG67,IF(A68&lt;'Données projet'!$A$114,$BV$205^A68,IF(A68='Données projet'!$A$114,'Données projet'!$B$114,BY67+BX68-CG67)))</f>
        <v>236.53846153846146</v>
      </c>
      <c r="BZ68" s="14">
        <f>BY68*VLOOKUP('Données projet'!$B$12,Paramètres!$A$1:$I$89,3,0)*VLOOKUP('Données projet'!$B$12,Paramètres!$A$1:$I$89,5,0)</f>
        <v>158.66999999999996</v>
      </c>
      <c r="CA68" s="14">
        <f t="shared" si="39"/>
        <v>40.54238461420524</v>
      </c>
      <c r="CB68" s="22">
        <f t="shared" ref="CB68:CB131" si="64">(BZ68+CA68)*0.475*44/12</f>
        <v>346.96156986974069</v>
      </c>
      <c r="CC68" s="62">
        <f t="shared" ref="CC68:CC131" si="65">CB68+(BT68+BU68)*44/12</f>
        <v>640.294903203074</v>
      </c>
      <c r="CD68" s="62">
        <f ca="1">AVERAGE(OFFSET($CC$3,0,0,'Données projet'!$E$12+1,1))-AVERAGE(OFFSET($H$3,0,0,'Données projet'!$E$12+1,1))</f>
        <v>151.34537857292304</v>
      </c>
      <c r="CE68" s="62">
        <f t="shared" si="40"/>
        <v>117.70728983591187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27.564102564102562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424.86944415927678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716.30000015441908</v>
      </c>
      <c r="S69" s="62">
        <f ca="1">AVERAGE(OFFSET($R$3,0,0,'Données projet'!$E$9+1,1))-AVERAGE(OFFSET($H$3,0,0,'Données projet'!$E$9+1,1))</f>
        <v>247.67657178329881</v>
      </c>
      <c r="T69" s="62">
        <f t="shared" ref="T69:T132" si="88">$T$3</f>
        <v>133.63266168802033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13.777777777777779</v>
      </c>
      <c r="AI69" s="14">
        <f>IF('Données projet'!$A$62&gt;35,AI68+AH69-AQ68,IF(A69&lt;'Données projet'!$A$62,$AF$205^A69,IF(A69='Données projet'!$A$62,'Données projet'!$B$62,AI68+AH69-AQ68)))</f>
        <v>316.66666666666646</v>
      </c>
      <c r="AJ69" s="14">
        <f>AI69*VLOOKUP('Données projet'!$B$10,Paramètres!$A$1:$I$89,3,0)*VLOOKUP('Données projet'!$B$10,Paramètres!$A$1:$I$89,5,0)</f>
        <v>271.69999999999987</v>
      </c>
      <c r="AK69" s="14">
        <f t="shared" ref="AK69:AK132" si="89">EXP(-1.0587+0.8836*LN(AJ69)+0.284)</f>
        <v>65.209920294809322</v>
      </c>
      <c r="AL69" s="22">
        <f t="shared" si="58"/>
        <v>586.78477784679262</v>
      </c>
      <c r="AM69" s="62">
        <f t="shared" si="59"/>
        <v>880.11811118012588</v>
      </c>
      <c r="AN69" s="62">
        <f ca="1">AVERAGE(OFFSET($AM$3,0,0,'Données projet'!$E$10+1,1))-AVERAGE(OFFSET($H$3,0,0,'Données projet'!$E$10+1,1))</f>
        <v>316.3684825550082</v>
      </c>
      <c r="AO69" s="62">
        <f t="shared" ref="AO69:AO132" si="90">$AO$3</f>
        <v>133.09277301479563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3.7599999999999909</v>
      </c>
      <c r="BD69" s="13">
        <f>IF('Données projet'!$A$88&gt;35,BD68+BC69-BL68,IF(A69&lt;'Données projet'!$A$88,$BA$205^A69,IF(A69='Données projet'!$A$88,'Données projet'!$B$88,BD68+BC69-BL68)))</f>
        <v>247.66000000000014</v>
      </c>
      <c r="BE69" s="14">
        <f>BD69*VLOOKUP('Données projet'!$B$11,Paramètres!$A$1:$I$89,3,0)*VLOOKUP('Données projet'!$B$11,Paramètres!$A$1:$I$89,5,0)</f>
        <v>181.5843120000001</v>
      </c>
      <c r="BF69" s="14">
        <f t="shared" ref="BF69:BF132" si="91">EXP(-1.0587+0.8836*LN(BE69)+0.284)</f>
        <v>45.674486424190533</v>
      </c>
      <c r="BG69" s="22">
        <f t="shared" si="61"/>
        <v>395.80907392213197</v>
      </c>
      <c r="BH69" s="62">
        <f t="shared" si="62"/>
        <v>689.14240725546529</v>
      </c>
      <c r="BI69" s="62">
        <f ca="1">AVERAGE(OFFSET($BH$3,0,0,'Données projet'!$E$11+1,1))-AVERAGE(OFFSET($H$3,0,0,'Données projet'!$E$11+1,1))</f>
        <v>185.06128770938847</v>
      </c>
      <c r="BJ69" s="62">
        <f t="shared" ref="BJ69:BJ132" si="92">$BJ$3</f>
        <v>176.03085267314418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4.6153846153846132</v>
      </c>
      <c r="BY69" s="13">
        <f>IF('Données projet'!$A$114&gt;35,BY68+BX69-CG68,IF(A69&lt;'Données projet'!$A$114,$BV$205^A69,IF(A69='Données projet'!$A$114,'Données projet'!$B$114,BY68+BX69-CG68)))</f>
        <v>213.58974358974351</v>
      </c>
      <c r="BZ69" s="14">
        <f>BY69*VLOOKUP('Données projet'!$B$12,Paramètres!$A$1:$I$89,3,0)*VLOOKUP('Données projet'!$B$12,Paramètres!$A$1:$I$89,5,0)</f>
        <v>143.27599999999995</v>
      </c>
      <c r="CA69" s="14">
        <f t="shared" ref="CA69:CA132" si="93">EXP(-1.0587+0.8836*LN(BZ69)+0.284)</f>
        <v>37.046477812084682</v>
      </c>
      <c r="CB69" s="22">
        <f t="shared" si="64"/>
        <v>314.06164885604738</v>
      </c>
      <c r="CC69" s="62">
        <f t="shared" si="65"/>
        <v>607.3949821893807</v>
      </c>
      <c r="CD69" s="62">
        <f ca="1">AVERAGE(OFFSET($CC$3,0,0,'Données projet'!$E$12+1,1))-AVERAGE(OFFSET($H$3,0,0,'Données projet'!$E$12+1,1))</f>
        <v>151.34537857292304</v>
      </c>
      <c r="CE69" s="62">
        <f t="shared" ref="CE69:CE132" si="94">$CE$3</f>
        <v>117.70728983591187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426.81035694685789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247.67657178329881</v>
      </c>
      <c r="T70" s="62">
        <f t="shared" si="88"/>
        <v>133.63266168802033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13.777777777777779</v>
      </c>
      <c r="AI70" s="14">
        <f>IF('Données projet'!$A$62&gt;35,AI69+AH70-AQ69,IF(A70&lt;'Données projet'!$A$62,$AF$205^A70,IF(A70='Données projet'!$A$62,'Données projet'!$B$62,AI69+AH70-AQ69)))</f>
        <v>330.44444444444423</v>
      </c>
      <c r="AJ70" s="14">
        <f>AI70*VLOOKUP('Données projet'!$B$10,Paramètres!$A$1:$I$89,3,0)*VLOOKUP('Données projet'!$B$10,Paramètres!$A$1:$I$89,5,0)</f>
        <v>283.52133333333319</v>
      </c>
      <c r="AK70" s="14">
        <f t="shared" si="89"/>
        <v>67.71062569759917</v>
      </c>
      <c r="AL70" s="22">
        <f t="shared" si="58"/>
        <v>611.72899531220708</v>
      </c>
      <c r="AM70" s="62">
        <f t="shared" si="59"/>
        <v>905.06232864554045</v>
      </c>
      <c r="AN70" s="62">
        <f ca="1">AVERAGE(OFFSET($AM$3,0,0,'Données projet'!$E$10+1,1))-AVERAGE(OFFSET($H$3,0,0,'Données projet'!$E$10+1,1))</f>
        <v>316.3684825550082</v>
      </c>
      <c r="AO70" s="62">
        <f t="shared" si="90"/>
        <v>133.09277301479563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3.7599999999999909</v>
      </c>
      <c r="BD70" s="13">
        <f>IF('Données projet'!$A$88&gt;35,BD69+BC70-BL69,IF(A70&lt;'Données projet'!$A$88,$BA$205^A70,IF(A70='Données projet'!$A$88,'Données projet'!$B$88,BD69+BC70-BL69)))</f>
        <v>251.42000000000013</v>
      </c>
      <c r="BE70" s="14">
        <f>BD70*VLOOKUP('Données projet'!$B$11,Paramètres!$A$1:$I$89,3,0)*VLOOKUP('Données projet'!$B$11,Paramètres!$A$1:$I$89,5,0)</f>
        <v>184.3411440000001</v>
      </c>
      <c r="BF70" s="14">
        <f t="shared" si="91"/>
        <v>46.286667073098847</v>
      </c>
      <c r="BG70" s="22">
        <f t="shared" si="61"/>
        <v>401.67677095231397</v>
      </c>
      <c r="BH70" s="62">
        <f t="shared" si="62"/>
        <v>695.01010428564723</v>
      </c>
      <c r="BI70" s="62">
        <f ca="1">AVERAGE(OFFSET($BH$3,0,0,'Données projet'!$E$11+1,1))-AVERAGE(OFFSET($H$3,0,0,'Données projet'!$E$11+1,1))</f>
        <v>185.06128770938847</v>
      </c>
      <c r="BJ70" s="62">
        <f t="shared" si="92"/>
        <v>176.03085267314418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4.6153846153846132</v>
      </c>
      <c r="BY70" s="13">
        <f>IF('Données projet'!$A$114&gt;35,BY69+BX70-CG69,IF(A70&lt;'Données projet'!$A$114,$BV$205^A70,IF(A70='Données projet'!$A$114,'Données projet'!$B$114,BY69+BX70-CG69)))</f>
        <v>218.20512820512812</v>
      </c>
      <c r="BZ70" s="14">
        <f>BY70*VLOOKUP('Données projet'!$B$12,Paramètres!$A$1:$I$89,3,0)*VLOOKUP('Données projet'!$B$12,Paramètres!$A$1:$I$89,5,0)</f>
        <v>146.37199999999993</v>
      </c>
      <c r="CA70" s="14">
        <f t="shared" si="93"/>
        <v>37.752938435291682</v>
      </c>
      <c r="CB70" s="22">
        <f t="shared" si="64"/>
        <v>320.68426777479954</v>
      </c>
      <c r="CC70" s="62">
        <f t="shared" si="65"/>
        <v>614.01760110813279</v>
      </c>
      <c r="CD70" s="62">
        <f ca="1">AVERAGE(OFFSET($CC$3,0,0,'Données projet'!$E$12+1,1))-AVERAGE(OFFSET($H$3,0,0,'Données projet'!$E$12+1,1))</f>
        <v>151.34537857292304</v>
      </c>
      <c r="CE70" s="62">
        <f t="shared" si="94"/>
        <v>117.70728983591187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428.75058888536569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247.67657178329881</v>
      </c>
      <c r="T71" s="62">
        <f t="shared" si="88"/>
        <v>133.63266168802033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13.777777777777779</v>
      </c>
      <c r="AI71" s="14">
        <f>IF('Données projet'!$A$62&gt;35,AI70+AH71-AQ70,IF(A71&lt;'Données projet'!$A$62,$AF$205^A71,IF(A71='Données projet'!$A$62,'Données projet'!$B$62,AI70+AH71-AQ70)))</f>
        <v>344.222222222222</v>
      </c>
      <c r="AJ71" s="14">
        <f>AI71*VLOOKUP('Données projet'!$B$10,Paramètres!$A$1:$I$89,3,0)*VLOOKUP('Données projet'!$B$10,Paramètres!$A$1:$I$89,5,0)</f>
        <v>295.3426666666665</v>
      </c>
      <c r="AK71" s="14">
        <f t="shared" si="89"/>
        <v>70.199220220485287</v>
      </c>
      <c r="AL71" s="22">
        <f t="shared" si="58"/>
        <v>636.65211966178947</v>
      </c>
      <c r="AM71" s="62">
        <f t="shared" si="59"/>
        <v>929.98545299512284</v>
      </c>
      <c r="AN71" s="62">
        <f ca="1">AVERAGE(OFFSET($AM$3,0,0,'Données projet'!$E$10+1,1))-AVERAGE(OFFSET($H$3,0,0,'Données projet'!$E$10+1,1))</f>
        <v>316.3684825550082</v>
      </c>
      <c r="AO71" s="62">
        <f t="shared" si="90"/>
        <v>133.09277301479563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3.7599999999999909</v>
      </c>
      <c r="BD71" s="13">
        <f>IF('Données projet'!$A$88&gt;35,BD70+BC71-BL70,IF(A71&lt;'Données projet'!$A$88,$BA$205^A71,IF(A71='Données projet'!$A$88,'Données projet'!$B$88,BD70+BC71-BL70)))</f>
        <v>255.18000000000012</v>
      </c>
      <c r="BE71" s="14">
        <f>BD71*VLOOKUP('Données projet'!$B$11,Paramètres!$A$1:$I$89,3,0)*VLOOKUP('Données projet'!$B$11,Paramètres!$A$1:$I$89,5,0)</f>
        <v>187.09797600000007</v>
      </c>
      <c r="BF71" s="14">
        <f t="shared" si="91"/>
        <v>46.897782942290618</v>
      </c>
      <c r="BG71" s="22">
        <f t="shared" si="61"/>
        <v>407.54261349115632</v>
      </c>
      <c r="BH71" s="62">
        <f t="shared" si="62"/>
        <v>700.87594682448957</v>
      </c>
      <c r="BI71" s="62">
        <f ca="1">AVERAGE(OFFSET($BH$3,0,0,'Données projet'!$E$11+1,1))-AVERAGE(OFFSET($H$3,0,0,'Données projet'!$E$11+1,1))</f>
        <v>185.06128770938847</v>
      </c>
      <c r="BJ71" s="62">
        <f t="shared" si="92"/>
        <v>176.03085267314418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4.6153846153846132</v>
      </c>
      <c r="BY71" s="13">
        <f>IF('Données projet'!$A$114&gt;35,BY70+BX71-CG70,IF(A71&lt;'Données projet'!$A$114,$BV$205^A71,IF(A71='Données projet'!$A$114,'Données projet'!$B$114,BY70+BX71-CG70)))</f>
        <v>222.82051282051273</v>
      </c>
      <c r="BZ71" s="14">
        <f>BY71*VLOOKUP('Données projet'!$B$12,Paramètres!$A$1:$I$89,3,0)*VLOOKUP('Données projet'!$B$12,Paramètres!$A$1:$I$89,5,0)</f>
        <v>149.46799999999996</v>
      </c>
      <c r="CA71" s="14">
        <f t="shared" si="93"/>
        <v>38.457661723375892</v>
      </c>
      <c r="CB71" s="22">
        <f t="shared" si="64"/>
        <v>327.30386083487957</v>
      </c>
      <c r="CC71" s="62">
        <f t="shared" si="65"/>
        <v>620.63719416821289</v>
      </c>
      <c r="CD71" s="62">
        <f ca="1">AVERAGE(OFFSET($CC$3,0,0,'Données projet'!$E$12+1,1))-AVERAGE(OFFSET($H$3,0,0,'Données projet'!$E$12+1,1))</f>
        <v>151.34537857292304</v>
      </c>
      <c r="CE71" s="62">
        <f t="shared" si="94"/>
        <v>117.70728983591187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430.69015114398906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755.49834012695419</v>
      </c>
      <c r="S72" s="62">
        <f ca="1">AVERAGE(OFFSET($R$3,0,0,'Données projet'!$E$9+1,1))-AVERAGE(OFFSET($H$3,0,0,'Données projet'!$E$9+1,1))</f>
        <v>247.67657178329881</v>
      </c>
      <c r="T72" s="62">
        <f t="shared" si="88"/>
        <v>133.63266168802033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358</v>
      </c>
      <c r="AG72" s="13">
        <f>VLOOKUP(A72,'Données projet'!$A$61:$I$81,9,0)</f>
        <v>13.777777777777779</v>
      </c>
      <c r="AH72" s="13">
        <f t="array" ref="AH72">INDEX(AG:AG,MIN(IF(ISNUMBER(AG72:AG268),ROW(AG72:AG268),"")))</f>
        <v>13.777777777777779</v>
      </c>
      <c r="AI72" s="14">
        <f>IF('Données projet'!$A$62&gt;35,AI71+AH72-AQ71,IF(A72&lt;'Données projet'!$A$62,$AF$205^A72,IF(A72='Données projet'!$A$62,'Données projet'!$B$62,AI71+AH72-AQ71)))</f>
        <v>357.99999999999977</v>
      </c>
      <c r="AJ72" s="14">
        <f>AI72*VLOOKUP('Données projet'!$B$10,Paramètres!$A$1:$I$89,3,0)*VLOOKUP('Données projet'!$B$10,Paramètres!$A$1:$I$89,5,0)</f>
        <v>307.16399999999982</v>
      </c>
      <c r="AK72" s="14">
        <f t="shared" si="89"/>
        <v>72.676244071302918</v>
      </c>
      <c r="AL72" s="22">
        <f t="shared" si="58"/>
        <v>661.55509175751888</v>
      </c>
      <c r="AM72" s="62">
        <f t="shared" si="59"/>
        <v>954.88842509085225</v>
      </c>
      <c r="AN72" s="62">
        <f ca="1">AVERAGE(OFFSET($AM$3,0,0,'Données projet'!$E$10+1,1))-AVERAGE(OFFSET($H$3,0,0,'Données projet'!$E$10+1,1))</f>
        <v>316.3684825550082</v>
      </c>
      <c r="AO72" s="62">
        <f t="shared" si="90"/>
        <v>133.09277301479563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84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3.7599999999999909</v>
      </c>
      <c r="BD72" s="13">
        <f>IF('Données projet'!$A$88&gt;35,BD71+BC72-BL71,IF(A72&lt;'Données projet'!$A$88,$BA$205^A72,IF(A72='Données projet'!$A$88,'Données projet'!$B$88,BD71+BC72-BL71)))</f>
        <v>258.94000000000011</v>
      </c>
      <c r="BE72" s="14">
        <f>BD72*VLOOKUP('Données projet'!$B$11,Paramètres!$A$1:$I$89,3,0)*VLOOKUP('Données projet'!$B$11,Paramètres!$A$1:$I$89,5,0)</f>
        <v>189.85480800000008</v>
      </c>
      <c r="BF72" s="14">
        <f t="shared" si="91"/>
        <v>47.50785153345916</v>
      </c>
      <c r="BG72" s="22">
        <f t="shared" si="61"/>
        <v>413.40663202077485</v>
      </c>
      <c r="BH72" s="62">
        <f t="shared" si="62"/>
        <v>706.73996535410811</v>
      </c>
      <c r="BI72" s="62">
        <f ca="1">AVERAGE(OFFSET($BH$3,0,0,'Données projet'!$E$11+1,1))-AVERAGE(OFFSET($H$3,0,0,'Données projet'!$E$11+1,1))</f>
        <v>185.06128770938847</v>
      </c>
      <c r="BJ72" s="62">
        <f t="shared" si="92"/>
        <v>176.03085267314418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4.6153846153846132</v>
      </c>
      <c r="BY72" s="13">
        <f>IF('Données projet'!$A$114&gt;35,BY71+BX72-CG71,IF(A72&lt;'Données projet'!$A$114,$BV$205^A72,IF(A72='Données projet'!$A$114,'Données projet'!$B$114,BY71+BX72-CG71)))</f>
        <v>227.43589743589735</v>
      </c>
      <c r="BZ72" s="14">
        <f>BY72*VLOOKUP('Données projet'!$B$12,Paramètres!$A$1:$I$89,3,0)*VLOOKUP('Données projet'!$B$12,Paramètres!$A$1:$I$89,5,0)</f>
        <v>152.56399999999994</v>
      </c>
      <c r="CA72" s="14">
        <f t="shared" si="93"/>
        <v>39.16068780876315</v>
      </c>
      <c r="CB72" s="22">
        <f t="shared" si="64"/>
        <v>333.9204979335957</v>
      </c>
      <c r="CC72" s="62">
        <f t="shared" si="65"/>
        <v>627.25383126692896</v>
      </c>
      <c r="CD72" s="62">
        <f ca="1">AVERAGE(OFFSET($CC$3,0,0,'Données projet'!$E$12+1,1))-AVERAGE(OFFSET($H$3,0,0,'Données projet'!$E$12+1,1))</f>
        <v>151.34537857292304</v>
      </c>
      <c r="CE72" s="62">
        <f t="shared" si="94"/>
        <v>117.70728983591187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432.62905454958332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247.67657178329881</v>
      </c>
      <c r="T73" s="62">
        <f t="shared" si="88"/>
        <v>133.63266168802033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12.555555555555555</v>
      </c>
      <c r="AI73" s="14">
        <f>IF('Données projet'!$A$62&gt;35,AI72+AH73-AQ72,IF(A73&lt;'Données projet'!$A$62,$AF$205^A73,IF(A73='Données projet'!$A$62,'Données projet'!$B$62,AI72+AH73-AQ72)))</f>
        <v>286.55555555555532</v>
      </c>
      <c r="AJ73" s="14">
        <f>AI73*VLOOKUP('Données projet'!$B$10,Paramètres!$A$1:$I$89,3,0)*VLOOKUP('Données projet'!$B$10,Paramètres!$A$1:$I$89,5,0)</f>
        <v>245.86466666666649</v>
      </c>
      <c r="AK73" s="14">
        <f t="shared" si="89"/>
        <v>59.699563669987469</v>
      </c>
      <c r="AL73" s="22">
        <f t="shared" si="58"/>
        <v>532.19103450300565</v>
      </c>
      <c r="AM73" s="62">
        <f t="shared" si="59"/>
        <v>825.52436783633902</v>
      </c>
      <c r="AN73" s="62">
        <f ca="1">AVERAGE(OFFSET($AM$3,0,0,'Données projet'!$E$10+1,1))-AVERAGE(OFFSET($H$3,0,0,'Données projet'!$E$10+1,1))</f>
        <v>316.3684825550082</v>
      </c>
      <c r="AO73" s="62">
        <f t="shared" si="90"/>
        <v>133.09277301479563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262.7</v>
      </c>
      <c r="BB73" s="13">
        <f>VLOOKUP(A73,'Données projet'!$A$87:$I$107,9,0)</f>
        <v>3.7599999999999909</v>
      </c>
      <c r="BC73" s="13">
        <f t="array" ref="BC73">INDEX(BB:BB,MIN(IF(ISNUMBER(BB73:BB269),ROW(BB73:BB269),"")))</f>
        <v>3.7599999999999909</v>
      </c>
      <c r="BD73" s="13">
        <f>IF('Données projet'!$A$88&gt;35,BD72+BC73-BL72,IF(A73&lt;'Données projet'!$A$88,$BA$205^A73,IF(A73='Données projet'!$A$88,'Données projet'!$B$88,BD72+BC73-BL72)))</f>
        <v>262.7000000000001</v>
      </c>
      <c r="BE73" s="14">
        <f>BD73*VLOOKUP('Données projet'!$B$11,Paramètres!$A$1:$I$89,3,0)*VLOOKUP('Données projet'!$B$11,Paramètres!$A$1:$I$89,5,0)</f>
        <v>192.61164000000005</v>
      </c>
      <c r="BF73" s="14">
        <f t="shared" si="91"/>
        <v>48.116889810839162</v>
      </c>
      <c r="BG73" s="22">
        <f t="shared" si="61"/>
        <v>419.26885608721159</v>
      </c>
      <c r="BH73" s="62">
        <f t="shared" si="62"/>
        <v>712.60218942054485</v>
      </c>
      <c r="BI73" s="62">
        <f ca="1">AVERAGE(OFFSET($BH$3,0,0,'Données projet'!$E$11+1,1))-AVERAGE(OFFSET($H$3,0,0,'Données projet'!$E$11+1,1))</f>
        <v>185.06128770938847</v>
      </c>
      <c r="BJ73" s="62">
        <f t="shared" si="92"/>
        <v>176.03085267314418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232.05128205128204</v>
      </c>
      <c r="BW73" s="13">
        <f>VLOOKUP(A73,'Données projet'!$A$113:$I$133,9,0)</f>
        <v>4.6153846153846132</v>
      </c>
      <c r="BX73" s="13">
        <f t="array" ref="BX73">INDEX(BW:BW,MIN(IF(ISNUMBER(BW73:BW269),ROW(BW73:BW269),"")))</f>
        <v>4.6153846153846132</v>
      </c>
      <c r="BY73" s="13">
        <f>IF('Données projet'!$A$114&gt;35,BY72+BX73-CG72,IF(A73&lt;'Données projet'!$A$114,$BV$205^A73,IF(A73='Données projet'!$A$114,'Données projet'!$B$114,BY72+BX73-CG72)))</f>
        <v>232.05128205128196</v>
      </c>
      <c r="BZ73" s="14">
        <f>BY73*VLOOKUP('Données projet'!$B$12,Paramètres!$A$1:$I$89,3,0)*VLOOKUP('Données projet'!$B$12,Paramètres!$A$1:$I$89,5,0)</f>
        <v>155.65999999999994</v>
      </c>
      <c r="CA73" s="14">
        <f t="shared" si="93"/>
        <v>39.862055101936797</v>
      </c>
      <c r="CB73" s="22">
        <f t="shared" si="64"/>
        <v>340.53424596920644</v>
      </c>
      <c r="CC73" s="62">
        <f t="shared" si="65"/>
        <v>633.86757930253975</v>
      </c>
      <c r="CD73" s="62">
        <f ca="1">AVERAGE(OFFSET($CC$3,0,0,'Données projet'!$E$12+1,1))-AVERAGE(OFFSET($H$3,0,0,'Données projet'!$E$12+1,1))</f>
        <v>151.34537857292304</v>
      </c>
      <c r="CE73" s="62">
        <f t="shared" si="94"/>
        <v>117.70728983591187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434.56730960190009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780.44025597898974</v>
      </c>
      <c r="S74" s="62">
        <f ca="1">AVERAGE(OFFSET($R$3,0,0,'Données projet'!$E$9+1,1))-AVERAGE(OFFSET($H$3,0,0,'Données projet'!$E$9+1,1))</f>
        <v>247.67657178329881</v>
      </c>
      <c r="T74" s="62">
        <f t="shared" si="88"/>
        <v>133.63266168802033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12.555555555555555</v>
      </c>
      <c r="AI74" s="14">
        <f>IF('Données projet'!$A$62&gt;35,AI73+AH74-AQ73,IF(A74&lt;'Données projet'!$A$62,$AF$205^A74,IF(A74='Données projet'!$A$62,'Données projet'!$B$62,AI73+AH74-AQ73)))</f>
        <v>299.11111111111086</v>
      </c>
      <c r="AJ74" s="14">
        <f>AI74*VLOOKUP('Données projet'!$B$10,Paramètres!$A$1:$I$89,3,0)*VLOOKUP('Données projet'!$B$10,Paramètres!$A$1:$I$89,5,0)</f>
        <v>256.63733333333312</v>
      </c>
      <c r="AK74" s="14">
        <f t="shared" si="89"/>
        <v>62.005051158458208</v>
      </c>
      <c r="AL74" s="22">
        <f t="shared" si="58"/>
        <v>554.96881965653654</v>
      </c>
      <c r="AM74" s="62">
        <f t="shared" si="59"/>
        <v>848.30215298986991</v>
      </c>
      <c r="AN74" s="62">
        <f ca="1">AVERAGE(OFFSET($AM$3,0,0,'Données projet'!$E$10+1,1))-AVERAGE(OFFSET($H$3,0,0,'Données projet'!$E$10+1,1))</f>
        <v>316.3684825550082</v>
      </c>
      <c r="AO74" s="62">
        <f t="shared" si="90"/>
        <v>133.09277301479563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3.4000000000000115</v>
      </c>
      <c r="BD74" s="13">
        <f>IF('Données projet'!$A$88&gt;35,BD73+BC74-BL73,IF(A74&lt;'Données projet'!$A$88,$BA$205^A74,IF(A74='Données projet'!$A$88,'Données projet'!$B$88,BD73+BC74-BL73)))</f>
        <v>266.10000000000014</v>
      </c>
      <c r="BE74" s="14">
        <f>BD74*VLOOKUP('Données projet'!$B$11,Paramètres!$A$1:$I$89,3,0)*VLOOKUP('Données projet'!$B$11,Paramètres!$A$1:$I$89,5,0)</f>
        <v>195.10452000000009</v>
      </c>
      <c r="BF74" s="14">
        <f t="shared" si="91"/>
        <v>48.666742568459533</v>
      </c>
      <c r="BG74" s="22">
        <f t="shared" si="61"/>
        <v>424.56828230673386</v>
      </c>
      <c r="BH74" s="62">
        <f t="shared" si="62"/>
        <v>717.90161564006712</v>
      </c>
      <c r="BI74" s="62">
        <f ca="1">AVERAGE(OFFSET($BH$3,0,0,'Données projet'!$E$11+1,1))-AVERAGE(OFFSET($H$3,0,0,'Données projet'!$E$11+1,1))</f>
        <v>185.06128770938847</v>
      </c>
      <c r="BJ74" s="62">
        <f t="shared" si="92"/>
        <v>176.03085267314418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4.2307692307692317</v>
      </c>
      <c r="BY74" s="13">
        <f>IF('Données projet'!$A$114&gt;35,BY73+BX74-CG73,IF(A74&lt;'Données projet'!$A$114,$BV$205^A74,IF(A74='Données projet'!$A$114,'Données projet'!$B$114,BY73+BX74-CG73)))</f>
        <v>236.28205128205119</v>
      </c>
      <c r="BZ74" s="14">
        <f>BY74*VLOOKUP('Données projet'!$B$12,Paramètres!$A$1:$I$89,3,0)*VLOOKUP('Données projet'!$B$12,Paramètres!$A$1:$I$89,5,0)</f>
        <v>158.49799999999993</v>
      </c>
      <c r="CA74" s="14">
        <f t="shared" si="93"/>
        <v>40.503549370816764</v>
      </c>
      <c r="CB74" s="22">
        <f t="shared" si="64"/>
        <v>346.59436515417241</v>
      </c>
      <c r="CC74" s="62">
        <f t="shared" si="65"/>
        <v>639.92769848750572</v>
      </c>
      <c r="CD74" s="62">
        <f ca="1">AVERAGE(OFFSET($CC$3,0,0,'Données projet'!$E$12+1,1))-AVERAGE(OFFSET($H$3,0,0,'Données projet'!$E$12+1,1))</f>
        <v>151.34537857292304</v>
      </c>
      <c r="CE74" s="62">
        <f t="shared" si="94"/>
        <v>117.70728983591187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436.50492648793568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792.32599235097587</v>
      </c>
      <c r="S75" s="62">
        <f ca="1">AVERAGE(OFFSET($R$3,0,0,'Données projet'!$E$9+1,1))-AVERAGE(OFFSET($H$3,0,0,'Données projet'!$E$9+1,1))</f>
        <v>247.67657178329881</v>
      </c>
      <c r="T75" s="62">
        <f t="shared" si="88"/>
        <v>133.63266168802033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12.555555555555555</v>
      </c>
      <c r="AI75" s="14">
        <f>IF('Données projet'!$A$62&gt;35,AI74+AH75-AQ74,IF(A75&lt;'Données projet'!$A$62,$AF$205^A75,IF(A75='Données projet'!$A$62,'Données projet'!$B$62,AI74+AH75-AQ74)))</f>
        <v>311.6666666666664</v>
      </c>
      <c r="AJ75" s="14">
        <f>AI75*VLOOKUP('Données projet'!$B$10,Paramètres!$A$1:$I$89,3,0)*VLOOKUP('Données projet'!$B$10,Paramètres!$A$1:$I$89,5,0)</f>
        <v>267.4099999999998</v>
      </c>
      <c r="AK75" s="14">
        <f t="shared" si="89"/>
        <v>64.299297948636735</v>
      </c>
      <c r="AL75" s="22">
        <f t="shared" si="58"/>
        <v>577.72702726054183</v>
      </c>
      <c r="AM75" s="62">
        <f t="shared" si="59"/>
        <v>871.0603605938752</v>
      </c>
      <c r="AN75" s="62">
        <f ca="1">AVERAGE(OFFSET($AM$3,0,0,'Données projet'!$E$10+1,1))-AVERAGE(OFFSET($H$3,0,0,'Données projet'!$E$10+1,1))</f>
        <v>316.3684825550082</v>
      </c>
      <c r="AO75" s="62">
        <f t="shared" si="90"/>
        <v>133.09277301479563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3.4000000000000115</v>
      </c>
      <c r="BD75" s="13">
        <f>IF('Données projet'!$A$88&gt;35,BD74+BC75-BL74,IF(A75&lt;'Données projet'!$A$88,$BA$205^A75,IF(A75='Données projet'!$A$88,'Données projet'!$B$88,BD74+BC75-BL74)))</f>
        <v>269.50000000000017</v>
      </c>
      <c r="BE75" s="14">
        <f>BD75*VLOOKUP('Données projet'!$B$11,Paramètres!$A$1:$I$89,3,0)*VLOOKUP('Données projet'!$B$11,Paramètres!$A$1:$I$89,5,0)</f>
        <v>197.59740000000014</v>
      </c>
      <c r="BF75" s="14">
        <f t="shared" si="91"/>
        <v>49.21577813613964</v>
      </c>
      <c r="BG75" s="22">
        <f t="shared" si="61"/>
        <v>429.86628525377677</v>
      </c>
      <c r="BH75" s="62">
        <f t="shared" si="62"/>
        <v>723.19961858711008</v>
      </c>
      <c r="BI75" s="62">
        <f ca="1">AVERAGE(OFFSET($BH$3,0,0,'Données projet'!$E$11+1,1))-AVERAGE(OFFSET($H$3,0,0,'Données projet'!$E$11+1,1))</f>
        <v>185.06128770938847</v>
      </c>
      <c r="BJ75" s="62">
        <f t="shared" si="92"/>
        <v>176.03085267314418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4.2307692307692317</v>
      </c>
      <c r="BY75" s="13">
        <f>IF('Données projet'!$A$114&gt;35,BY74+BX75-CG74,IF(A75&lt;'Données projet'!$A$114,$BV$205^A75,IF(A75='Données projet'!$A$114,'Données projet'!$B$114,BY74+BX75-CG74)))</f>
        <v>240.51282051282041</v>
      </c>
      <c r="BZ75" s="14">
        <f>BY75*VLOOKUP('Données projet'!$B$12,Paramètres!$A$1:$I$89,3,0)*VLOOKUP('Données projet'!$B$12,Paramètres!$A$1:$I$89,5,0)</f>
        <v>161.33599999999993</v>
      </c>
      <c r="CA75" s="14">
        <f t="shared" si="93"/>
        <v>41.143707947471945</v>
      </c>
      <c r="CB75" s="22">
        <f t="shared" si="64"/>
        <v>352.65215800851342</v>
      </c>
      <c r="CC75" s="62">
        <f t="shared" si="65"/>
        <v>645.98549134184668</v>
      </c>
      <c r="CD75" s="62">
        <f ca="1">AVERAGE(OFFSET($CC$3,0,0,'Données projet'!$E$12+1,1))-AVERAGE(OFFSET($H$3,0,0,'Données projet'!$E$12+1,1))</f>
        <v>151.34537857292304</v>
      </c>
      <c r="CE75" s="62">
        <f t="shared" si="94"/>
        <v>117.70728983591187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438.44191509545817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804.20573563651237</v>
      </c>
      <c r="S76" s="62">
        <f ca="1">AVERAGE(OFFSET($R$3,0,0,'Données projet'!$E$9+1,1))-AVERAGE(OFFSET($H$3,0,0,'Données projet'!$E$9+1,1))</f>
        <v>247.67657178329881</v>
      </c>
      <c r="T76" s="62">
        <f t="shared" si="88"/>
        <v>133.63266168802033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12.555555555555555</v>
      </c>
      <c r="AI76" s="14">
        <f>IF('Données projet'!$A$62&gt;35,AI75+AH76-AQ75,IF(A76&lt;'Données projet'!$A$62,$AF$205^A76,IF(A76='Données projet'!$A$62,'Données projet'!$B$62,AI75+AH76-AQ75)))</f>
        <v>324.22222222222194</v>
      </c>
      <c r="AJ76" s="14">
        <f>AI76*VLOOKUP('Données projet'!$B$10,Paramètres!$A$1:$I$89,3,0)*VLOOKUP('Données projet'!$B$10,Paramètres!$A$1:$I$89,5,0)</f>
        <v>278.18266666666648</v>
      </c>
      <c r="AK76" s="14">
        <f t="shared" si="89"/>
        <v>66.582808678967709</v>
      </c>
      <c r="AL76" s="22">
        <f t="shared" si="58"/>
        <v>600.46653622697943</v>
      </c>
      <c r="AM76" s="62">
        <f t="shared" si="59"/>
        <v>893.7998695603128</v>
      </c>
      <c r="AN76" s="62">
        <f ca="1">AVERAGE(OFFSET($AM$3,0,0,'Données projet'!$E$10+1,1))-AVERAGE(OFFSET($H$3,0,0,'Données projet'!$E$10+1,1))</f>
        <v>316.3684825550082</v>
      </c>
      <c r="AO76" s="62">
        <f t="shared" si="90"/>
        <v>133.09277301479563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3.4000000000000115</v>
      </c>
      <c r="BD76" s="13">
        <f>IF('Données projet'!$A$88&gt;35,BD75+BC76-BL75,IF(A76&lt;'Données projet'!$A$88,$BA$205^A76,IF(A76='Données projet'!$A$88,'Données projet'!$B$88,BD75+BC76-BL75)))</f>
        <v>272.9000000000002</v>
      </c>
      <c r="BE76" s="14">
        <f>BD76*VLOOKUP('Données projet'!$B$11,Paramètres!$A$1:$I$89,3,0)*VLOOKUP('Données projet'!$B$11,Paramètres!$A$1:$I$89,5,0)</f>
        <v>200.09028000000015</v>
      </c>
      <c r="BF76" s="14">
        <f t="shared" si="91"/>
        <v>49.764008015719469</v>
      </c>
      <c r="BG76" s="22">
        <f t="shared" si="61"/>
        <v>435.16288496071166</v>
      </c>
      <c r="BH76" s="62">
        <f t="shared" si="62"/>
        <v>728.49621829404498</v>
      </c>
      <c r="BI76" s="62">
        <f ca="1">AVERAGE(OFFSET($BH$3,0,0,'Données projet'!$E$11+1,1))-AVERAGE(OFFSET($H$3,0,0,'Données projet'!$E$11+1,1))</f>
        <v>185.06128770938847</v>
      </c>
      <c r="BJ76" s="62">
        <f t="shared" si="92"/>
        <v>176.03085267314418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4.2307692307692317</v>
      </c>
      <c r="BY76" s="13">
        <f>IF('Données projet'!$A$114&gt;35,BY75+BX76-CG75,IF(A76&lt;'Données projet'!$A$114,$BV$205^A76,IF(A76='Données projet'!$A$114,'Données projet'!$B$114,BY75+BX76-CG75)))</f>
        <v>244.74358974358964</v>
      </c>
      <c r="BZ76" s="14">
        <f>BY76*VLOOKUP('Données projet'!$B$12,Paramètres!$A$1:$I$89,3,0)*VLOOKUP('Données projet'!$B$12,Paramètres!$A$1:$I$89,5,0)</f>
        <v>164.17399999999992</v>
      </c>
      <c r="CA76" s="14">
        <f t="shared" si="93"/>
        <v>41.782557038337067</v>
      </c>
      <c r="CB76" s="22">
        <f t="shared" si="64"/>
        <v>358.7076701751036</v>
      </c>
      <c r="CC76" s="62">
        <f t="shared" si="65"/>
        <v>652.04100350843692</v>
      </c>
      <c r="CD76" s="62">
        <f ca="1">AVERAGE(OFFSET($CC$3,0,0,'Données projet'!$E$12+1,1))-AVERAGE(OFFSET($H$3,0,0,'Données projet'!$E$12+1,1))</f>
        <v>151.34537857292304</v>
      </c>
      <c r="CE76" s="62">
        <f t="shared" si="94"/>
        <v>117.70728983591187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440.37828502577372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816.07964482540729</v>
      </c>
      <c r="S77" s="62">
        <f ca="1">AVERAGE(OFFSET($R$3,0,0,'Données projet'!$E$9+1,1))-AVERAGE(OFFSET($H$3,0,0,'Données projet'!$E$9+1,1))</f>
        <v>247.67657178329881</v>
      </c>
      <c r="T77" s="62">
        <f t="shared" si="88"/>
        <v>133.63266168802033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12.555555555555555</v>
      </c>
      <c r="AI77" s="14">
        <f>IF('Données projet'!$A$62&gt;35,AI76+AH77-AQ76,IF(A77&lt;'Données projet'!$A$62,$AF$205^A77,IF(A77='Données projet'!$A$62,'Données projet'!$B$62,AI76+AH77-AQ76)))</f>
        <v>336.77777777777749</v>
      </c>
      <c r="AJ77" s="14">
        <f>AI77*VLOOKUP('Données projet'!$B$10,Paramètres!$A$1:$I$89,3,0)*VLOOKUP('Données projet'!$B$10,Paramètres!$A$1:$I$89,5,0)</f>
        <v>288.95533333333316</v>
      </c>
      <c r="AK77" s="14">
        <f t="shared" si="89"/>
        <v>68.856046690289261</v>
      </c>
      <c r="AL77" s="22">
        <f t="shared" si="58"/>
        <v>623.18815354114236</v>
      </c>
      <c r="AM77" s="62">
        <f t="shared" si="59"/>
        <v>916.52148687447561</v>
      </c>
      <c r="AN77" s="62">
        <f ca="1">AVERAGE(OFFSET($AM$3,0,0,'Données projet'!$E$10+1,1))-AVERAGE(OFFSET($H$3,0,0,'Données projet'!$E$10+1,1))</f>
        <v>316.3684825550082</v>
      </c>
      <c r="AO77" s="62">
        <f t="shared" si="90"/>
        <v>133.09277301479563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3.4000000000000115</v>
      </c>
      <c r="BD77" s="13">
        <f>IF('Données projet'!$A$88&gt;35,BD76+BC77-BL76,IF(A77&lt;'Données projet'!$A$88,$BA$205^A77,IF(A77='Données projet'!$A$88,'Données projet'!$B$88,BD76+BC77-BL76)))</f>
        <v>276.30000000000024</v>
      </c>
      <c r="BE77" s="14">
        <f>BD77*VLOOKUP('Données projet'!$B$11,Paramètres!$A$1:$I$89,3,0)*VLOOKUP('Données projet'!$B$11,Paramètres!$A$1:$I$89,5,0)</f>
        <v>202.58316000000016</v>
      </c>
      <c r="BF77" s="14">
        <f t="shared" si="91"/>
        <v>50.31144340595764</v>
      </c>
      <c r="BG77" s="22">
        <f t="shared" si="61"/>
        <v>440.45810093204318</v>
      </c>
      <c r="BH77" s="62">
        <f t="shared" si="62"/>
        <v>733.79143426537644</v>
      </c>
      <c r="BI77" s="62">
        <f ca="1">AVERAGE(OFFSET($BH$3,0,0,'Données projet'!$E$11+1,1))-AVERAGE(OFFSET($H$3,0,0,'Données projet'!$E$11+1,1))</f>
        <v>185.06128770938847</v>
      </c>
      <c r="BJ77" s="62">
        <f t="shared" si="92"/>
        <v>176.03085267314418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4.2307692307692317</v>
      </c>
      <c r="BY77" s="13">
        <f>IF('Données projet'!$A$114&gt;35,BY76+BX77-CG76,IF(A77&lt;'Données projet'!$A$114,$BV$205^A77,IF(A77='Données projet'!$A$114,'Données projet'!$B$114,BY76+BX77-CG76)))</f>
        <v>248.97435897435886</v>
      </c>
      <c r="BZ77" s="14">
        <f>BY77*VLOOKUP('Données projet'!$B$12,Paramètres!$A$1:$I$89,3,0)*VLOOKUP('Données projet'!$B$12,Paramètres!$A$1:$I$89,5,0)</f>
        <v>167.01199999999994</v>
      </c>
      <c r="CA77" s="14">
        <f t="shared" si="93"/>
        <v>42.420121891899903</v>
      </c>
      <c r="CB77" s="22">
        <f t="shared" si="64"/>
        <v>364.76094562839222</v>
      </c>
      <c r="CC77" s="62">
        <f t="shared" si="65"/>
        <v>658.09427896172554</v>
      </c>
      <c r="CD77" s="62">
        <f ca="1">AVERAGE(OFFSET($CC$3,0,0,'Données projet'!$E$12+1,1))-AVERAGE(OFFSET($H$3,0,0,'Données projet'!$E$12+1,1))</f>
        <v>151.34537857292304</v>
      </c>
      <c r="CE77" s="62">
        <f t="shared" si="94"/>
        <v>117.70728983591187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442.31404560578176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827.94787109652862</v>
      </c>
      <c r="S78" s="62">
        <f ca="1">AVERAGE(OFFSET($R$3,0,0,'Données projet'!$E$9+1,1))-AVERAGE(OFFSET($H$3,0,0,'Données projet'!$E$9+1,1))</f>
        <v>247.67657178329881</v>
      </c>
      <c r="T78" s="62">
        <f t="shared" si="88"/>
        <v>133.63266168802033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12.555555555555555</v>
      </c>
      <c r="AI78" s="14">
        <f>IF('Données projet'!$A$62&gt;35,AI77+AH78-AQ77,IF(A78&lt;'Données projet'!$A$62,$AF$205^A78,IF(A78='Données projet'!$A$62,'Données projet'!$B$62,AI77+AH78-AQ77)))</f>
        <v>349.33333333333303</v>
      </c>
      <c r="AJ78" s="14">
        <f>AI78*VLOOKUP('Données projet'!$B$10,Paramètres!$A$1:$I$89,3,0)*VLOOKUP('Données projet'!$B$10,Paramètres!$A$1:$I$89,5,0)</f>
        <v>299.72799999999978</v>
      </c>
      <c r="AK78" s="14">
        <f t="shared" si="89"/>
        <v>71.119438818118951</v>
      </c>
      <c r="AL78" s="22">
        <f t="shared" si="58"/>
        <v>645.89262260822341</v>
      </c>
      <c r="AM78" s="62">
        <f t="shared" si="59"/>
        <v>939.22595594155678</v>
      </c>
      <c r="AN78" s="62">
        <f ca="1">AVERAGE(OFFSET($AM$3,0,0,'Données projet'!$E$10+1,1))-AVERAGE(OFFSET($H$3,0,0,'Données projet'!$E$10+1,1))</f>
        <v>316.3684825550082</v>
      </c>
      <c r="AO78" s="62">
        <f t="shared" si="90"/>
        <v>133.09277301479563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279.70000000000005</v>
      </c>
      <c r="BB78" s="13">
        <f>VLOOKUP(A78,'Données projet'!$A$87:$I$107,9,0)</f>
        <v>3.4000000000000115</v>
      </c>
      <c r="BC78" s="13">
        <f t="array" ref="BC78">INDEX(BB:BB,MIN(IF(ISNUMBER(BB78:BB274),ROW(BB78:BB274),"")))</f>
        <v>3.4000000000000115</v>
      </c>
      <c r="BD78" s="13">
        <f>IF('Données projet'!$A$88&gt;35,BD77+BC78-BL77,IF(A78&lt;'Données projet'!$A$88,$BA$205^A78,IF(A78='Données projet'!$A$88,'Données projet'!$B$88,BD77+BC78-BL77)))</f>
        <v>279.70000000000027</v>
      </c>
      <c r="BE78" s="14">
        <f>BD78*VLOOKUP('Données projet'!$B$11,Paramètres!$A$1:$I$89,3,0)*VLOOKUP('Données projet'!$B$11,Paramètres!$A$1:$I$89,5,0)</f>
        <v>205.07604000000018</v>
      </c>
      <c r="BF78" s="14">
        <f t="shared" si="91"/>
        <v>50.85809521414722</v>
      </c>
      <c r="BG78" s="22">
        <f t="shared" si="61"/>
        <v>445.75195216463999</v>
      </c>
      <c r="BH78" s="62">
        <f t="shared" si="62"/>
        <v>739.08528549797325</v>
      </c>
      <c r="BI78" s="62">
        <f ca="1">AVERAGE(OFFSET($BH$3,0,0,'Données projet'!$E$11+1,1))-AVERAGE(OFFSET($H$3,0,0,'Données projet'!$E$11+1,1))</f>
        <v>185.06128770938847</v>
      </c>
      <c r="BJ78" s="62">
        <f t="shared" si="92"/>
        <v>176.03085267314418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253.2051282051282</v>
      </c>
      <c r="BW78" s="13">
        <f>VLOOKUP(A78,'Données projet'!$A$113:$I$133,9,0)</f>
        <v>4.2307692307692317</v>
      </c>
      <c r="BX78" s="13">
        <f t="array" ref="BX78">INDEX(BW:BW,MIN(IF(ISNUMBER(BW78:BW274),ROW(BW78:BW274),"")))</f>
        <v>4.2307692307692317</v>
      </c>
      <c r="BY78" s="13">
        <f>IF('Données projet'!$A$114&gt;35,BY77+BX78-CG77,IF(A78&lt;'Données projet'!$A$114,$BV$205^A78,IF(A78='Données projet'!$A$114,'Données projet'!$B$114,BY77+BX78-CG77)))</f>
        <v>253.20512820512809</v>
      </c>
      <c r="BZ78" s="14">
        <f>BY78*VLOOKUP('Données projet'!$B$12,Paramètres!$A$1:$I$89,3,0)*VLOOKUP('Données projet'!$B$12,Paramètres!$A$1:$I$89,5,0)</f>
        <v>169.84999999999994</v>
      </c>
      <c r="CA78" s="14">
        <f t="shared" si="93"/>
        <v>43.056426849389865</v>
      </c>
      <c r="CB78" s="22">
        <f t="shared" si="64"/>
        <v>370.81202676268725</v>
      </c>
      <c r="CC78" s="62">
        <f t="shared" si="65"/>
        <v>664.14536009602057</v>
      </c>
      <c r="CD78" s="62">
        <f ca="1">AVERAGE(OFFSET($CC$3,0,0,'Données projet'!$E$12+1,1))-AVERAGE(OFFSET($H$3,0,0,'Données projet'!$E$12+1,1))</f>
        <v>151.34537857292304</v>
      </c>
      <c r="CE78" s="62">
        <f t="shared" si="94"/>
        <v>117.70728983591187</v>
      </c>
      <c r="CF78" s="16">
        <f>IF(ISNA(VLOOKUP(A78,'Données projet'!$A$113:$I$133,3,0)),0,VLOOKUP(A78,'Données projet'!$A$113:$I$133,3,0))</f>
        <v>6</v>
      </c>
      <c r="CG78" s="16">
        <f>IF(ISNA(VLOOKUP(A78,'Données projet'!$A$113:$I$133,4,0)),0,VLOOKUP(A78,'Données projet'!$A$113:$I$133,4,0))</f>
        <v>24.358974358974358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444.24920589937017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247.67657178329881</v>
      </c>
      <c r="T79" s="62">
        <f t="shared" si="88"/>
        <v>133.63266168802033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12.555555555555555</v>
      </c>
      <c r="AI79" s="14">
        <f>IF('Données projet'!$A$62&gt;35,AI78+AH79-AQ78,IF(A79&lt;'Données projet'!$A$62,$AF$205^A79,IF(A79='Données projet'!$A$62,'Données projet'!$B$62,AI78+AH79-AQ78)))</f>
        <v>361.88888888888857</v>
      </c>
      <c r="AJ79" s="14">
        <f>AI79*VLOOKUP('Données projet'!$B$10,Paramètres!$A$1:$I$89,3,0)*VLOOKUP('Données projet'!$B$10,Paramètres!$A$1:$I$89,5,0)</f>
        <v>310.5006666666664</v>
      </c>
      <c r="AK79" s="14">
        <f t="shared" si="89"/>
        <v>73.373379476611461</v>
      </c>
      <c r="AL79" s="22">
        <f t="shared" si="58"/>
        <v>668.58063036620888</v>
      </c>
      <c r="AM79" s="62">
        <f t="shared" si="59"/>
        <v>961.91396369954214</v>
      </c>
      <c r="AN79" s="62">
        <f ca="1">AVERAGE(OFFSET($AM$3,0,0,'Données projet'!$E$10+1,1))-AVERAGE(OFFSET($H$3,0,0,'Données projet'!$E$10+1,1))</f>
        <v>316.3684825550082</v>
      </c>
      <c r="AO79" s="62">
        <f t="shared" si="90"/>
        <v>133.09277301479563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2.9799999999999955</v>
      </c>
      <c r="BD79" s="13">
        <f>IF('Données projet'!$A$88&gt;35,BD78+BC79-BL78,IF(A79&lt;'Données projet'!$A$88,$BA$205^A79,IF(A79='Données projet'!$A$88,'Données projet'!$B$88,BD78+BC79-BL78)))</f>
        <v>282.68000000000029</v>
      </c>
      <c r="BE79" s="14">
        <f>BD79*VLOOKUP('Données projet'!$B$11,Paramètres!$A$1:$I$89,3,0)*VLOOKUP('Données projet'!$B$11,Paramètres!$A$1:$I$89,5,0)</f>
        <v>207.26097600000023</v>
      </c>
      <c r="BF79" s="14">
        <f t="shared" si="91"/>
        <v>51.336583464226734</v>
      </c>
      <c r="BG79" s="22">
        <f t="shared" si="61"/>
        <v>450.39074940019526</v>
      </c>
      <c r="BH79" s="62">
        <f t="shared" si="62"/>
        <v>743.72408273352858</v>
      </c>
      <c r="BI79" s="62">
        <f ca="1">AVERAGE(OFFSET($BH$3,0,0,'Données projet'!$E$11+1,1))-AVERAGE(OFFSET($H$3,0,0,'Données projet'!$E$11+1,1))</f>
        <v>185.06128770938847</v>
      </c>
      <c r="BJ79" s="62">
        <f t="shared" si="92"/>
        <v>176.03085267314418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4.2307692307692317</v>
      </c>
      <c r="BY79" s="13">
        <f>IF('Données projet'!$A$114&gt;35,BY78+BX79-CG78,IF(A79&lt;'Données projet'!$A$114,$BV$205^A79,IF(A79='Données projet'!$A$114,'Données projet'!$B$114,BY78+BX79-CG78)))</f>
        <v>233.07692307692298</v>
      </c>
      <c r="BZ79" s="14">
        <f>BY79*VLOOKUP('Données projet'!$B$12,Paramètres!$A$1:$I$89,3,0)*VLOOKUP('Données projet'!$B$12,Paramètres!$A$1:$I$89,5,0)</f>
        <v>156.34799999999993</v>
      </c>
      <c r="CA79" s="14">
        <f t="shared" si="93"/>
        <v>40.017692964060124</v>
      </c>
      <c r="CB79" s="22">
        <f t="shared" si="64"/>
        <v>342.00358191240457</v>
      </c>
      <c r="CC79" s="62">
        <f t="shared" si="65"/>
        <v>635.33691524573783</v>
      </c>
      <c r="CD79" s="62">
        <f ca="1">AVERAGE(OFFSET($CC$3,0,0,'Données projet'!$E$12+1,1))-AVERAGE(OFFSET($H$3,0,0,'Données projet'!$E$12+1,1))</f>
        <v>151.34537857292304</v>
      </c>
      <c r="CE79" s="62">
        <f t="shared" si="94"/>
        <v>117.70728983591187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446.18377471819281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247.67657178329881</v>
      </c>
      <c r="T80" s="62">
        <f t="shared" si="88"/>
        <v>133.63266168802033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12.555555555555555</v>
      </c>
      <c r="AI80" s="14">
        <f>IF('Données projet'!$A$62&gt;35,AI79+AH80-AQ79,IF(A80&lt;'Données projet'!$A$62,$AF$205^A80,IF(A80='Données projet'!$A$62,'Données projet'!$B$62,AI79+AH80-AQ79)))</f>
        <v>374.44444444444412</v>
      </c>
      <c r="AJ80" s="14">
        <f>AI80*VLOOKUP('Données projet'!$B$10,Paramètres!$A$1:$I$89,3,0)*VLOOKUP('Données projet'!$B$10,Paramètres!$A$1:$I$89,5,0)</f>
        <v>321.27333333333308</v>
      </c>
      <c r="AK80" s="14">
        <f t="shared" si="89"/>
        <v>75.618234159828049</v>
      </c>
      <c r="AL80" s="22">
        <f t="shared" si="58"/>
        <v>691.25281338392233</v>
      </c>
      <c r="AM80" s="62">
        <f t="shared" si="59"/>
        <v>984.58614671725559</v>
      </c>
      <c r="AN80" s="62">
        <f ca="1">AVERAGE(OFFSET($AM$3,0,0,'Données projet'!$E$10+1,1))-AVERAGE(OFFSET($H$3,0,0,'Données projet'!$E$10+1,1))</f>
        <v>316.3684825550082</v>
      </c>
      <c r="AO80" s="62">
        <f t="shared" si="90"/>
        <v>133.09277301479563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2.9799999999999955</v>
      </c>
      <c r="BD80" s="13">
        <f>IF('Données projet'!$A$88&gt;35,BD79+BC80-BL79,IF(A80&lt;'Données projet'!$A$88,$BA$205^A80,IF(A80='Données projet'!$A$88,'Données projet'!$B$88,BD79+BC80-BL79)))</f>
        <v>285.66000000000031</v>
      </c>
      <c r="BE80" s="14">
        <f>BD80*VLOOKUP('Données projet'!$B$11,Paramètres!$A$1:$I$89,3,0)*VLOOKUP('Données projet'!$B$11,Paramètres!$A$1:$I$89,5,0)</f>
        <v>209.44591200000022</v>
      </c>
      <c r="BF80" s="14">
        <f t="shared" si="91"/>
        <v>51.814484917804627</v>
      </c>
      <c r="BG80" s="22">
        <f t="shared" si="61"/>
        <v>455.02852463184337</v>
      </c>
      <c r="BH80" s="62">
        <f t="shared" si="62"/>
        <v>748.36185796517668</v>
      </c>
      <c r="BI80" s="62">
        <f ca="1">AVERAGE(OFFSET($BH$3,0,0,'Données projet'!$E$11+1,1))-AVERAGE(OFFSET($H$3,0,0,'Données projet'!$E$11+1,1))</f>
        <v>185.06128770938847</v>
      </c>
      <c r="BJ80" s="62">
        <f t="shared" si="92"/>
        <v>176.03085267314418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4.2307692307692317</v>
      </c>
      <c r="BY80" s="13">
        <f>IF('Données projet'!$A$114&gt;35,BY79+BX80-CG79,IF(A80&lt;'Données projet'!$A$114,$BV$205^A80,IF(A80='Données projet'!$A$114,'Données projet'!$B$114,BY79+BX80-CG79)))</f>
        <v>237.30769230769221</v>
      </c>
      <c r="BZ80" s="14">
        <f>BY80*VLOOKUP('Données projet'!$B$12,Paramètres!$A$1:$I$89,3,0)*VLOOKUP('Données projet'!$B$12,Paramètres!$A$1:$I$89,5,0)</f>
        <v>159.18599999999992</v>
      </c>
      <c r="CA80" s="14">
        <f t="shared" si="93"/>
        <v>40.658860968776935</v>
      </c>
      <c r="CB80" s="22">
        <f t="shared" si="64"/>
        <v>348.06313285395299</v>
      </c>
      <c r="CC80" s="62">
        <f t="shared" si="65"/>
        <v>641.39646618728625</v>
      </c>
      <c r="CD80" s="62">
        <f ca="1">AVERAGE(OFFSET($CC$3,0,0,'Données projet'!$E$12+1,1))-AVERAGE(OFFSET($H$3,0,0,'Données projet'!$E$12+1,1))</f>
        <v>151.34537857292304</v>
      </c>
      <c r="CE80" s="62">
        <f t="shared" si="94"/>
        <v>117.70728983591187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448.11776063187176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247.67657178329881</v>
      </c>
      <c r="T81" s="62">
        <f t="shared" si="88"/>
        <v>133.63266168802033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387</v>
      </c>
      <c r="AG81" s="13">
        <f>VLOOKUP(A81,'Données projet'!$A$61:$I$81,9,0)</f>
        <v>12.555555555555555</v>
      </c>
      <c r="AH81" s="13">
        <f t="array" ref="AH81">INDEX(AG:AG,MIN(IF(ISNUMBER(AG81:AG277),ROW(AG81:AG277),"")))</f>
        <v>12.555555555555555</v>
      </c>
      <c r="AI81" s="14">
        <f>IF('Données projet'!$A$62&gt;35,AI80+AH81-AQ80,IF(A81&lt;'Données projet'!$A$62,$AF$205^A81,IF(A81='Données projet'!$A$62,'Données projet'!$B$62,AI80+AH81-AQ80)))</f>
        <v>386.99999999999966</v>
      </c>
      <c r="AJ81" s="14">
        <f>AI81*VLOOKUP('Données projet'!$B$10,Paramètres!$A$1:$I$89,3,0)*VLOOKUP('Données projet'!$B$10,Paramètres!$A$1:$I$89,5,0)</f>
        <v>332.04599999999971</v>
      </c>
      <c r="AK81" s="14">
        <f t="shared" si="89"/>
        <v>77.854342460208571</v>
      </c>
      <c r="AL81" s="22">
        <f t="shared" si="58"/>
        <v>713.90976311819611</v>
      </c>
      <c r="AM81" s="62">
        <f t="shared" si="59"/>
        <v>1007.2430964515295</v>
      </c>
      <c r="AN81" s="62">
        <f ca="1">AVERAGE(OFFSET($AM$3,0,0,'Données projet'!$E$10+1,1))-AVERAGE(OFFSET($H$3,0,0,'Données projet'!$E$10+1,1))</f>
        <v>316.3684825550082</v>
      </c>
      <c r="AO81" s="62">
        <f t="shared" si="90"/>
        <v>133.09277301479563</v>
      </c>
      <c r="AP81" s="16">
        <f>IF(ISNA(VLOOKUP(A81,'Données projet'!$A$61:$I$81,3,0)),0,VLOOKUP(A81,'Données projet'!$A$61:$I$81,3,0))</f>
        <v>9</v>
      </c>
      <c r="AQ81" s="16">
        <f>IF(ISNA(VLOOKUP(A81,'Données projet'!$A$61:$I$81,4,0)),0,VLOOKUP(A81,'Données projet'!$A$61:$I$81,4,0))</f>
        <v>39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2.9799999999999955</v>
      </c>
      <c r="BD81" s="13">
        <f>IF('Données projet'!$A$88&gt;35,BD80+BC81-BL80,IF(A81&lt;'Données projet'!$A$88,$BA$205^A81,IF(A81='Données projet'!$A$88,'Données projet'!$B$88,BD80+BC81-BL80)))</f>
        <v>288.64000000000033</v>
      </c>
      <c r="BE81" s="14">
        <f>BD81*VLOOKUP('Données projet'!$B$11,Paramètres!$A$1:$I$89,3,0)*VLOOKUP('Données projet'!$B$11,Paramètres!$A$1:$I$89,5,0)</f>
        <v>211.63084800000021</v>
      </c>
      <c r="BF81" s="14">
        <f t="shared" si="91"/>
        <v>52.291806404969613</v>
      </c>
      <c r="BG81" s="22">
        <f t="shared" si="61"/>
        <v>459.66528975532242</v>
      </c>
      <c r="BH81" s="62">
        <f t="shared" si="62"/>
        <v>752.99862308865568</v>
      </c>
      <c r="BI81" s="62">
        <f ca="1">AVERAGE(OFFSET($BH$3,0,0,'Données projet'!$E$11+1,1))-AVERAGE(OFFSET($H$3,0,0,'Données projet'!$E$11+1,1))</f>
        <v>185.06128770938847</v>
      </c>
      <c r="BJ81" s="62">
        <f t="shared" si="92"/>
        <v>176.03085267314418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4.2307692307692317</v>
      </c>
      <c r="BY81" s="13">
        <f>IF('Données projet'!$A$114&gt;35,BY80+BX81-CG80,IF(A81&lt;'Données projet'!$A$114,$BV$205^A81,IF(A81='Données projet'!$A$114,'Données projet'!$B$114,BY80+BX81-CG80)))</f>
        <v>241.53846153846143</v>
      </c>
      <c r="BZ81" s="14">
        <f>BY81*VLOOKUP('Données projet'!$B$12,Paramètres!$A$1:$I$89,3,0)*VLOOKUP('Données projet'!$B$12,Paramètres!$A$1:$I$89,5,0)</f>
        <v>162.02399999999994</v>
      </c>
      <c r="CA81" s="14">
        <f t="shared" si="93"/>
        <v>41.298699725174828</v>
      </c>
      <c r="CB81" s="22">
        <f t="shared" si="64"/>
        <v>354.12036868801266</v>
      </c>
      <c r="CC81" s="62">
        <f t="shared" si="65"/>
        <v>647.45370202134598</v>
      </c>
      <c r="CD81" s="62">
        <f ca="1">AVERAGE(OFFSET($CC$3,0,0,'Données projet'!$E$12+1,1))-AVERAGE(OFFSET($H$3,0,0,'Données projet'!$E$12+1,1))</f>
        <v>151.34537857292304</v>
      </c>
      <c r="CE81" s="62">
        <f t="shared" si="94"/>
        <v>117.70728983591187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450.05117197766094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247.67657178329881</v>
      </c>
      <c r="T82" s="62">
        <f t="shared" si="88"/>
        <v>133.63266168802033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12</v>
      </c>
      <c r="AI82" s="14">
        <f>IF('Données projet'!$A$62&gt;35,AI81+AH82-AQ81,IF(A82&lt;'Données projet'!$A$62,$AF$205^A82,IF(A82='Données projet'!$A$62,'Données projet'!$B$62,AI81+AH82-AQ81)))</f>
        <v>359.99999999999966</v>
      </c>
      <c r="AJ82" s="14">
        <f>AI82*VLOOKUP('Données projet'!$B$10,Paramètres!$A$1:$I$89,3,0)*VLOOKUP('Données projet'!$B$10,Paramètres!$A$1:$I$89,5,0)</f>
        <v>308.87999999999977</v>
      </c>
      <c r="AK82" s="14">
        <f t="shared" si="89"/>
        <v>73.034880345800715</v>
      </c>
      <c r="AL82" s="22">
        <f t="shared" si="58"/>
        <v>665.16841660226919</v>
      </c>
      <c r="AM82" s="62">
        <f t="shared" si="59"/>
        <v>958.50174993560245</v>
      </c>
      <c r="AN82" s="62">
        <f ca="1">AVERAGE(OFFSET($AM$3,0,0,'Données projet'!$E$10+1,1))-AVERAGE(OFFSET($H$3,0,0,'Données projet'!$E$10+1,1))</f>
        <v>316.3684825550082</v>
      </c>
      <c r="AO82" s="62">
        <f t="shared" si="90"/>
        <v>133.09277301479563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2.9799999999999955</v>
      </c>
      <c r="BD82" s="13">
        <f>IF('Données projet'!$A$88&gt;35,BD81+BC82-BL81,IF(A82&lt;'Données projet'!$A$88,$BA$205^A82,IF(A82='Données projet'!$A$88,'Données projet'!$B$88,BD81+BC82-BL81)))</f>
        <v>291.62000000000035</v>
      </c>
      <c r="BE82" s="14">
        <f>BD82*VLOOKUP('Données projet'!$B$11,Paramètres!$A$1:$I$89,3,0)*VLOOKUP('Données projet'!$B$11,Paramètres!$A$1:$I$89,5,0)</f>
        <v>213.81578400000026</v>
      </c>
      <c r="BF82" s="14">
        <f t="shared" si="91"/>
        <v>52.768554606652842</v>
      </c>
      <c r="BG82" s="22">
        <f t="shared" si="61"/>
        <v>464.30105640658741</v>
      </c>
      <c r="BH82" s="62">
        <f t="shared" si="62"/>
        <v>757.63438973992072</v>
      </c>
      <c r="BI82" s="62">
        <f ca="1">AVERAGE(OFFSET($BH$3,0,0,'Données projet'!$E$11+1,1))-AVERAGE(OFFSET($H$3,0,0,'Données projet'!$E$11+1,1))</f>
        <v>185.06128770938847</v>
      </c>
      <c r="BJ82" s="62">
        <f t="shared" si="92"/>
        <v>176.03085267314418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4.2307692307692317</v>
      </c>
      <c r="BY82" s="13">
        <f>IF('Données projet'!$A$114&gt;35,BY81+BX82-CG81,IF(A82&lt;'Données projet'!$A$114,$BV$205^A82,IF(A82='Données projet'!$A$114,'Données projet'!$B$114,BY81+BX82-CG81)))</f>
        <v>245.76923076923066</v>
      </c>
      <c r="BZ82" s="14">
        <f>BY82*VLOOKUP('Données projet'!$B$12,Paramètres!$A$1:$I$89,3,0)*VLOOKUP('Données projet'!$B$12,Paramètres!$A$1:$I$89,5,0)</f>
        <v>164.86199999999994</v>
      </c>
      <c r="CA82" s="14">
        <f t="shared" si="93"/>
        <v>41.937235202605208</v>
      </c>
      <c r="CB82" s="22">
        <f t="shared" si="64"/>
        <v>360.17533464453726</v>
      </c>
      <c r="CC82" s="62">
        <f t="shared" si="65"/>
        <v>653.50866797787057</v>
      </c>
      <c r="CD82" s="62">
        <f ca="1">AVERAGE(OFFSET($CC$3,0,0,'Données projet'!$E$12+1,1))-AVERAGE(OFFSET($H$3,0,0,'Données projet'!$E$12+1,1))</f>
        <v>151.34537857292304</v>
      </c>
      <c r="CE82" s="62">
        <f t="shared" si="94"/>
        <v>117.70728983591187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451.98401686960722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247.67657178329881</v>
      </c>
      <c r="T83" s="62">
        <f t="shared" si="88"/>
        <v>133.63266168802033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12</v>
      </c>
      <c r="AI83" s="14">
        <f>IF('Données projet'!$A$62&gt;35,AI82+AH83-AQ82,IF(A83&lt;'Données projet'!$A$62,$AF$205^A83,IF(A83='Données projet'!$A$62,'Données projet'!$B$62,AI82+AH83-AQ82)))</f>
        <v>371.99999999999966</v>
      </c>
      <c r="AJ83" s="14">
        <f>AI83*VLOOKUP('Données projet'!$B$10,Paramètres!$A$1:$I$89,3,0)*VLOOKUP('Données projet'!$B$10,Paramètres!$A$1:$I$89,5,0)</f>
        <v>319.17599999999976</v>
      </c>
      <c r="AK83" s="14">
        <f t="shared" si="89"/>
        <v>75.181878718947615</v>
      </c>
      <c r="AL83" s="22">
        <f t="shared" si="58"/>
        <v>686.8399721021666</v>
      </c>
      <c r="AM83" s="62">
        <f t="shared" si="59"/>
        <v>980.17330543549997</v>
      </c>
      <c r="AN83" s="62">
        <f ca="1">AVERAGE(OFFSET($AM$3,0,0,'Données projet'!$E$10+1,1))-AVERAGE(OFFSET($H$3,0,0,'Données projet'!$E$10+1,1))</f>
        <v>316.3684825550082</v>
      </c>
      <c r="AO83" s="62">
        <f t="shared" si="90"/>
        <v>133.09277301479563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294.60000000000002</v>
      </c>
      <c r="BB83" s="13">
        <f>VLOOKUP(A83,'Données projet'!$A$87:$I$107,9,0)</f>
        <v>2.9799999999999955</v>
      </c>
      <c r="BC83" s="13">
        <f t="array" ref="BC83">INDEX(BB:BB,MIN(IF(ISNUMBER(BB83:BB279),ROW(BB83:BB279),"")))</f>
        <v>2.9799999999999955</v>
      </c>
      <c r="BD83" s="13">
        <f>IF('Données projet'!$A$88&gt;35,BD82+BC83-BL82,IF(A83&lt;'Données projet'!$A$88,$BA$205^A83,IF(A83='Données projet'!$A$88,'Données projet'!$B$88,BD82+BC83-BL82)))</f>
        <v>294.60000000000036</v>
      </c>
      <c r="BE83" s="14">
        <f>BD83*VLOOKUP('Données projet'!$B$11,Paramètres!$A$1:$I$89,3,0)*VLOOKUP('Données projet'!$B$11,Paramètres!$A$1:$I$89,5,0)</f>
        <v>216.00072000000026</v>
      </c>
      <c r="BF83" s="14">
        <f t="shared" si="91"/>
        <v>53.244736059375164</v>
      </c>
      <c r="BG83" s="22">
        <f t="shared" si="61"/>
        <v>468.93583597007887</v>
      </c>
      <c r="BH83" s="62">
        <f t="shared" si="62"/>
        <v>762.26916930341213</v>
      </c>
      <c r="BI83" s="62">
        <f ca="1">AVERAGE(OFFSET($BH$3,0,0,'Données projet'!$E$11+1,1))-AVERAGE(OFFSET($H$3,0,0,'Données projet'!$E$11+1,1))</f>
        <v>185.06128770938847</v>
      </c>
      <c r="BJ83" s="62">
        <f t="shared" si="92"/>
        <v>176.03085267314418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294.60000000000002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250</v>
      </c>
      <c r="BW83" s="13">
        <f>VLOOKUP(A83,'Données projet'!$A$113:$I$133,9,0)</f>
        <v>4.2307692307692317</v>
      </c>
      <c r="BX83" s="13">
        <f t="array" ref="BX83">INDEX(BW:BW,MIN(IF(ISNUMBER(BW83:BW279),ROW(BW83:BW279),"")))</f>
        <v>4.2307692307692317</v>
      </c>
      <c r="BY83" s="13">
        <f>IF('Données projet'!$A$114&gt;35,BY82+BX83-CG82,IF(A83&lt;'Données projet'!$A$114,$BV$205^A83,IF(A83='Données projet'!$A$114,'Données projet'!$B$114,BY82+BX83-CG82)))</f>
        <v>249.99999999999989</v>
      </c>
      <c r="BZ83" s="14">
        <f>BY83*VLOOKUP('Données projet'!$B$12,Paramètres!$A$1:$I$89,3,0)*VLOOKUP('Données projet'!$B$12,Paramètres!$A$1:$I$89,5,0)</f>
        <v>167.6999999999999</v>
      </c>
      <c r="CA83" s="14">
        <f t="shared" si="93"/>
        <v>42.57449242509739</v>
      </c>
      <c r="CB83" s="22">
        <f t="shared" si="64"/>
        <v>366.22807430704444</v>
      </c>
      <c r="CC83" s="62">
        <f t="shared" si="65"/>
        <v>659.56140764037775</v>
      </c>
      <c r="CD83" s="62">
        <f ca="1">AVERAGE(OFFSET($CC$3,0,0,'Données projet'!$E$12+1,1))-AVERAGE(OFFSET($H$3,0,0,'Données projet'!$E$12+1,1))</f>
        <v>151.34537857292304</v>
      </c>
      <c r="CE83" s="62">
        <f t="shared" si="94"/>
        <v>117.70728983591187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453.91630320723971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266.7999999999999</v>
      </c>
      <c r="O84" s="14">
        <f>N84*VLOOKUP('Données projet'!$B$9,Paramètres!$A$1:$I$89,3,0)*VLOOKUP('Données projet'!$B$9,Paramètres!$A$1:$I$89,5,0)</f>
        <v>241.40063999999992</v>
      </c>
      <c r="P84" s="14">
        <f t="shared" si="87"/>
        <v>58.740782866262698</v>
      </c>
      <c r="Q84" s="22">
        <f t="shared" si="54"/>
        <v>522.74631149207403</v>
      </c>
      <c r="R84" s="62">
        <f t="shared" si="55"/>
        <v>816.07964482540729</v>
      </c>
      <c r="S84" s="62">
        <f ca="1">AVERAGE(OFFSET($R$3,0,0,'Données projet'!$E$9+1,1))-AVERAGE(OFFSET($H$3,0,0,'Données projet'!$E$9+1,1))</f>
        <v>247.67657178329881</v>
      </c>
      <c r="T84" s="62">
        <f t="shared" si="88"/>
        <v>133.63266168802033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12</v>
      </c>
      <c r="AI84" s="14">
        <f>IF('Données projet'!$A$62&gt;35,AI83+AH84-AQ83,IF(A84&lt;'Données projet'!$A$62,$AF$205^A84,IF(A84='Données projet'!$A$62,'Données projet'!$B$62,AI83+AH84-AQ83)))</f>
        <v>383.99999999999966</v>
      </c>
      <c r="AJ84" s="14">
        <f>AI84*VLOOKUP('Données projet'!$B$10,Paramètres!$A$1:$I$89,3,0)*VLOOKUP('Données projet'!$B$10,Paramètres!$A$1:$I$89,5,0)</f>
        <v>329.47199999999975</v>
      </c>
      <c r="AK84" s="14">
        <f t="shared" si="89"/>
        <v>77.320829101031876</v>
      </c>
      <c r="AL84" s="22">
        <f t="shared" si="58"/>
        <v>708.49751068429669</v>
      </c>
      <c r="AM84" s="62">
        <f t="shared" si="59"/>
        <v>1001.8308440176299</v>
      </c>
      <c r="AN84" s="62">
        <f ca="1">AVERAGE(OFFSET($AM$3,0,0,'Données projet'!$E$10+1,1))-AVERAGE(OFFSET($H$3,0,0,'Données projet'!$E$10+1,1))</f>
        <v>316.3684825550082</v>
      </c>
      <c r="AO84" s="62">
        <f t="shared" si="90"/>
        <v>133.09277301479563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3.4106051316484809E-13</v>
      </c>
      <c r="BE84" s="14">
        <f>BD84*VLOOKUP('Données projet'!$B$11,Paramètres!$A$1:$I$89,3,0)*VLOOKUP('Données projet'!$B$11,Paramètres!$A$1:$I$89,5,0)</f>
        <v>2.5006556825246659E-13</v>
      </c>
      <c r="BF84" s="14">
        <f t="shared" si="91"/>
        <v>3.3765445850268018E-12</v>
      </c>
      <c r="BG84" s="22">
        <f t="shared" si="61"/>
        <v>6.3163460169613921E-12</v>
      </c>
      <c r="BH84" s="62">
        <f t="shared" si="62"/>
        <v>293.33333333333962</v>
      </c>
      <c r="BI84" s="62">
        <f ca="1">AVERAGE(OFFSET($BH$3,0,0,'Données projet'!$E$11+1,1))-AVERAGE(OFFSET($H$3,0,0,'Données projet'!$E$11+1,1))</f>
        <v>185.06128770938847</v>
      </c>
      <c r="BJ84" s="62">
        <f t="shared" si="92"/>
        <v>176.03085267314418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3.8461538461538454</v>
      </c>
      <c r="BY84" s="13">
        <f>IF('Données projet'!$A$114&gt;35,BY83+BX84-CG83,IF(A84&lt;'Données projet'!$A$114,$BV$205^A84,IF(A84='Données projet'!$A$114,'Données projet'!$B$114,BY83+BX84-CG83)))</f>
        <v>253.84615384615373</v>
      </c>
      <c r="BZ84" s="14">
        <f>BY84*VLOOKUP('Données projet'!$B$12,Paramètres!$A$1:$I$89,3,0)*VLOOKUP('Données projet'!$B$12,Paramètres!$A$1:$I$89,5,0)</f>
        <v>170.27999999999992</v>
      </c>
      <c r="CA84" s="14">
        <f t="shared" si="93"/>
        <v>43.152728263239666</v>
      </c>
      <c r="CB84" s="22">
        <f t="shared" si="64"/>
        <v>371.72866839180892</v>
      </c>
      <c r="CC84" s="62">
        <f t="shared" si="65"/>
        <v>665.06200172514218</v>
      </c>
      <c r="CD84" s="62">
        <f ca="1">AVERAGE(OFFSET($CC$3,0,0,'Données projet'!$E$12+1,1))-AVERAGE(OFFSET($H$3,0,0,'Données projet'!$E$12+1,1))</f>
        <v>151.34537857292304</v>
      </c>
      <c r="CE84" s="62">
        <f t="shared" si="94"/>
        <v>117.70728983591187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455.84803868381812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272.59999999999991</v>
      </c>
      <c r="O85" s="14">
        <f>N85*VLOOKUP('Données projet'!$B$9,Paramètres!$A$1:$I$89,3,0)*VLOOKUP('Données projet'!$B$9,Paramètres!$A$1:$I$89,5,0)</f>
        <v>246.64847999999992</v>
      </c>
      <c r="P85" s="14">
        <f t="shared" si="87"/>
        <v>59.867700517050096</v>
      </c>
      <c r="Q85" s="22">
        <f t="shared" si="54"/>
        <v>533.84901440052874</v>
      </c>
      <c r="R85" s="62">
        <f t="shared" si="55"/>
        <v>827.18234773386212</v>
      </c>
      <c r="S85" s="62">
        <f ca="1">AVERAGE(OFFSET($R$3,0,0,'Données projet'!$E$9+1,1))-AVERAGE(OFFSET($H$3,0,0,'Données projet'!$E$9+1,1))</f>
        <v>247.67657178329881</v>
      </c>
      <c r="T85" s="62">
        <f t="shared" si="88"/>
        <v>133.63266168802033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12</v>
      </c>
      <c r="AI85" s="14">
        <f>IF('Données projet'!$A$62&gt;35,AI84+AH85-AQ84,IF(A85&lt;'Données projet'!$A$62,$AF$205^A85,IF(A85='Données projet'!$A$62,'Données projet'!$B$62,AI84+AH85-AQ84)))</f>
        <v>395.99999999999966</v>
      </c>
      <c r="AJ85" s="14">
        <f>AI85*VLOOKUP('Données projet'!$B$10,Paramètres!$A$1:$I$89,3,0)*VLOOKUP('Données projet'!$B$10,Paramètres!$A$1:$I$89,5,0)</f>
        <v>339.76799999999974</v>
      </c>
      <c r="AK85" s="14">
        <f t="shared" si="89"/>
        <v>79.452011848891914</v>
      </c>
      <c r="AL85" s="22">
        <f t="shared" si="58"/>
        <v>730.14152063681968</v>
      </c>
      <c r="AM85" s="62">
        <f t="shared" si="59"/>
        <v>1023.4748539701529</v>
      </c>
      <c r="AN85" s="62">
        <f ca="1">AVERAGE(OFFSET($AM$3,0,0,'Données projet'!$E$10+1,1))-AVERAGE(OFFSET($H$3,0,0,'Données projet'!$E$10+1,1))</f>
        <v>316.3684825550082</v>
      </c>
      <c r="AO85" s="62">
        <f t="shared" si="90"/>
        <v>133.09277301479563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3.4106051316484809E-13</v>
      </c>
      <c r="BE85" s="14">
        <f>BD85*VLOOKUP('Données projet'!$B$11,Paramètres!$A$1:$I$89,3,0)*VLOOKUP('Données projet'!$B$11,Paramètres!$A$1:$I$89,5,0)</f>
        <v>2.5006556825246659E-13</v>
      </c>
      <c r="BF85" s="14">
        <f t="shared" si="91"/>
        <v>3.3765445850268018E-12</v>
      </c>
      <c r="BG85" s="22">
        <f t="shared" si="61"/>
        <v>6.3163460169613921E-12</v>
      </c>
      <c r="BH85" s="62">
        <f t="shared" si="62"/>
        <v>293.33333333333962</v>
      </c>
      <c r="BI85" s="62">
        <f ca="1">AVERAGE(OFFSET($BH$3,0,0,'Données projet'!$E$11+1,1))-AVERAGE(OFFSET($H$3,0,0,'Données projet'!$E$11+1,1))</f>
        <v>185.06128770938847</v>
      </c>
      <c r="BJ85" s="62">
        <f t="shared" si="92"/>
        <v>176.03085267314418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3.8461538461538454</v>
      </c>
      <c r="BY85" s="13">
        <f>IF('Données projet'!$A$114&gt;35,BY84+BX85-CG84,IF(A85&lt;'Données projet'!$A$114,$BV$205^A85,IF(A85='Données projet'!$A$114,'Données projet'!$B$114,BY84+BX85-CG84)))</f>
        <v>257.69230769230757</v>
      </c>
      <c r="BZ85" s="14">
        <f>BY85*VLOOKUP('Données projet'!$B$12,Paramètres!$A$1:$I$89,3,0)*VLOOKUP('Données projet'!$B$12,Paramètres!$A$1:$I$89,5,0)</f>
        <v>172.85999999999993</v>
      </c>
      <c r="CA85" s="14">
        <f t="shared" si="93"/>
        <v>43.729945161157801</v>
      </c>
      <c r="CB85" s="22">
        <f t="shared" si="64"/>
        <v>377.2274878223497</v>
      </c>
      <c r="CC85" s="62">
        <f t="shared" si="65"/>
        <v>670.56082115568302</v>
      </c>
      <c r="CD85" s="62">
        <f ca="1">AVERAGE(OFFSET($CC$3,0,0,'Données projet'!$E$12+1,1))-AVERAGE(OFFSET($H$3,0,0,'Données projet'!$E$12+1,1))</f>
        <v>151.34537857292304</v>
      </c>
      <c r="CE85" s="62">
        <f t="shared" si="94"/>
        <v>117.70728983591187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457.77923079416723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278.39999999999992</v>
      </c>
      <c r="O86" s="14">
        <f>N86*VLOOKUP('Données projet'!$B$9,Paramètres!$A$1:$I$89,3,0)*VLOOKUP('Données projet'!$B$9,Paramètres!$A$1:$I$89,5,0)</f>
        <v>251.89631999999995</v>
      </c>
      <c r="P86" s="14">
        <f t="shared" si="87"/>
        <v>60.991830479199145</v>
      </c>
      <c r="Q86" s="22">
        <f t="shared" si="54"/>
        <v>544.94686208460519</v>
      </c>
      <c r="R86" s="62">
        <f t="shared" si="55"/>
        <v>838.28019541793856</v>
      </c>
      <c r="S86" s="62">
        <f ca="1">AVERAGE(OFFSET($R$3,0,0,'Données projet'!$E$9+1,1))-AVERAGE(OFFSET($H$3,0,0,'Données projet'!$E$9+1,1))</f>
        <v>247.67657178329881</v>
      </c>
      <c r="T86" s="62">
        <f t="shared" si="88"/>
        <v>133.63266168802033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12</v>
      </c>
      <c r="AI86" s="14">
        <f>IF('Données projet'!$A$62&gt;35,AI85+AH86-AQ85,IF(A86&lt;'Données projet'!$A$62,$AF$205^A86,IF(A86='Données projet'!$A$62,'Données projet'!$B$62,AI85+AH86-AQ85)))</f>
        <v>407.99999999999966</v>
      </c>
      <c r="AJ86" s="14">
        <f>AI86*VLOOKUP('Données projet'!$B$10,Paramètres!$A$1:$I$89,3,0)*VLOOKUP('Données projet'!$B$10,Paramètres!$A$1:$I$89,5,0)</f>
        <v>350.06399999999974</v>
      </c>
      <c r="AK86" s="14">
        <f t="shared" si="89"/>
        <v>81.575689362490451</v>
      </c>
      <c r="AL86" s="22">
        <f t="shared" si="58"/>
        <v>751.77245897300372</v>
      </c>
      <c r="AM86" s="62">
        <f t="shared" si="59"/>
        <v>1045.105792306337</v>
      </c>
      <c r="AN86" s="62">
        <f ca="1">AVERAGE(OFFSET($AM$3,0,0,'Données projet'!$E$10+1,1))-AVERAGE(OFFSET($H$3,0,0,'Données projet'!$E$10+1,1))</f>
        <v>316.3684825550082</v>
      </c>
      <c r="AO86" s="62">
        <f t="shared" si="90"/>
        <v>133.09277301479563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3.4106051316484809E-13</v>
      </c>
      <c r="BE86" s="14">
        <f>BD86*VLOOKUP('Données projet'!$B$11,Paramètres!$A$1:$I$89,3,0)*VLOOKUP('Données projet'!$B$11,Paramètres!$A$1:$I$89,5,0)</f>
        <v>2.5006556825246659E-13</v>
      </c>
      <c r="BF86" s="14">
        <f t="shared" si="91"/>
        <v>3.3765445850268018E-12</v>
      </c>
      <c r="BG86" s="22">
        <f t="shared" si="61"/>
        <v>6.3163460169613921E-12</v>
      </c>
      <c r="BH86" s="62">
        <f t="shared" si="62"/>
        <v>293.33333333333962</v>
      </c>
      <c r="BI86" s="62">
        <f ca="1">AVERAGE(OFFSET($BH$3,0,0,'Données projet'!$E$11+1,1))-AVERAGE(OFFSET($H$3,0,0,'Données projet'!$E$11+1,1))</f>
        <v>185.06128770938847</v>
      </c>
      <c r="BJ86" s="62">
        <f t="shared" si="92"/>
        <v>176.03085267314418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3.8461538461538454</v>
      </c>
      <c r="BY86" s="13">
        <f>IF('Données projet'!$A$114&gt;35,BY85+BX86-CG85,IF(A86&lt;'Données projet'!$A$114,$BV$205^A86,IF(A86='Données projet'!$A$114,'Données projet'!$B$114,BY85+BX86-CG85)))</f>
        <v>261.53846153846143</v>
      </c>
      <c r="BZ86" s="14">
        <f>BY86*VLOOKUP('Données projet'!$B$12,Paramètres!$A$1:$I$89,3,0)*VLOOKUP('Données projet'!$B$12,Paramètres!$A$1:$I$89,5,0)</f>
        <v>175.43999999999991</v>
      </c>
      <c r="CA86" s="14">
        <f t="shared" si="93"/>
        <v>44.306160083661858</v>
      </c>
      <c r="CB86" s="22">
        <f t="shared" si="64"/>
        <v>382.72456214571093</v>
      </c>
      <c r="CC86" s="62">
        <f t="shared" si="65"/>
        <v>676.05789547904419</v>
      </c>
      <c r="CD86" s="62">
        <f ca="1">AVERAGE(OFFSET($CC$3,0,0,'Données projet'!$E$12+1,1))-AVERAGE(OFFSET($H$3,0,0,'Données projet'!$E$12+1,1))</f>
        <v>151.34537857292304</v>
      </c>
      <c r="CE86" s="62">
        <f t="shared" si="94"/>
        <v>117.70728983591187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459.70988684212313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284.19999999999993</v>
      </c>
      <c r="O87" s="14">
        <f>N87*VLOOKUP('Données projet'!$B$9,Paramètres!$A$1:$I$89,3,0)*VLOOKUP('Données projet'!$B$9,Paramètres!$A$1:$I$89,5,0)</f>
        <v>257.14415999999994</v>
      </c>
      <c r="P87" s="14">
        <f t="shared" si="87"/>
        <v>62.113237520609751</v>
      </c>
      <c r="Q87" s="22">
        <f t="shared" si="54"/>
        <v>556.03996734839518</v>
      </c>
      <c r="R87" s="62">
        <f t="shared" si="55"/>
        <v>849.37330068172855</v>
      </c>
      <c r="S87" s="62">
        <f ca="1">AVERAGE(OFFSET($R$3,0,0,'Données projet'!$E$9+1,1))-AVERAGE(OFFSET($H$3,0,0,'Données projet'!$E$9+1,1))</f>
        <v>247.67657178329881</v>
      </c>
      <c r="T87" s="62">
        <f t="shared" si="88"/>
        <v>133.63266168802033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420</v>
      </c>
      <c r="AG87" s="13">
        <f>VLOOKUP(A87,'Données projet'!$A$61:$I$81,9,0)</f>
        <v>12</v>
      </c>
      <c r="AH87" s="13">
        <f t="array" ref="AH87">INDEX(AG:AG,MIN(IF(ISNUMBER(AG87:AG283),ROW(AG87:AG283),"")))</f>
        <v>12</v>
      </c>
      <c r="AI87" s="14">
        <f>IF('Données projet'!$A$62&gt;35,AI86+AH87-AQ86,IF(A87&lt;'Données projet'!$A$62,$AF$205^A87,IF(A87='Données projet'!$A$62,'Données projet'!$B$62,AI86+AH87-AQ86)))</f>
        <v>419.99999999999966</v>
      </c>
      <c r="AJ87" s="14">
        <f>AI87*VLOOKUP('Données projet'!$B$10,Paramètres!$A$1:$I$89,3,0)*VLOOKUP('Données projet'!$B$10,Paramètres!$A$1:$I$89,5,0)</f>
        <v>360.35999999999973</v>
      </c>
      <c r="AK87" s="14">
        <f t="shared" si="89"/>
        <v>83.692107728969532</v>
      </c>
      <c r="AL87" s="22">
        <f t="shared" si="58"/>
        <v>773.39075429462139</v>
      </c>
      <c r="AM87" s="62">
        <f t="shared" si="59"/>
        <v>1066.7240876279548</v>
      </c>
      <c r="AN87" s="62">
        <f ca="1">AVERAGE(OFFSET($AM$3,0,0,'Données projet'!$E$10+1,1))-AVERAGE(OFFSET($H$3,0,0,'Données projet'!$E$10+1,1))</f>
        <v>316.3684825550082</v>
      </c>
      <c r="AO87" s="62">
        <f t="shared" si="90"/>
        <v>133.09277301479563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3.4106051316484809E-13</v>
      </c>
      <c r="BE87" s="14">
        <f>BD87*VLOOKUP('Données projet'!$B$11,Paramètres!$A$1:$I$89,3,0)*VLOOKUP('Données projet'!$B$11,Paramètres!$A$1:$I$89,5,0)</f>
        <v>2.5006556825246659E-13</v>
      </c>
      <c r="BF87" s="14">
        <f t="shared" si="91"/>
        <v>3.3765445850268018E-12</v>
      </c>
      <c r="BG87" s="22">
        <f t="shared" si="61"/>
        <v>6.3163460169613921E-12</v>
      </c>
      <c r="BH87" s="62">
        <f t="shared" si="62"/>
        <v>293.33333333333962</v>
      </c>
      <c r="BI87" s="62">
        <f ca="1">AVERAGE(OFFSET($BH$3,0,0,'Données projet'!$E$11+1,1))-AVERAGE(OFFSET($H$3,0,0,'Données projet'!$E$11+1,1))</f>
        <v>185.06128770938847</v>
      </c>
      <c r="BJ87" s="62">
        <f t="shared" si="92"/>
        <v>176.03085267314418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3.8461538461538454</v>
      </c>
      <c r="BY87" s="13">
        <f>IF('Données projet'!$A$114&gt;35,BY86+BX87-CG86,IF(A87&lt;'Données projet'!$A$114,$BV$205^A87,IF(A87='Données projet'!$A$114,'Données projet'!$B$114,BY86+BX87-CG86)))</f>
        <v>265.3846153846153</v>
      </c>
      <c r="BZ87" s="14">
        <f>BY87*VLOOKUP('Données projet'!$B$12,Paramètres!$A$1:$I$89,3,0)*VLOOKUP('Données projet'!$B$12,Paramètres!$A$1:$I$89,5,0)</f>
        <v>178.01999999999995</v>
      </c>
      <c r="CA87" s="14">
        <f t="shared" si="93"/>
        <v>44.881389467952083</v>
      </c>
      <c r="CB87" s="22">
        <f t="shared" si="64"/>
        <v>388.21991999001648</v>
      </c>
      <c r="CC87" s="62">
        <f t="shared" si="65"/>
        <v>681.55325332334974</v>
      </c>
      <c r="CD87" s="62">
        <f ca="1">AVERAGE(OFFSET($CC$3,0,0,'Données projet'!$E$12+1,1))-AVERAGE(OFFSET($H$3,0,0,'Données projet'!$E$12+1,1))</f>
        <v>151.34537857292304</v>
      </c>
      <c r="CE87" s="62">
        <f t="shared" si="94"/>
        <v>117.70728983591187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461.64001394761442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262.39199999999994</v>
      </c>
      <c r="P88" s="14">
        <f t="shared" si="87"/>
        <v>63.231983614474942</v>
      </c>
      <c r="Q88" s="22">
        <f t="shared" si="54"/>
        <v>567.12843812854373</v>
      </c>
      <c r="R88" s="62">
        <f t="shared" si="55"/>
        <v>860.46177146187711</v>
      </c>
      <c r="S88" s="62">
        <f ca="1">AVERAGE(OFFSET($R$3,0,0,'Données projet'!$E$9+1,1))-AVERAGE(OFFSET($H$3,0,0,'Données projet'!$E$9+1,1))</f>
        <v>247.67657178329881</v>
      </c>
      <c r="T88" s="62">
        <f t="shared" si="88"/>
        <v>133.63266168802033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11.5</v>
      </c>
      <c r="AI88" s="14">
        <f>IF('Données projet'!$A$62&gt;35,AI87+AH88-AQ87,IF(A88&lt;'Données projet'!$A$62,$AF$205^A88,IF(A88='Données projet'!$A$62,'Données projet'!$B$62,AI87+AH88-AQ87)))</f>
        <v>431.49999999999966</v>
      </c>
      <c r="AJ88" s="14">
        <f>AI88*VLOOKUP('Données projet'!$B$10,Paramètres!$A$1:$I$89,3,0)*VLOOKUP('Données projet'!$B$10,Paramètres!$A$1:$I$89,5,0)</f>
        <v>370.22699999999975</v>
      </c>
      <c r="AK88" s="14">
        <f t="shared" si="89"/>
        <v>85.713744339137904</v>
      </c>
      <c r="AL88" s="22">
        <f t="shared" si="58"/>
        <v>794.09679639066474</v>
      </c>
      <c r="AM88" s="62">
        <f t="shared" si="59"/>
        <v>1087.4301297239981</v>
      </c>
      <c r="AN88" s="62">
        <f ca="1">AVERAGE(OFFSET($AM$3,0,0,'Données projet'!$E$10+1,1))-AVERAGE(OFFSET($H$3,0,0,'Données projet'!$E$10+1,1))</f>
        <v>316.3684825550082</v>
      </c>
      <c r="AO88" s="62">
        <f t="shared" si="90"/>
        <v>133.09277301479563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3.4106051316484809E-13</v>
      </c>
      <c r="BE88" s="14">
        <f>BD88*VLOOKUP('Données projet'!$B$11,Paramètres!$A$1:$I$89,3,0)*VLOOKUP('Données projet'!$B$11,Paramètres!$A$1:$I$89,5,0)</f>
        <v>2.5006556825246659E-13</v>
      </c>
      <c r="BF88" s="14">
        <f t="shared" si="91"/>
        <v>3.3765445850268018E-12</v>
      </c>
      <c r="BG88" s="22">
        <f t="shared" si="61"/>
        <v>6.3163460169613921E-12</v>
      </c>
      <c r="BH88" s="62">
        <f t="shared" si="62"/>
        <v>293.33333333333962</v>
      </c>
      <c r="BI88" s="62">
        <f ca="1">AVERAGE(OFFSET($BH$3,0,0,'Données projet'!$E$11+1,1))-AVERAGE(OFFSET($H$3,0,0,'Données projet'!$E$11+1,1))</f>
        <v>185.06128770938847</v>
      </c>
      <c r="BJ88" s="62">
        <f t="shared" si="92"/>
        <v>176.03085267314418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269.23076923076923</v>
      </c>
      <c r="BW88" s="13">
        <f>VLOOKUP(A88,'Données projet'!$A$113:$I$133,9,0)</f>
        <v>3.8461538461538454</v>
      </c>
      <c r="BX88" s="13">
        <f t="array" ref="BX88">INDEX(BW:BW,MIN(IF(ISNUMBER(BW88:BW284),ROW(BW88:BW284),"")))</f>
        <v>3.8461538461538454</v>
      </c>
      <c r="BY88" s="13">
        <f>IF('Données projet'!$A$114&gt;35,BY87+BX88-CG87,IF(A88&lt;'Données projet'!$A$114,$BV$205^A88,IF(A88='Données projet'!$A$114,'Données projet'!$B$114,BY87+BX88-CG87)))</f>
        <v>269.23076923076917</v>
      </c>
      <c r="BZ88" s="14">
        <f>BY88*VLOOKUP('Données projet'!$B$12,Paramètres!$A$1:$I$89,3,0)*VLOOKUP('Données projet'!$B$12,Paramètres!$A$1:$I$89,5,0)</f>
        <v>180.59999999999997</v>
      </c>
      <c r="CA88" s="14">
        <f t="shared" si="93"/>
        <v>45.455649247431545</v>
      </c>
      <c r="CB88" s="22">
        <f t="shared" si="64"/>
        <v>393.71358910594319</v>
      </c>
      <c r="CC88" s="62">
        <f t="shared" si="65"/>
        <v>687.0469224392765</v>
      </c>
      <c r="CD88" s="62">
        <f ca="1">AVERAGE(OFFSET($CC$3,0,0,'Données projet'!$E$12+1,1))-AVERAGE(OFFSET($H$3,0,0,'Données projet'!$E$12+1,1))</f>
        <v>151.34537857292304</v>
      </c>
      <c r="CE88" s="62">
        <f t="shared" si="94"/>
        <v>117.70728983591187</v>
      </c>
      <c r="CF88" s="16">
        <f>IF(ISNA(VLOOKUP(A88,'Données projet'!$A$113:$I$133,3,0)),0,VLOOKUP(A88,'Données projet'!$A$113:$I$133,3,0))</f>
        <v>7</v>
      </c>
      <c r="CG88" s="16">
        <f>IF(ISNA(VLOOKUP(A88,'Données projet'!$A$113:$I$133,4,0)),0,VLOOKUP(A88,'Données projet'!$A$113:$I$133,4,0))</f>
        <v>23.717948717948715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463.56961905340103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229.09535999999991</v>
      </c>
      <c r="P89" s="14">
        <f t="shared" si="87"/>
        <v>56.087032370558362</v>
      </c>
      <c r="Q89" s="22">
        <f t="shared" si="54"/>
        <v>496.69266671205565</v>
      </c>
      <c r="R89" s="62">
        <f t="shared" si="55"/>
        <v>790.02600004538897</v>
      </c>
      <c r="S89" s="62">
        <f ca="1">AVERAGE(OFFSET($R$3,0,0,'Données projet'!$E$9+1,1))-AVERAGE(OFFSET($H$3,0,0,'Données projet'!$E$9+1,1))</f>
        <v>247.67657178329881</v>
      </c>
      <c r="T89" s="62">
        <f t="shared" si="88"/>
        <v>133.63266168802033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11.5</v>
      </c>
      <c r="AI89" s="14">
        <f>IF('Données projet'!$A$62&gt;35,AI88+AH89-AQ88,IF(A89&lt;'Données projet'!$A$62,$AF$205^A89,IF(A89='Données projet'!$A$62,'Données projet'!$B$62,AI88+AH89-AQ88)))</f>
        <v>442.99999999999966</v>
      </c>
      <c r="AJ89" s="14">
        <f>AI89*VLOOKUP('Données projet'!$B$10,Paramètres!$A$1:$I$89,3,0)*VLOOKUP('Données projet'!$B$10,Paramètres!$A$1:$I$89,5,0)</f>
        <v>380.09399999999977</v>
      </c>
      <c r="AK89" s="14">
        <f t="shared" si="89"/>
        <v>87.729118359210162</v>
      </c>
      <c r="AL89" s="22">
        <f t="shared" si="58"/>
        <v>814.79193114229065</v>
      </c>
      <c r="AM89" s="62">
        <f t="shared" si="59"/>
        <v>1108.1252644756239</v>
      </c>
      <c r="AN89" s="62">
        <f ca="1">AVERAGE(OFFSET($AM$3,0,0,'Données projet'!$E$10+1,1))-AVERAGE(OFFSET($H$3,0,0,'Données projet'!$E$10+1,1))</f>
        <v>316.3684825550082</v>
      </c>
      <c r="AO89" s="62">
        <f t="shared" si="90"/>
        <v>133.09277301479563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3.4106051316484809E-13</v>
      </c>
      <c r="BE89" s="14">
        <f>BD89*VLOOKUP('Données projet'!$B$11,Paramètres!$A$1:$I$89,3,0)*VLOOKUP('Données projet'!$B$11,Paramètres!$A$1:$I$89,5,0)</f>
        <v>2.5006556825246659E-13</v>
      </c>
      <c r="BF89" s="14">
        <f t="shared" si="91"/>
        <v>3.3765445850268018E-12</v>
      </c>
      <c r="BG89" s="22">
        <f t="shared" si="61"/>
        <v>6.3163460169613921E-12</v>
      </c>
      <c r="BH89" s="62">
        <f t="shared" si="62"/>
        <v>293.33333333333962</v>
      </c>
      <c r="BI89" s="62">
        <f ca="1">AVERAGE(OFFSET($BH$3,0,0,'Données projet'!$E$11+1,1))-AVERAGE(OFFSET($H$3,0,0,'Données projet'!$E$11+1,1))</f>
        <v>185.06128770938847</v>
      </c>
      <c r="BJ89" s="62">
        <f t="shared" si="92"/>
        <v>176.03085267314418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3.5897435897435912</v>
      </c>
      <c r="BY89" s="13">
        <f>IF('Données projet'!$A$114&gt;35,BY88+BX89-CG88,IF(A89&lt;'Données projet'!$A$114,$BV$205^A89,IF(A89='Données projet'!$A$114,'Données projet'!$B$114,BY88+BX89-CG88)))</f>
        <v>249.10256410256403</v>
      </c>
      <c r="BZ89" s="14">
        <f>BY89*VLOOKUP('Données projet'!$B$12,Paramètres!$A$1:$I$89,3,0)*VLOOKUP('Données projet'!$B$12,Paramètres!$A$1:$I$89,5,0)</f>
        <v>167.09799999999996</v>
      </c>
      <c r="CA89" s="14">
        <f t="shared" si="93"/>
        <v>42.43942225060453</v>
      </c>
      <c r="CB89" s="22">
        <f t="shared" si="64"/>
        <v>364.94434375313614</v>
      </c>
      <c r="CC89" s="62">
        <f t="shared" si="65"/>
        <v>658.27767708646945</v>
      </c>
      <c r="CD89" s="62">
        <f ca="1">AVERAGE(OFFSET($CC$3,0,0,'Données projet'!$E$12+1,1))-AVERAGE(OFFSET($H$3,0,0,'Données projet'!$E$12+1,1))</f>
        <v>151.34537857292304</v>
      </c>
      <c r="CE89" s="62">
        <f t="shared" si="94"/>
        <v>117.70728983591187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465.49870893149051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233.80031999999994</v>
      </c>
      <c r="P90" s="14">
        <f t="shared" si="87"/>
        <v>57.103614181373779</v>
      </c>
      <c r="Q90" s="22">
        <f t="shared" si="54"/>
        <v>506.65768536589252</v>
      </c>
      <c r="R90" s="62">
        <f t="shared" si="55"/>
        <v>799.99101869922583</v>
      </c>
      <c r="S90" s="62">
        <f ca="1">AVERAGE(OFFSET($R$3,0,0,'Données projet'!$E$9+1,1))-AVERAGE(OFFSET($H$3,0,0,'Données projet'!$E$9+1,1))</f>
        <v>247.67657178329881</v>
      </c>
      <c r="T90" s="62">
        <f t="shared" si="88"/>
        <v>133.63266168802033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11.5</v>
      </c>
      <c r="AI90" s="14">
        <f>IF('Données projet'!$A$62&gt;35,AI89+AH90-AQ89,IF(A90&lt;'Données projet'!$A$62,$AF$205^A90,IF(A90='Données projet'!$A$62,'Données projet'!$B$62,AI89+AH90-AQ89)))</f>
        <v>454.49999999999966</v>
      </c>
      <c r="AJ90" s="14">
        <f>AI90*VLOOKUP('Données projet'!$B$10,Paramètres!$A$1:$I$89,3,0)*VLOOKUP('Données projet'!$B$10,Paramètres!$A$1:$I$89,5,0)</f>
        <v>389.96099999999973</v>
      </c>
      <c r="AK90" s="14">
        <f t="shared" si="89"/>
        <v>89.738411052819643</v>
      </c>
      <c r="AL90" s="22">
        <f t="shared" si="58"/>
        <v>835.47647425032699</v>
      </c>
      <c r="AM90" s="62">
        <f t="shared" si="59"/>
        <v>1128.8098075836604</v>
      </c>
      <c r="AN90" s="62">
        <f ca="1">AVERAGE(OFFSET($AM$3,0,0,'Données projet'!$E$10+1,1))-AVERAGE(OFFSET($H$3,0,0,'Données projet'!$E$10+1,1))</f>
        <v>316.3684825550082</v>
      </c>
      <c r="AO90" s="62">
        <f t="shared" si="90"/>
        <v>133.09277301479563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3.4106051316484809E-13</v>
      </c>
      <c r="BE90" s="14">
        <f>BD90*VLOOKUP('Données projet'!$B$11,Paramètres!$A$1:$I$89,3,0)*VLOOKUP('Données projet'!$B$11,Paramètres!$A$1:$I$89,5,0)</f>
        <v>2.5006556825246659E-13</v>
      </c>
      <c r="BF90" s="14">
        <f t="shared" si="91"/>
        <v>3.3765445850268018E-12</v>
      </c>
      <c r="BG90" s="22">
        <f t="shared" si="61"/>
        <v>6.3163460169613921E-12</v>
      </c>
      <c r="BH90" s="62">
        <f t="shared" si="62"/>
        <v>293.33333333333962</v>
      </c>
      <c r="BI90" s="62">
        <f ca="1">AVERAGE(OFFSET($BH$3,0,0,'Données projet'!$E$11+1,1))-AVERAGE(OFFSET($H$3,0,0,'Données projet'!$E$11+1,1))</f>
        <v>185.06128770938847</v>
      </c>
      <c r="BJ90" s="62">
        <f t="shared" si="92"/>
        <v>176.03085267314418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3.5897435897435912</v>
      </c>
      <c r="BY90" s="13">
        <f>IF('Données projet'!$A$114&gt;35,BY89+BX90-CG89,IF(A90&lt;'Données projet'!$A$114,$BV$205^A90,IF(A90='Données projet'!$A$114,'Données projet'!$B$114,BY89+BX90-CG89)))</f>
        <v>252.69230769230762</v>
      </c>
      <c r="BZ90" s="14">
        <f>BY90*VLOOKUP('Données projet'!$B$12,Paramètres!$A$1:$I$89,3,0)*VLOOKUP('Données projet'!$B$12,Paramètres!$A$1:$I$89,5,0)</f>
        <v>169.50599999999994</v>
      </c>
      <c r="CA90" s="14">
        <f t="shared" si="93"/>
        <v>42.979365286652502</v>
      </c>
      <c r="CB90" s="22">
        <f t="shared" si="64"/>
        <v>370.07867787425295</v>
      </c>
      <c r="CC90" s="62">
        <f t="shared" si="65"/>
        <v>663.41201120758626</v>
      </c>
      <c r="CD90" s="62">
        <f ca="1">AVERAGE(OFFSET($CC$3,0,0,'Données projet'!$E$12+1,1))-AVERAGE(OFFSET($H$3,0,0,'Données projet'!$E$12+1,1))</f>
        <v>151.34537857292304</v>
      </c>
      <c r="CE90" s="62">
        <f t="shared" si="94"/>
        <v>117.70728983591187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467.42729018925121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238.50527999999991</v>
      </c>
      <c r="P91" s="14">
        <f t="shared" si="87"/>
        <v>58.117817352909881</v>
      </c>
      <c r="Q91" s="22">
        <f t="shared" si="54"/>
        <v>516.61856122298445</v>
      </c>
      <c r="R91" s="62">
        <f t="shared" si="55"/>
        <v>809.95189455631771</v>
      </c>
      <c r="S91" s="62">
        <f ca="1">AVERAGE(OFFSET($R$3,0,0,'Données projet'!$E$9+1,1))-AVERAGE(OFFSET($H$3,0,0,'Données projet'!$E$9+1,1))</f>
        <v>247.67657178329881</v>
      </c>
      <c r="T91" s="62">
        <f t="shared" si="88"/>
        <v>133.63266168802033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11.5</v>
      </c>
      <c r="AI91" s="14">
        <f>IF('Données projet'!$A$62&gt;35,AI90+AH91-AQ90,IF(A91&lt;'Données projet'!$A$62,$AF$205^A91,IF(A91='Données projet'!$A$62,'Données projet'!$B$62,AI90+AH91-AQ90)))</f>
        <v>465.99999999999966</v>
      </c>
      <c r="AJ91" s="14">
        <f>AI91*VLOOKUP('Données projet'!$B$10,Paramètres!$A$1:$I$89,3,0)*VLOOKUP('Données projet'!$B$10,Paramètres!$A$1:$I$89,5,0)</f>
        <v>399.82799999999975</v>
      </c>
      <c r="AK91" s="14">
        <f t="shared" si="89"/>
        <v>91.741793988042701</v>
      </c>
      <c r="AL91" s="22">
        <f t="shared" si="58"/>
        <v>856.15072452917377</v>
      </c>
      <c r="AM91" s="62">
        <f t="shared" si="59"/>
        <v>1149.4840578625071</v>
      </c>
      <c r="AN91" s="62">
        <f ca="1">AVERAGE(OFFSET($AM$3,0,0,'Données projet'!$E$10+1,1))-AVERAGE(OFFSET($H$3,0,0,'Données projet'!$E$10+1,1))</f>
        <v>316.3684825550082</v>
      </c>
      <c r="AO91" s="62">
        <f t="shared" si="90"/>
        <v>133.09277301479563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3.4106051316484809E-13</v>
      </c>
      <c r="BE91" s="14">
        <f>BD91*VLOOKUP('Données projet'!$B$11,Paramètres!$A$1:$I$89,3,0)*VLOOKUP('Données projet'!$B$11,Paramètres!$A$1:$I$89,5,0)</f>
        <v>2.5006556825246659E-13</v>
      </c>
      <c r="BF91" s="14">
        <f t="shared" si="91"/>
        <v>3.3765445850268018E-12</v>
      </c>
      <c r="BG91" s="22">
        <f t="shared" si="61"/>
        <v>6.3163460169613921E-12</v>
      </c>
      <c r="BH91" s="62">
        <f t="shared" si="62"/>
        <v>293.33333333333962</v>
      </c>
      <c r="BI91" s="62">
        <f ca="1">AVERAGE(OFFSET($BH$3,0,0,'Données projet'!$E$11+1,1))-AVERAGE(OFFSET($H$3,0,0,'Données projet'!$E$11+1,1))</f>
        <v>185.06128770938847</v>
      </c>
      <c r="BJ91" s="62">
        <f t="shared" si="92"/>
        <v>176.03085267314418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3.5897435897435912</v>
      </c>
      <c r="BY91" s="13">
        <f>IF('Données projet'!$A$114&gt;35,BY90+BX91-CG90,IF(A91&lt;'Données projet'!$A$114,$BV$205^A91,IF(A91='Données projet'!$A$114,'Données projet'!$B$114,BY90+BX91-CG90)))</f>
        <v>256.28205128205121</v>
      </c>
      <c r="BZ91" s="14">
        <f>BY91*VLOOKUP('Données projet'!$B$12,Paramètres!$A$1:$I$89,3,0)*VLOOKUP('Données projet'!$B$12,Paramètres!$A$1:$I$89,5,0)</f>
        <v>171.91399999999996</v>
      </c>
      <c r="CA91" s="14">
        <f t="shared" si="93"/>
        <v>43.518416191440188</v>
      </c>
      <c r="CB91" s="22">
        <f t="shared" si="64"/>
        <v>375.21145820009156</v>
      </c>
      <c r="CC91" s="62">
        <f t="shared" si="65"/>
        <v>668.54479153342481</v>
      </c>
      <c r="CD91" s="62">
        <f ca="1">AVERAGE(OFFSET($CC$3,0,0,'Données projet'!$E$12+1,1))-AVERAGE(OFFSET($H$3,0,0,'Données projet'!$E$12+1,1))</f>
        <v>151.34537857292304</v>
      </c>
      <c r="CE91" s="62">
        <f t="shared" si="94"/>
        <v>117.70728983591187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469.35536927523879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243.21023999999991</v>
      </c>
      <c r="P92" s="14">
        <f t="shared" si="87"/>
        <v>59.129694216846737</v>
      </c>
      <c r="Q92" s="22">
        <f t="shared" si="54"/>
        <v>526.57538542767463</v>
      </c>
      <c r="R92" s="62">
        <f t="shared" si="55"/>
        <v>819.908718761008</v>
      </c>
      <c r="S92" s="62">
        <f ca="1">AVERAGE(OFFSET($R$3,0,0,'Données projet'!$E$9+1,1))-AVERAGE(OFFSET($H$3,0,0,'Données projet'!$E$9+1,1))</f>
        <v>247.67657178329881</v>
      </c>
      <c r="T92" s="62">
        <f t="shared" si="88"/>
        <v>133.63266168802033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11.5</v>
      </c>
      <c r="AI92" s="14">
        <f>IF('Données projet'!$A$62&gt;35,AI91+AH92-AQ91,IF(A92&lt;'Données projet'!$A$62,$AF$205^A92,IF(A92='Données projet'!$A$62,'Données projet'!$B$62,AI91+AH92-AQ91)))</f>
        <v>477.49999999999966</v>
      </c>
      <c r="AJ92" s="14">
        <f>AI92*VLOOKUP('Données projet'!$B$10,Paramètres!$A$1:$I$89,3,0)*VLOOKUP('Données projet'!$B$10,Paramètres!$A$1:$I$89,5,0)</f>
        <v>409.69499999999977</v>
      </c>
      <c r="AK92" s="14">
        <f t="shared" si="89"/>
        <v>93.739429782288525</v>
      </c>
      <c r="AL92" s="22">
        <f t="shared" si="58"/>
        <v>876.81496520415214</v>
      </c>
      <c r="AM92" s="62">
        <f t="shared" si="59"/>
        <v>1170.1482985374855</v>
      </c>
      <c r="AN92" s="62">
        <f ca="1">AVERAGE(OFFSET($AM$3,0,0,'Données projet'!$E$10+1,1))-AVERAGE(OFFSET($H$3,0,0,'Données projet'!$E$10+1,1))</f>
        <v>316.3684825550082</v>
      </c>
      <c r="AO92" s="62">
        <f t="shared" si="90"/>
        <v>133.09277301479563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3.4106051316484809E-13</v>
      </c>
      <c r="BE92" s="14">
        <f>BD92*VLOOKUP('Données projet'!$B$11,Paramètres!$A$1:$I$89,3,0)*VLOOKUP('Données projet'!$B$11,Paramètres!$A$1:$I$89,5,0)</f>
        <v>2.5006556825246659E-13</v>
      </c>
      <c r="BF92" s="14">
        <f t="shared" si="91"/>
        <v>3.3765445850268018E-12</v>
      </c>
      <c r="BG92" s="22">
        <f t="shared" si="61"/>
        <v>6.3163460169613921E-12</v>
      </c>
      <c r="BH92" s="62">
        <f t="shared" si="62"/>
        <v>293.33333333333962</v>
      </c>
      <c r="BI92" s="62">
        <f ca="1">AVERAGE(OFFSET($BH$3,0,0,'Données projet'!$E$11+1,1))-AVERAGE(OFFSET($H$3,0,0,'Données projet'!$E$11+1,1))</f>
        <v>185.06128770938847</v>
      </c>
      <c r="BJ92" s="62">
        <f t="shared" si="92"/>
        <v>176.03085267314418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3.5897435897435912</v>
      </c>
      <c r="BY92" s="13">
        <f>IF('Données projet'!$A$114&gt;35,BY91+BX92-CG91,IF(A92&lt;'Données projet'!$A$114,$BV$205^A92,IF(A92='Données projet'!$A$114,'Données projet'!$B$114,BY91+BX92-CG91)))</f>
        <v>259.8717948717948</v>
      </c>
      <c r="BZ92" s="14">
        <f>BY92*VLOOKUP('Données projet'!$B$12,Paramètres!$A$1:$I$89,3,0)*VLOOKUP('Données projet'!$B$12,Paramètres!$A$1:$I$89,5,0)</f>
        <v>174.32199999999997</v>
      </c>
      <c r="CA92" s="14">
        <f t="shared" si="93"/>
        <v>44.056588905148629</v>
      </c>
      <c r="CB92" s="22">
        <f t="shared" si="64"/>
        <v>380.34270900980044</v>
      </c>
      <c r="CC92" s="62">
        <f t="shared" si="65"/>
        <v>673.67604234313376</v>
      </c>
      <c r="CD92" s="62">
        <f ca="1">AVERAGE(OFFSET($CC$3,0,0,'Données projet'!$E$12+1,1))-AVERAGE(OFFSET($H$3,0,0,'Données projet'!$E$12+1,1))</f>
        <v>151.34537857292304</v>
      </c>
      <c r="CE92" s="62">
        <f t="shared" si="94"/>
        <v>117.70728983591187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471.2829524847545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247.91519999999991</v>
      </c>
      <c r="P93" s="14">
        <f t="shared" si="87"/>
        <v>60.139294964297406</v>
      </c>
      <c r="Q93" s="22">
        <f t="shared" si="54"/>
        <v>536.52824539615108</v>
      </c>
      <c r="R93" s="62">
        <f t="shared" si="55"/>
        <v>829.86157872948434</v>
      </c>
      <c r="S93" s="62">
        <f ca="1">AVERAGE(OFFSET($R$3,0,0,'Données projet'!$E$9+1,1))-AVERAGE(OFFSET($H$3,0,0,'Données projet'!$E$9+1,1))</f>
        <v>247.67657178329881</v>
      </c>
      <c r="T93" s="62">
        <f t="shared" si="88"/>
        <v>133.63266168802033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489</v>
      </c>
      <c r="AG93" s="13">
        <f>VLOOKUP(A93,'Données projet'!$A$61:$I$81,9,0)</f>
        <v>11.5</v>
      </c>
      <c r="AH93" s="13">
        <f t="array" ref="AH93">INDEX(AG:AG,MIN(IF(ISNUMBER(AG93:AG289),ROW(AG93:AG289),"")))</f>
        <v>11.5</v>
      </c>
      <c r="AI93" s="14">
        <f>IF('Données projet'!$A$62&gt;35,AI92+AH93-AQ92,IF(A93&lt;'Données projet'!$A$62,$AF$205^A93,IF(A93='Données projet'!$A$62,'Données projet'!$B$62,AI92+AH93-AQ92)))</f>
        <v>488.99999999999966</v>
      </c>
      <c r="AJ93" s="14">
        <f>AI93*VLOOKUP('Données projet'!$B$10,Paramètres!$A$1:$I$89,3,0)*VLOOKUP('Données projet'!$B$10,Paramètres!$A$1:$I$89,5,0)</f>
        <v>419.56199999999973</v>
      </c>
      <c r="AK93" s="14">
        <f t="shared" si="89"/>
        <v>95.731472773408413</v>
      </c>
      <c r="AL93" s="22">
        <f t="shared" si="58"/>
        <v>897.46946508035228</v>
      </c>
      <c r="AM93" s="62">
        <f t="shared" si="59"/>
        <v>1190.8027984136857</v>
      </c>
      <c r="AN93" s="62">
        <f ca="1">AVERAGE(OFFSET($AM$3,0,0,'Données projet'!$E$10+1,1))-AVERAGE(OFFSET($H$3,0,0,'Données projet'!$E$10+1,1))</f>
        <v>316.3684825550082</v>
      </c>
      <c r="AO93" s="62">
        <f t="shared" si="90"/>
        <v>133.09277301479563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3.4106051316484809E-13</v>
      </c>
      <c r="BE93" s="14">
        <f>BD93*VLOOKUP('Données projet'!$B$11,Paramètres!$A$1:$I$89,3,0)*VLOOKUP('Données projet'!$B$11,Paramètres!$A$1:$I$89,5,0)</f>
        <v>2.5006556825246659E-13</v>
      </c>
      <c r="BF93" s="14">
        <f t="shared" si="91"/>
        <v>3.3765445850268018E-12</v>
      </c>
      <c r="BG93" s="22">
        <f t="shared" si="61"/>
        <v>6.3163460169613921E-12</v>
      </c>
      <c r="BH93" s="62">
        <f t="shared" si="62"/>
        <v>293.33333333333962</v>
      </c>
      <c r="BI93" s="62">
        <f ca="1">AVERAGE(OFFSET($BH$3,0,0,'Données projet'!$E$11+1,1))-AVERAGE(OFFSET($H$3,0,0,'Données projet'!$E$11+1,1))</f>
        <v>185.06128770938847</v>
      </c>
      <c r="BJ93" s="62">
        <f t="shared" si="92"/>
        <v>176.03085267314418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263.46153846153845</v>
      </c>
      <c r="BW93" s="13">
        <f>VLOOKUP(A93,'Données projet'!$A$113:$I$133,9,0)</f>
        <v>3.5897435897435912</v>
      </c>
      <c r="BX93" s="13">
        <f t="array" ref="BX93">INDEX(BW:BW,MIN(IF(ISNUMBER(BW93:BW289),ROW(BW93:BW289),"")))</f>
        <v>3.5897435897435912</v>
      </c>
      <c r="BY93" s="13">
        <f>IF('Données projet'!$A$114&gt;35,BY92+BX93-CG92,IF(A93&lt;'Données projet'!$A$114,$BV$205^A93,IF(A93='Données projet'!$A$114,'Données projet'!$B$114,BY92+BX93-CG92)))</f>
        <v>263.4615384615384</v>
      </c>
      <c r="BZ93" s="14">
        <f>BY93*VLOOKUP('Données projet'!$B$12,Paramètres!$A$1:$I$89,3,0)*VLOOKUP('Données projet'!$B$12,Paramètres!$A$1:$I$89,5,0)</f>
        <v>176.72999999999996</v>
      </c>
      <c r="CA93" s="14">
        <f t="shared" si="93"/>
        <v>44.593896960707511</v>
      </c>
      <c r="CB93" s="22">
        <f t="shared" si="64"/>
        <v>385.47245387323215</v>
      </c>
      <c r="CC93" s="62">
        <f t="shared" si="65"/>
        <v>678.80578720656547</v>
      </c>
      <c r="CD93" s="62">
        <f ca="1">AVERAGE(OFFSET($CC$3,0,0,'Données projet'!$E$12+1,1))-AVERAGE(OFFSET($H$3,0,0,'Données projet'!$E$12+1,1))</f>
        <v>151.34537857292304</v>
      </c>
      <c r="CE93" s="62">
        <f t="shared" si="94"/>
        <v>117.70728983591187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473.21004596514888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252.62015999999988</v>
      </c>
      <c r="P94" s="14">
        <f t="shared" si="87"/>
        <v>61.14666777229877</v>
      </c>
      <c r="Q94" s="22">
        <f t="shared" si="54"/>
        <v>546.47722503675345</v>
      </c>
      <c r="R94" s="62">
        <f t="shared" si="55"/>
        <v>839.81055837008671</v>
      </c>
      <c r="S94" s="62">
        <f ca="1">AVERAGE(OFFSET($R$3,0,0,'Données projet'!$E$9+1,1))-AVERAGE(OFFSET($H$3,0,0,'Données projet'!$E$9+1,1))</f>
        <v>247.67657178329881</v>
      </c>
      <c r="T94" s="62">
        <f t="shared" si="88"/>
        <v>133.63266168802033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11.333333333333334</v>
      </c>
      <c r="AI94" s="14">
        <f>IF('Données projet'!$A$62&gt;35,AI93+AH94-AQ93,IF(A94&lt;'Données projet'!$A$62,$AF$205^A94,IF(A94='Données projet'!$A$62,'Données projet'!$B$62,AI93+AH94-AQ93)))</f>
        <v>500.33333333333297</v>
      </c>
      <c r="AJ94" s="14">
        <f>AI94*VLOOKUP('Données projet'!$B$10,Paramètres!$A$1:$I$89,3,0)*VLOOKUP('Données projet'!$B$10,Paramètres!$A$1:$I$89,5,0)</f>
        <v>429.28599999999977</v>
      </c>
      <c r="AK94" s="14">
        <f t="shared" si="89"/>
        <v>97.689316592289586</v>
      </c>
      <c r="AL94" s="22">
        <f t="shared" si="58"/>
        <v>917.81534306490391</v>
      </c>
      <c r="AM94" s="62">
        <f t="shared" si="59"/>
        <v>1211.1486763982373</v>
      </c>
      <c r="AN94" s="62">
        <f ca="1">AVERAGE(OFFSET($AM$3,0,0,'Données projet'!$E$10+1,1))-AVERAGE(OFFSET($H$3,0,0,'Données projet'!$E$10+1,1))</f>
        <v>316.3684825550082</v>
      </c>
      <c r="AO94" s="62">
        <f t="shared" si="90"/>
        <v>133.09277301479563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3.4106051316484809E-13</v>
      </c>
      <c r="BE94" s="14">
        <f>BD94*VLOOKUP('Données projet'!$B$11,Paramètres!$A$1:$I$89,3,0)*VLOOKUP('Données projet'!$B$11,Paramètres!$A$1:$I$89,5,0)</f>
        <v>2.5006556825246659E-13</v>
      </c>
      <c r="BF94" s="14">
        <f t="shared" si="91"/>
        <v>3.3765445850268018E-12</v>
      </c>
      <c r="BG94" s="22">
        <f t="shared" si="61"/>
        <v>6.3163460169613921E-12</v>
      </c>
      <c r="BH94" s="62">
        <f t="shared" si="62"/>
        <v>293.33333333333962</v>
      </c>
      <c r="BI94" s="62">
        <f ca="1">AVERAGE(OFFSET($BH$3,0,0,'Données projet'!$E$11+1,1))-AVERAGE(OFFSET($H$3,0,0,'Données projet'!$E$11+1,1))</f>
        <v>185.06128770938847</v>
      </c>
      <c r="BJ94" s="62">
        <f t="shared" si="92"/>
        <v>176.03085267314418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3.5897435897435912</v>
      </c>
      <c r="BY94" s="13">
        <f>IF('Données projet'!$A$114&gt;35,BY93+BX94-CG93,IF(A94&lt;'Données projet'!$A$114,$BV$205^A94,IF(A94='Données projet'!$A$114,'Données projet'!$B$114,BY93+BX94-CG93)))</f>
        <v>267.05128205128199</v>
      </c>
      <c r="BZ94" s="14">
        <f>BY94*VLOOKUP('Données projet'!$B$12,Paramètres!$A$1:$I$89,3,0)*VLOOKUP('Données projet'!$B$12,Paramètres!$A$1:$I$89,5,0)</f>
        <v>179.13799999999995</v>
      </c>
      <c r="CA94" s="14">
        <f t="shared" si="93"/>
        <v>45.130353501076151</v>
      </c>
      <c r="CB94" s="22">
        <f t="shared" si="64"/>
        <v>390.60071568104081</v>
      </c>
      <c r="CC94" s="62">
        <f t="shared" si="65"/>
        <v>683.93404901437407</v>
      </c>
      <c r="CD94" s="62">
        <f ca="1">AVERAGE(OFFSET($CC$3,0,0,'Données projet'!$E$12+1,1))-AVERAGE(OFFSET($H$3,0,0,'Données projet'!$E$12+1,1))</f>
        <v>151.34537857292304</v>
      </c>
      <c r="CE94" s="62">
        <f t="shared" si="94"/>
        <v>117.70728983591187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475.1366557208853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257.32511999999986</v>
      </c>
      <c r="P95" s="14">
        <f t="shared" si="87"/>
        <v>62.151858920612646</v>
      </c>
      <c r="Q95" s="22">
        <f t="shared" si="54"/>
        <v>556.42240495340013</v>
      </c>
      <c r="R95" s="62">
        <f t="shared" si="55"/>
        <v>849.7557382867335</v>
      </c>
      <c r="S95" s="62">
        <f ca="1">AVERAGE(OFFSET($R$3,0,0,'Données projet'!$E$9+1,1))-AVERAGE(OFFSET($H$3,0,0,'Données projet'!$E$9+1,1))</f>
        <v>247.67657178329881</v>
      </c>
      <c r="T95" s="62">
        <f t="shared" si="88"/>
        <v>133.63266168802033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11.333333333333334</v>
      </c>
      <c r="AI95" s="14">
        <f>IF('Données projet'!$A$62&gt;35,AI94+AH95-AQ94,IF(A95&lt;'Données projet'!$A$62,$AF$205^A95,IF(A95='Données projet'!$A$62,'Données projet'!$B$62,AI94+AH95-AQ94)))</f>
        <v>511.66666666666629</v>
      </c>
      <c r="AJ95" s="14">
        <f>AI95*VLOOKUP('Données projet'!$B$10,Paramètres!$A$1:$I$89,3,0)*VLOOKUP('Données projet'!$B$10,Paramètres!$A$1:$I$89,5,0)</f>
        <v>439.00999999999971</v>
      </c>
      <c r="AK95" s="14">
        <f t="shared" si="89"/>
        <v>99.642004610829247</v>
      </c>
      <c r="AL95" s="22">
        <f t="shared" si="58"/>
        <v>938.15224136386041</v>
      </c>
      <c r="AM95" s="62">
        <f t="shared" si="59"/>
        <v>1231.4855746971937</v>
      </c>
      <c r="AN95" s="62">
        <f ca="1">AVERAGE(OFFSET($AM$3,0,0,'Données projet'!$E$10+1,1))-AVERAGE(OFFSET($H$3,0,0,'Données projet'!$E$10+1,1))</f>
        <v>316.3684825550082</v>
      </c>
      <c r="AO95" s="62">
        <f t="shared" si="90"/>
        <v>133.09277301479563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3.4106051316484809E-13</v>
      </c>
      <c r="BE95" s="14">
        <f>BD95*VLOOKUP('Données projet'!$B$11,Paramètres!$A$1:$I$89,3,0)*VLOOKUP('Données projet'!$B$11,Paramètres!$A$1:$I$89,5,0)</f>
        <v>2.5006556825246659E-13</v>
      </c>
      <c r="BF95" s="14">
        <f t="shared" si="91"/>
        <v>3.3765445850268018E-12</v>
      </c>
      <c r="BG95" s="22">
        <f t="shared" si="61"/>
        <v>6.3163460169613921E-12</v>
      </c>
      <c r="BH95" s="62">
        <f t="shared" si="62"/>
        <v>293.33333333333962</v>
      </c>
      <c r="BI95" s="62">
        <f ca="1">AVERAGE(OFFSET($BH$3,0,0,'Données projet'!$E$11+1,1))-AVERAGE(OFFSET($H$3,0,0,'Données projet'!$E$11+1,1))</f>
        <v>185.06128770938847</v>
      </c>
      <c r="BJ95" s="62">
        <f t="shared" si="92"/>
        <v>176.03085267314418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3.5897435897435912</v>
      </c>
      <c r="BY95" s="13">
        <f>IF('Données projet'!$A$114&gt;35,BY94+BX95-CG94,IF(A95&lt;'Données projet'!$A$114,$BV$205^A95,IF(A95='Données projet'!$A$114,'Données projet'!$B$114,BY94+BX95-CG94)))</f>
        <v>270.64102564102558</v>
      </c>
      <c r="BZ95" s="14">
        <f>BY95*VLOOKUP('Données projet'!$B$12,Paramètres!$A$1:$I$89,3,0)*VLOOKUP('Données projet'!$B$12,Paramètres!$A$1:$I$89,5,0)</f>
        <v>181.54599999999996</v>
      </c>
      <c r="CA95" s="14">
        <f t="shared" si="93"/>
        <v>45.665971295569257</v>
      </c>
      <c r="CB95" s="22">
        <f t="shared" si="64"/>
        <v>395.72751667311633</v>
      </c>
      <c r="CC95" s="62">
        <f t="shared" si="65"/>
        <v>689.06085000644964</v>
      </c>
      <c r="CD95" s="62">
        <f ca="1">AVERAGE(OFFSET($CC$3,0,0,'Données projet'!$E$12+1,1))-AVERAGE(OFFSET($H$3,0,0,'Données projet'!$E$12+1,1))</f>
        <v>151.34537857292304</v>
      </c>
      <c r="CE95" s="62">
        <f t="shared" si="94"/>
        <v>117.70728983591187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477.06278761837774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262.03007999999988</v>
      </c>
      <c r="P96" s="14">
        <f t="shared" si="87"/>
        <v>63.154912899742584</v>
      </c>
      <c r="Q96" s="22">
        <f t="shared" si="54"/>
        <v>566.3638626337181</v>
      </c>
      <c r="R96" s="62">
        <f t="shared" si="55"/>
        <v>859.69719596705136</v>
      </c>
      <c r="S96" s="62">
        <f ca="1">AVERAGE(OFFSET($R$3,0,0,'Données projet'!$E$9+1,1))-AVERAGE(OFFSET($H$3,0,0,'Données projet'!$E$9+1,1))</f>
        <v>247.67657178329881</v>
      </c>
      <c r="T96" s="62">
        <f t="shared" si="88"/>
        <v>133.63266168802033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11.333333333333334</v>
      </c>
      <c r="AI96" s="14">
        <f>IF('Données projet'!$A$62&gt;35,AI95+AH96-AQ95,IF(A96&lt;'Données projet'!$A$62,$AF$205^A96,IF(A96='Données projet'!$A$62,'Données projet'!$B$62,AI95+AH96-AQ95)))</f>
        <v>522.99999999999966</v>
      </c>
      <c r="AJ96" s="14">
        <f>AI96*VLOOKUP('Données projet'!$B$10,Paramètres!$A$1:$I$89,3,0)*VLOOKUP('Données projet'!$B$10,Paramètres!$A$1:$I$89,5,0)</f>
        <v>448.73399999999981</v>
      </c>
      <c r="AK96" s="14">
        <f t="shared" si="89"/>
        <v>101.58966417888674</v>
      </c>
      <c r="AL96" s="22">
        <f t="shared" si="58"/>
        <v>958.48038177822752</v>
      </c>
      <c r="AM96" s="62">
        <f t="shared" si="59"/>
        <v>1251.8137151115609</v>
      </c>
      <c r="AN96" s="62">
        <f ca="1">AVERAGE(OFFSET($AM$3,0,0,'Données projet'!$E$10+1,1))-AVERAGE(OFFSET($H$3,0,0,'Données projet'!$E$10+1,1))</f>
        <v>316.3684825550082</v>
      </c>
      <c r="AO96" s="62">
        <f t="shared" si="90"/>
        <v>133.09277301479563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3.4106051316484809E-13</v>
      </c>
      <c r="BE96" s="14">
        <f>BD96*VLOOKUP('Données projet'!$B$11,Paramètres!$A$1:$I$89,3,0)*VLOOKUP('Données projet'!$B$11,Paramètres!$A$1:$I$89,5,0)</f>
        <v>2.5006556825246659E-13</v>
      </c>
      <c r="BF96" s="14">
        <f t="shared" si="91"/>
        <v>3.3765445850268018E-12</v>
      </c>
      <c r="BG96" s="22">
        <f t="shared" si="61"/>
        <v>6.3163460169613921E-12</v>
      </c>
      <c r="BH96" s="62">
        <f t="shared" si="62"/>
        <v>293.33333333333962</v>
      </c>
      <c r="BI96" s="62">
        <f ca="1">AVERAGE(OFFSET($BH$3,0,0,'Données projet'!$E$11+1,1))-AVERAGE(OFFSET($H$3,0,0,'Données projet'!$E$11+1,1))</f>
        <v>185.06128770938847</v>
      </c>
      <c r="BJ96" s="62">
        <f t="shared" si="92"/>
        <v>176.03085267314418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3.5897435897435912</v>
      </c>
      <c r="BY96" s="13">
        <f>IF('Données projet'!$A$114&gt;35,BY95+BX96-CG95,IF(A96&lt;'Données projet'!$A$114,$BV$205^A96,IF(A96='Données projet'!$A$114,'Données projet'!$B$114,BY95+BX96-CG95)))</f>
        <v>274.23076923076917</v>
      </c>
      <c r="BZ96" s="14">
        <f>BY96*VLOOKUP('Données projet'!$B$12,Paramètres!$A$1:$I$89,3,0)*VLOOKUP('Données projet'!$B$12,Paramètres!$A$1:$I$89,5,0)</f>
        <v>183.95399999999995</v>
      </c>
      <c r="CA96" s="14">
        <f t="shared" si="93"/>
        <v>46.200762755291301</v>
      </c>
      <c r="CB96" s="22">
        <f t="shared" si="64"/>
        <v>400.85287846546561</v>
      </c>
      <c r="CC96" s="62">
        <f t="shared" si="65"/>
        <v>694.18621179879892</v>
      </c>
      <c r="CD96" s="62">
        <f ca="1">AVERAGE(OFFSET($CC$3,0,0,'Données projet'!$E$12+1,1))-AVERAGE(OFFSET($H$3,0,0,'Données projet'!$E$12+1,1))</f>
        <v>151.34537857292304</v>
      </c>
      <c r="CE96" s="62">
        <f t="shared" si="94"/>
        <v>117.70728983591187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478.98844739061411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266.73503999999986</v>
      </c>
      <c r="P97" s="14">
        <f t="shared" si="87"/>
        <v>64.155872510973225</v>
      </c>
      <c r="Q97" s="22">
        <f t="shared" si="54"/>
        <v>576.30167262327802</v>
      </c>
      <c r="R97" s="62">
        <f t="shared" si="55"/>
        <v>869.63500595661139</v>
      </c>
      <c r="S97" s="62">
        <f ca="1">AVERAGE(OFFSET($R$3,0,0,'Données projet'!$E$9+1,1))-AVERAGE(OFFSET($H$3,0,0,'Données projet'!$E$9+1,1))</f>
        <v>247.67657178329881</v>
      </c>
      <c r="T97" s="62">
        <f t="shared" si="88"/>
        <v>133.63266168802033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11.333333333333334</v>
      </c>
      <c r="AI97" s="14">
        <f>IF('Données projet'!$A$62&gt;35,AI96+AH97-AQ96,IF(A97&lt;'Données projet'!$A$62,$AF$205^A97,IF(A97='Données projet'!$A$62,'Données projet'!$B$62,AI96+AH97-AQ96)))</f>
        <v>534.33333333333303</v>
      </c>
      <c r="AJ97" s="14">
        <f>AI97*VLOOKUP('Données projet'!$B$10,Paramètres!$A$1:$I$89,3,0)*VLOOKUP('Données projet'!$B$10,Paramètres!$A$1:$I$89,5,0)</f>
        <v>458.4579999999998</v>
      </c>
      <c r="AK97" s="14">
        <f t="shared" si="89"/>
        <v>103.53241681177968</v>
      </c>
      <c r="AL97" s="22">
        <f t="shared" si="58"/>
        <v>978.79997594718259</v>
      </c>
      <c r="AM97" s="62">
        <f t="shared" si="59"/>
        <v>1272.133309280516</v>
      </c>
      <c r="AN97" s="62">
        <f ca="1">AVERAGE(OFFSET($AM$3,0,0,'Données projet'!$E$10+1,1))-AVERAGE(OFFSET($H$3,0,0,'Données projet'!$E$10+1,1))</f>
        <v>316.3684825550082</v>
      </c>
      <c r="AO97" s="62">
        <f t="shared" si="90"/>
        <v>133.09277301479563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3.4106051316484809E-13</v>
      </c>
      <c r="BE97" s="14">
        <f>BD97*VLOOKUP('Données projet'!$B$11,Paramètres!$A$1:$I$89,3,0)*VLOOKUP('Données projet'!$B$11,Paramètres!$A$1:$I$89,5,0)</f>
        <v>2.5006556825246659E-13</v>
      </c>
      <c r="BF97" s="14">
        <f t="shared" si="91"/>
        <v>3.3765445850268018E-12</v>
      </c>
      <c r="BG97" s="22">
        <f t="shared" si="61"/>
        <v>6.3163460169613921E-12</v>
      </c>
      <c r="BH97" s="62">
        <f t="shared" si="62"/>
        <v>293.33333333333962</v>
      </c>
      <c r="BI97" s="62">
        <f ca="1">AVERAGE(OFFSET($BH$3,0,0,'Données projet'!$E$11+1,1))-AVERAGE(OFFSET($H$3,0,0,'Données projet'!$E$11+1,1))</f>
        <v>185.06128770938847</v>
      </c>
      <c r="BJ97" s="62">
        <f t="shared" si="92"/>
        <v>176.03085267314418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3.5897435897435912</v>
      </c>
      <c r="BY97" s="13">
        <f>IF('Données projet'!$A$114&gt;35,BY96+BX97-CG96,IF(A97&lt;'Données projet'!$A$114,$BV$205^A97,IF(A97='Données projet'!$A$114,'Données projet'!$B$114,BY96+BX97-CG96)))</f>
        <v>277.82051282051276</v>
      </c>
      <c r="BZ97" s="14">
        <f>BY97*VLOOKUP('Données projet'!$B$12,Paramètres!$A$1:$I$89,3,0)*VLOOKUP('Données projet'!$B$12,Paramètres!$A$1:$I$89,5,0)</f>
        <v>186.36199999999997</v>
      </c>
      <c r="CA97" s="14">
        <f t="shared" si="93"/>
        <v>46.734739947740024</v>
      </c>
      <c r="CB97" s="22">
        <f t="shared" si="64"/>
        <v>405.97682207564714</v>
      </c>
      <c r="CC97" s="62">
        <f t="shared" si="65"/>
        <v>699.31015540898045</v>
      </c>
      <c r="CD97" s="62">
        <f ca="1">AVERAGE(OFFSET($CC$3,0,0,'Données projet'!$E$12+1,1))-AVERAGE(OFFSET($H$3,0,0,'Données projet'!$E$12+1,1))</f>
        <v>151.34537857292304</v>
      </c>
      <c r="CE97" s="62">
        <f t="shared" si="94"/>
        <v>117.70728983591187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480.91364064157727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271.43999999999983</v>
      </c>
      <c r="P98" s="14">
        <f t="shared" si="87"/>
        <v>65.154778959151173</v>
      </c>
      <c r="Q98" s="22">
        <f t="shared" si="54"/>
        <v>586.23590668718793</v>
      </c>
      <c r="R98" s="62">
        <f t="shared" si="55"/>
        <v>879.56924002052119</v>
      </c>
      <c r="S98" s="62">
        <f ca="1">AVERAGE(OFFSET($R$3,0,0,'Données projet'!$E$9+1,1))-AVERAGE(OFFSET($H$3,0,0,'Données projet'!$E$9+1,1))</f>
        <v>247.67657178329881</v>
      </c>
      <c r="T98" s="62">
        <f t="shared" si="88"/>
        <v>133.63266168802033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11.333333333333334</v>
      </c>
      <c r="AI98" s="14">
        <f>IF('Données projet'!$A$62&gt;35,AI97+AH98-AQ97,IF(A98&lt;'Données projet'!$A$62,$AF$205^A98,IF(A98='Données projet'!$A$62,'Données projet'!$B$62,AI97+AH98-AQ97)))</f>
        <v>545.6666666666664</v>
      </c>
      <c r="AJ98" s="14">
        <f>AI98*VLOOKUP('Données projet'!$B$10,Paramètres!$A$1:$I$89,3,0)*VLOOKUP('Données projet'!$B$10,Paramètres!$A$1:$I$89,5,0)</f>
        <v>468.18199999999985</v>
      </c>
      <c r="AK98" s="14">
        <f t="shared" si="89"/>
        <v>105.47037857558523</v>
      </c>
      <c r="AL98" s="22">
        <f t="shared" si="58"/>
        <v>999.11122601914394</v>
      </c>
      <c r="AM98" s="62">
        <f t="shared" si="59"/>
        <v>1292.4445593524772</v>
      </c>
      <c r="AN98" s="62">
        <f ca="1">AVERAGE(OFFSET($AM$3,0,0,'Données projet'!$E$10+1,1))-AVERAGE(OFFSET($H$3,0,0,'Données projet'!$E$10+1,1))</f>
        <v>316.3684825550082</v>
      </c>
      <c r="AO98" s="62">
        <f t="shared" si="90"/>
        <v>133.09277301479563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3.4106051316484809E-13</v>
      </c>
      <c r="BE98" s="14">
        <f>BD98*VLOOKUP('Données projet'!$B$11,Paramètres!$A$1:$I$89,3,0)*VLOOKUP('Données projet'!$B$11,Paramètres!$A$1:$I$89,5,0)</f>
        <v>2.5006556825246659E-13</v>
      </c>
      <c r="BF98" s="14">
        <f t="shared" si="91"/>
        <v>3.3765445850268018E-12</v>
      </c>
      <c r="BG98" s="22">
        <f t="shared" si="61"/>
        <v>6.3163460169613921E-12</v>
      </c>
      <c r="BH98" s="62">
        <f t="shared" si="62"/>
        <v>293.33333333333962</v>
      </c>
      <c r="BI98" s="62">
        <f ca="1">AVERAGE(OFFSET($BH$3,0,0,'Données projet'!$E$11+1,1))-AVERAGE(OFFSET($H$3,0,0,'Données projet'!$E$11+1,1))</f>
        <v>185.06128770938847</v>
      </c>
      <c r="BJ98" s="62">
        <f t="shared" si="92"/>
        <v>176.03085267314418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281.41025641025641</v>
      </c>
      <c r="BW98" s="13">
        <f>VLOOKUP(A98,'Données projet'!$A$113:$I$133,9,0)</f>
        <v>3.5897435897435912</v>
      </c>
      <c r="BX98" s="13">
        <f t="array" ref="BX98">INDEX(BW:BW,MIN(IF(ISNUMBER(BW98:BW294),ROW(BW98:BW294),"")))</f>
        <v>3.5897435897435912</v>
      </c>
      <c r="BY98" s="13">
        <f>IF('Données projet'!$A$114&gt;35,BY97+BX98-CG97,IF(A98&lt;'Données projet'!$A$114,$BV$205^A98,IF(A98='Données projet'!$A$114,'Données projet'!$B$114,BY97+BX98-CG97)))</f>
        <v>281.41025641025635</v>
      </c>
      <c r="BZ98" s="14">
        <f>BY98*VLOOKUP('Données projet'!$B$12,Paramètres!$A$1:$I$89,3,0)*VLOOKUP('Données projet'!$B$12,Paramètres!$A$1:$I$89,5,0)</f>
        <v>188.76999999999998</v>
      </c>
      <c r="CA98" s="14">
        <f t="shared" si="93"/>
        <v>47.26791461063398</v>
      </c>
      <c r="CB98" s="22">
        <f t="shared" si="64"/>
        <v>411.0993679468541</v>
      </c>
      <c r="CC98" s="62">
        <f t="shared" si="65"/>
        <v>704.43270128018742</v>
      </c>
      <c r="CD98" s="62">
        <f ca="1">AVERAGE(OFFSET($CC$3,0,0,'Données projet'!$E$12+1,1))-AVERAGE(OFFSET($H$3,0,0,'Données projet'!$E$12+1,1))</f>
        <v>151.34537857292304</v>
      </c>
      <c r="CE98" s="62">
        <f t="shared" si="94"/>
        <v>117.70728983591187</v>
      </c>
      <c r="CF98" s="16">
        <f>IF(ISNA(VLOOKUP(A98,'Données projet'!$A$113:$I$133,3,0)),0,VLOOKUP(A98,'Données projet'!$A$113:$I$133,3,0))</f>
        <v>8</v>
      </c>
      <c r="CG98" s="16">
        <f>IF(ISNA(VLOOKUP(A98,'Données projet'!$A$113:$I$133,4,0)),0,VLOOKUP(A98,'Données projet'!$A$113:$I$133,4,0))</f>
        <v>22.435897435897438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482.83837285047491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237.69095999999982</v>
      </c>
      <c r="P99" s="14">
        <f t="shared" si="87"/>
        <v>57.942450096949393</v>
      </c>
      <c r="Q99" s="22">
        <f t="shared" ref="Q99:Q130" si="107">(O99+P99)*0.475*44/12</f>
        <v>514.89485591885318</v>
      </c>
      <c r="R99" s="62">
        <f t="shared" si="55"/>
        <v>808.22818925218644</v>
      </c>
      <c r="S99" s="62">
        <f ca="1">AVERAGE(OFFSET($R$3,0,0,'Données projet'!$E$9+1,1))-AVERAGE(OFFSET($H$3,0,0,'Données projet'!$E$9+1,1))</f>
        <v>247.67657178329881</v>
      </c>
      <c r="T99" s="62">
        <f t="shared" si="88"/>
        <v>133.63266168802033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557</v>
      </c>
      <c r="AG99" s="13">
        <f>VLOOKUP(A99,'Données projet'!$A$61:$I$81,9,0)</f>
        <v>11.333333333333334</v>
      </c>
      <c r="AH99" s="13">
        <f t="array" ref="AH99">INDEX(AG:AG,MIN(IF(ISNUMBER(AG99:AG295),ROW(AG99:AG295),"")))</f>
        <v>11.333333333333334</v>
      </c>
      <c r="AI99" s="14">
        <f>IF('Données projet'!$A$62&gt;35,AI98+AH99-AQ98,IF(A99&lt;'Données projet'!$A$62,$AF$205^A99,IF(A99='Données projet'!$A$62,'Données projet'!$B$62,AI98+AH99-AQ98)))</f>
        <v>556.99999999999977</v>
      </c>
      <c r="AJ99" s="14">
        <f>AI99*VLOOKUP('Données projet'!$B$10,Paramètres!$A$1:$I$89,3,0)*VLOOKUP('Données projet'!$B$10,Paramètres!$A$1:$I$89,5,0)</f>
        <v>477.90599999999989</v>
      </c>
      <c r="AK99" s="14">
        <f t="shared" si="89"/>
        <v>107.4036604395269</v>
      </c>
      <c r="AL99" s="22">
        <f t="shared" si="58"/>
        <v>1019.4143252655093</v>
      </c>
      <c r="AM99" s="62">
        <f t="shared" si="59"/>
        <v>1312.7476585988427</v>
      </c>
      <c r="AN99" s="62">
        <f ca="1">AVERAGE(OFFSET($AM$3,0,0,'Données projet'!$E$10+1,1))-AVERAGE(OFFSET($H$3,0,0,'Données projet'!$E$10+1,1))</f>
        <v>316.3684825550082</v>
      </c>
      <c r="AO99" s="62">
        <f t="shared" si="90"/>
        <v>133.09277301479563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3.4106051316484809E-13</v>
      </c>
      <c r="BE99" s="14">
        <f>BD99*VLOOKUP('Données projet'!$B$11,Paramètres!$A$1:$I$89,3,0)*VLOOKUP('Données projet'!$B$11,Paramètres!$A$1:$I$89,5,0)</f>
        <v>2.5006556825246659E-13</v>
      </c>
      <c r="BF99" s="14">
        <f t="shared" si="91"/>
        <v>3.3765445850268018E-12</v>
      </c>
      <c r="BG99" s="22">
        <f t="shared" si="61"/>
        <v>6.3163460169613921E-12</v>
      </c>
      <c r="BH99" s="62">
        <f t="shared" si="62"/>
        <v>293.33333333333962</v>
      </c>
      <c r="BI99" s="62">
        <f ca="1">AVERAGE(OFFSET($BH$3,0,0,'Données projet'!$E$11+1,1))-AVERAGE(OFFSET($H$3,0,0,'Données projet'!$E$11+1,1))</f>
        <v>185.06128770938847</v>
      </c>
      <c r="BJ99" s="62">
        <f t="shared" si="92"/>
        <v>176.03085267314418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3.333333333333337</v>
      </c>
      <c r="BY99" s="13">
        <f>IF('Données projet'!$A$114&gt;35,BY98+BX99-CG98,IF(A99&lt;'Données projet'!$A$114,$BV$205^A99,IF(A99='Données projet'!$A$114,'Données projet'!$B$114,BY98+BX99-CG98)))</f>
        <v>262.30769230769221</v>
      </c>
      <c r="BZ99" s="14">
        <f>BY99*VLOOKUP('Données projet'!$B$12,Paramètres!$A$1:$I$89,3,0)*VLOOKUP('Données projet'!$B$12,Paramètres!$A$1:$I$89,5,0)</f>
        <v>175.95599999999993</v>
      </c>
      <c r="CA99" s="14">
        <f t="shared" si="93"/>
        <v>44.421284286599445</v>
      </c>
      <c r="CB99" s="22">
        <f t="shared" si="64"/>
        <v>383.82377013249396</v>
      </c>
      <c r="CC99" s="62">
        <f t="shared" si="65"/>
        <v>677.15710346582728</v>
      </c>
      <c r="CD99" s="62">
        <f ca="1">AVERAGE(OFFSET($CC$3,0,0,'Données projet'!$E$12+1,1))-AVERAGE(OFFSET($H$3,0,0,'Données projet'!$E$12+1,1))</f>
        <v>151.34537857292304</v>
      </c>
      <c r="CE99" s="62">
        <f t="shared" si="94"/>
        <v>117.70728983591187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484.76264937578765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241.94351999999981</v>
      </c>
      <c r="P100" s="14">
        <f t="shared" si="87"/>
        <v>58.857491789961337</v>
      </c>
      <c r="Q100" s="22">
        <f t="shared" si="107"/>
        <v>523.89509553418225</v>
      </c>
      <c r="R100" s="62">
        <f t="shared" si="55"/>
        <v>817.2284288675155</v>
      </c>
      <c r="S100" s="62">
        <f ca="1">AVERAGE(OFFSET($R$3,0,0,'Données projet'!$E$9+1,1))-AVERAGE(OFFSET($H$3,0,0,'Données projet'!$E$9+1,1))</f>
        <v>247.67657178329881</v>
      </c>
      <c r="T100" s="62">
        <f t="shared" si="88"/>
        <v>133.63266168802033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11.333333333333334</v>
      </c>
      <c r="AI100" s="14">
        <f>IF('Données projet'!$A$62&gt;35,AI99+AH100-AQ99,IF(A100&lt;'Données projet'!$A$62,$AF$205^A100,IF(A100='Données projet'!$A$62,'Données projet'!$B$62,AI99+AH100-AQ99)))</f>
        <v>568.33333333333314</v>
      </c>
      <c r="AJ100" s="14">
        <f>AI100*VLOOKUP('Données projet'!$B$10,Paramètres!$A$1:$I$89,3,0)*VLOOKUP('Données projet'!$B$10,Paramètres!$A$1:$I$89,5,0)</f>
        <v>487.62999999999988</v>
      </c>
      <c r="AK100" s="14">
        <f t="shared" si="89"/>
        <v>109.33236859887117</v>
      </c>
      <c r="AL100" s="22">
        <f t="shared" si="58"/>
        <v>1039.7094586430337</v>
      </c>
      <c r="AM100" s="62">
        <f t="shared" si="59"/>
        <v>1333.042791976367</v>
      </c>
      <c r="AN100" s="62">
        <f ca="1">AVERAGE(OFFSET($AM$3,0,0,'Données projet'!$E$10+1,1))-AVERAGE(OFFSET($H$3,0,0,'Données projet'!$E$10+1,1))</f>
        <v>316.3684825550082</v>
      </c>
      <c r="AO100" s="62">
        <f t="shared" si="90"/>
        <v>133.09277301479563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3.4106051316484809E-13</v>
      </c>
      <c r="BE100" s="14">
        <f>BD100*VLOOKUP('Données projet'!$B$11,Paramètres!$A$1:$I$89,3,0)*VLOOKUP('Données projet'!$B$11,Paramètres!$A$1:$I$89,5,0)</f>
        <v>2.5006556825246659E-13</v>
      </c>
      <c r="BF100" s="14">
        <f t="shared" si="91"/>
        <v>3.3765445850268018E-12</v>
      </c>
      <c r="BG100" s="22">
        <f t="shared" si="61"/>
        <v>6.3163460169613921E-12</v>
      </c>
      <c r="BH100" s="62">
        <f t="shared" si="62"/>
        <v>293.33333333333962</v>
      </c>
      <c r="BI100" s="62">
        <f ca="1">AVERAGE(OFFSET($BH$3,0,0,'Données projet'!$E$11+1,1))-AVERAGE(OFFSET($H$3,0,0,'Données projet'!$E$11+1,1))</f>
        <v>185.06128770938847</v>
      </c>
      <c r="BJ100" s="62">
        <f t="shared" si="92"/>
        <v>176.03085267314418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3.333333333333337</v>
      </c>
      <c r="BY100" s="13">
        <f>IF('Données projet'!$A$114&gt;35,BY99+BX100-CG99,IF(A100&lt;'Données projet'!$A$114,$BV$205^A100,IF(A100='Données projet'!$A$114,'Données projet'!$B$114,BY99+BX100-CG99)))</f>
        <v>265.64102564102552</v>
      </c>
      <c r="BZ100" s="14">
        <f>BY100*VLOOKUP('Données projet'!$B$12,Paramètres!$A$1:$I$89,3,0)*VLOOKUP('Données projet'!$B$12,Paramètres!$A$1:$I$89,5,0)</f>
        <v>178.19199999999992</v>
      </c>
      <c r="CA100" s="14">
        <f t="shared" si="93"/>
        <v>44.919703445281939</v>
      </c>
      <c r="CB100" s="22">
        <f t="shared" si="64"/>
        <v>388.58621683386588</v>
      </c>
      <c r="CC100" s="62">
        <f t="shared" si="65"/>
        <v>681.91955016719919</v>
      </c>
      <c r="CD100" s="62">
        <f ca="1">AVERAGE(OFFSET($CC$3,0,0,'Données projet'!$E$12+1,1))-AVERAGE(OFFSET($H$3,0,0,'Données projet'!$E$12+1,1))</f>
        <v>151.34537857292304</v>
      </c>
      <c r="CE100" s="62">
        <f t="shared" si="94"/>
        <v>117.70728983591187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486.68647545914564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246.1960799999998</v>
      </c>
      <c r="P101" s="14">
        <f t="shared" si="87"/>
        <v>59.770663189456066</v>
      </c>
      <c r="Q101" s="22">
        <f t="shared" si="107"/>
        <v>532.8920777216357</v>
      </c>
      <c r="R101" s="62">
        <f t="shared" si="55"/>
        <v>826.22541105496907</v>
      </c>
      <c r="S101" s="62">
        <f ca="1">AVERAGE(OFFSET($R$3,0,0,'Données projet'!$E$9+1,1))-AVERAGE(OFFSET($H$3,0,0,'Données projet'!$E$9+1,1))</f>
        <v>247.67657178329881</v>
      </c>
      <c r="T101" s="62">
        <f t="shared" si="88"/>
        <v>133.63266168802033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11.333333333333334</v>
      </c>
      <c r="AI101" s="14">
        <f>IF('Données projet'!$A$62&gt;35,AI100+AH101-AQ100,IF(A101&lt;'Données projet'!$A$62,$AF$205^A101,IF(A101='Données projet'!$A$62,'Données projet'!$B$62,AI100+AH101-AQ100)))</f>
        <v>579.66666666666652</v>
      </c>
      <c r="AJ101" s="14">
        <f>AI101*VLOOKUP('Données projet'!$B$10,Paramètres!$A$1:$I$89,3,0)*VLOOKUP('Données projet'!$B$10,Paramètres!$A$1:$I$89,5,0)</f>
        <v>497.35399999999993</v>
      </c>
      <c r="AK101" s="14">
        <f t="shared" si="89"/>
        <v>111.25660477134088</v>
      </c>
      <c r="AL101" s="22">
        <f t="shared" si="58"/>
        <v>1059.9968033100852</v>
      </c>
      <c r="AM101" s="62">
        <f t="shared" si="59"/>
        <v>1353.3301366434184</v>
      </c>
      <c r="AN101" s="62">
        <f ca="1">AVERAGE(OFFSET($AM$3,0,0,'Données projet'!$E$10+1,1))-AVERAGE(OFFSET($H$3,0,0,'Données projet'!$E$10+1,1))</f>
        <v>316.3684825550082</v>
      </c>
      <c r="AO101" s="62">
        <f t="shared" si="90"/>
        <v>133.09277301479563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3.4106051316484809E-13</v>
      </c>
      <c r="BE101" s="14">
        <f>BD101*VLOOKUP('Données projet'!$B$11,Paramètres!$A$1:$I$89,3,0)*VLOOKUP('Données projet'!$B$11,Paramètres!$A$1:$I$89,5,0)</f>
        <v>2.5006556825246659E-13</v>
      </c>
      <c r="BF101" s="14">
        <f t="shared" si="91"/>
        <v>3.3765445850268018E-12</v>
      </c>
      <c r="BG101" s="22">
        <f t="shared" si="61"/>
        <v>6.3163460169613921E-12</v>
      </c>
      <c r="BH101" s="62">
        <f t="shared" si="62"/>
        <v>293.33333333333962</v>
      </c>
      <c r="BI101" s="62">
        <f ca="1">AVERAGE(OFFSET($BH$3,0,0,'Données projet'!$E$11+1,1))-AVERAGE(OFFSET($H$3,0,0,'Données projet'!$E$11+1,1))</f>
        <v>185.06128770938847</v>
      </c>
      <c r="BJ101" s="62">
        <f t="shared" si="92"/>
        <v>176.03085267314418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3.333333333333337</v>
      </c>
      <c r="BY101" s="13">
        <f>IF('Données projet'!$A$114&gt;35,BY100+BX101-CG100,IF(A101&lt;'Données projet'!$A$114,$BV$205^A101,IF(A101='Données projet'!$A$114,'Données projet'!$B$114,BY100+BX101-CG100)))</f>
        <v>268.97435897435884</v>
      </c>
      <c r="BZ101" s="14">
        <f>BY101*VLOOKUP('Données projet'!$B$12,Paramètres!$A$1:$I$89,3,0)*VLOOKUP('Données projet'!$B$12,Paramètres!$A$1:$I$89,5,0)</f>
        <v>180.42799999999991</v>
      </c>
      <c r="CA101" s="14">
        <f t="shared" si="93"/>
        <v>45.41739511530632</v>
      </c>
      <c r="CB101" s="22">
        <f t="shared" si="64"/>
        <v>393.34739649249173</v>
      </c>
      <c r="CC101" s="62">
        <f t="shared" si="65"/>
        <v>686.68072982582498</v>
      </c>
      <c r="CD101" s="62">
        <f ca="1">AVERAGE(OFFSET($CC$3,0,0,'Données projet'!$E$12+1,1))-AVERAGE(OFFSET($H$3,0,0,'Données projet'!$E$12+1,1))</f>
        <v>151.34537857292304</v>
      </c>
      <c r="CE101" s="62">
        <f t="shared" si="94"/>
        <v>117.70728983591187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488.6098562290428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250.44863999999981</v>
      </c>
      <c r="P102" s="14">
        <f t="shared" si="87"/>
        <v>60.682000328889998</v>
      </c>
      <c r="Q102" s="22">
        <f t="shared" si="107"/>
        <v>541.885865239483</v>
      </c>
      <c r="R102" s="62">
        <f t="shared" si="55"/>
        <v>835.21919857281637</v>
      </c>
      <c r="S102" s="62">
        <f ca="1">AVERAGE(OFFSET($R$3,0,0,'Données projet'!$E$9+1,1))-AVERAGE(OFFSET($H$3,0,0,'Données projet'!$E$9+1,1))</f>
        <v>247.67657178329881</v>
      </c>
      <c r="T102" s="62">
        <f t="shared" si="88"/>
        <v>133.63266168802033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>
        <f>VLOOKUP(A102,'Données projet'!$A$61:$I$81,2,0)</f>
        <v>591</v>
      </c>
      <c r="AG102" s="13">
        <f>VLOOKUP(A102,'Données projet'!$A$61:$I$81,9,0)</f>
        <v>11.333333333333334</v>
      </c>
      <c r="AH102" s="13">
        <f t="array" ref="AH102">INDEX(AG:AG,MIN(IF(ISNUMBER(AG102:AG298),ROW(AG102:AG298),"")))</f>
        <v>11.333333333333334</v>
      </c>
      <c r="AI102" s="14">
        <f>IF('Données projet'!$A$62&gt;35,AI101+AH102-AQ101,IF(A102&lt;'Données projet'!$A$62,$AF$205^A102,IF(A102='Données projet'!$A$62,'Données projet'!$B$62,AI101+AH102-AQ101)))</f>
        <v>590.99999999999989</v>
      </c>
      <c r="AJ102" s="14">
        <f>AI102*VLOOKUP('Données projet'!$B$10,Paramètres!$A$1:$I$89,3,0)*VLOOKUP('Données projet'!$B$10,Paramètres!$A$1:$I$89,5,0)</f>
        <v>507.07799999999997</v>
      </c>
      <c r="AK102" s="14">
        <f t="shared" si="89"/>
        <v>113.17646646969149</v>
      </c>
      <c r="AL102" s="22">
        <f t="shared" si="58"/>
        <v>1080.2765291013793</v>
      </c>
      <c r="AM102" s="62">
        <f t="shared" si="59"/>
        <v>1373.6098624347126</v>
      </c>
      <c r="AN102" s="62">
        <f ca="1">AVERAGE(OFFSET($AM$3,0,0,'Données projet'!$E$10+1,1))-AVERAGE(OFFSET($H$3,0,0,'Données projet'!$E$10+1,1))</f>
        <v>316.3684825550082</v>
      </c>
      <c r="AO102" s="62">
        <f t="shared" si="90"/>
        <v>133.09277301479563</v>
      </c>
      <c r="AP102" s="16">
        <f>IF(ISNA(VLOOKUP(A102,'Données projet'!$A$61:$I$81,3,0)),0,VLOOKUP(A102,'Données projet'!$A$61:$I$81,3,0))</f>
        <v>10</v>
      </c>
      <c r="AQ102" s="16">
        <f>IF(ISNA(VLOOKUP(A102,'Données projet'!$A$61:$I$81,4,0)),0,VLOOKUP(A102,'Données projet'!$A$61:$I$81,4,0))</f>
        <v>591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3.4106051316484809E-13</v>
      </c>
      <c r="BE102" s="14">
        <f>BD102*VLOOKUP('Données projet'!$B$11,Paramètres!$A$1:$I$89,3,0)*VLOOKUP('Données projet'!$B$11,Paramètres!$A$1:$I$89,5,0)</f>
        <v>2.5006556825246659E-13</v>
      </c>
      <c r="BF102" s="14">
        <f t="shared" si="91"/>
        <v>3.3765445850268018E-12</v>
      </c>
      <c r="BG102" s="22">
        <f t="shared" si="61"/>
        <v>6.3163460169613921E-12</v>
      </c>
      <c r="BH102" s="62">
        <f t="shared" si="62"/>
        <v>293.33333333333962</v>
      </c>
      <c r="BI102" s="62">
        <f ca="1">AVERAGE(OFFSET($BH$3,0,0,'Données projet'!$E$11+1,1))-AVERAGE(OFFSET($H$3,0,0,'Données projet'!$E$11+1,1))</f>
        <v>185.06128770938847</v>
      </c>
      <c r="BJ102" s="62">
        <f t="shared" si="92"/>
        <v>176.03085267314418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3.333333333333337</v>
      </c>
      <c r="BY102" s="13">
        <f>IF('Données projet'!$A$114&gt;35,BY101+BX102-CG101,IF(A102&lt;'Données projet'!$A$114,$BV$205^A102,IF(A102='Données projet'!$A$114,'Données projet'!$B$114,BY101+BX102-CG101)))</f>
        <v>272.30769230769215</v>
      </c>
      <c r="BZ102" s="14">
        <f>BY102*VLOOKUP('Données projet'!$B$12,Paramètres!$A$1:$I$89,3,0)*VLOOKUP('Données projet'!$B$12,Paramètres!$A$1:$I$89,5,0)</f>
        <v>182.6639999999999</v>
      </c>
      <c r="CA102" s="14">
        <f t="shared" si="93"/>
        <v>45.914369354937548</v>
      </c>
      <c r="CB102" s="22">
        <f t="shared" si="64"/>
        <v>398.107326626516</v>
      </c>
      <c r="CC102" s="62">
        <f t="shared" si="65"/>
        <v>691.44065995984931</v>
      </c>
      <c r="CD102" s="62">
        <f ca="1">AVERAGE(OFFSET($CC$3,0,0,'Données projet'!$E$12+1,1))-AVERAGE(OFFSET($H$3,0,0,'Données projet'!$E$12+1,1))</f>
        <v>151.34537857292304</v>
      </c>
      <c r="CE102" s="62">
        <f t="shared" si="94"/>
        <v>117.70728983591187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490.53279670439605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254.7011999999998</v>
      </c>
      <c r="P103" s="14">
        <f t="shared" si="87"/>
        <v>61.591537947915171</v>
      </c>
      <c r="Q103" s="22">
        <f t="shared" si="107"/>
        <v>550.87651859261859</v>
      </c>
      <c r="R103" s="62">
        <f t="shared" si="55"/>
        <v>844.20985192595185</v>
      </c>
      <c r="S103" s="62">
        <f ca="1">AVERAGE(OFFSET($R$3,0,0,'Données projet'!$E$9+1,1))-AVERAGE(OFFSET($H$3,0,0,'Données projet'!$E$9+1,1))</f>
        <v>247.67657178329881</v>
      </c>
      <c r="T103" s="62">
        <f t="shared" si="88"/>
        <v>133.63266168802033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-9.7543306765146564E-14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316.3684825550082</v>
      </c>
      <c r="AO103" s="62">
        <f t="shared" si="90"/>
        <v>133.09277301479563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3.4106051316484809E-13</v>
      </c>
      <c r="BE103" s="14">
        <f>BD103*VLOOKUP('Données projet'!$B$11,Paramètres!$A$1:$I$89,3,0)*VLOOKUP('Données projet'!$B$11,Paramètres!$A$1:$I$89,5,0)</f>
        <v>2.5006556825246659E-13</v>
      </c>
      <c r="BF103" s="14">
        <f t="shared" si="91"/>
        <v>3.3765445850268018E-12</v>
      </c>
      <c r="BG103" s="22">
        <f t="shared" si="61"/>
        <v>6.3163460169613921E-12</v>
      </c>
      <c r="BH103" s="62">
        <f t="shared" si="62"/>
        <v>293.33333333333962</v>
      </c>
      <c r="BI103" s="62">
        <f ca="1">AVERAGE(OFFSET($BH$3,0,0,'Données projet'!$E$11+1,1))-AVERAGE(OFFSET($H$3,0,0,'Données projet'!$E$11+1,1))</f>
        <v>185.06128770938847</v>
      </c>
      <c r="BJ103" s="62">
        <f t="shared" si="92"/>
        <v>176.03085267314418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275.64102564102564</v>
      </c>
      <c r="BW103" s="13">
        <f>VLOOKUP(A103,'Données projet'!$A$113:$I$133,9,0)</f>
        <v>3.333333333333337</v>
      </c>
      <c r="BX103" s="13">
        <f t="array" ref="BX103">INDEX(BW:BW,MIN(IF(ISNUMBER(BW103:BW299),ROW(BW103:BW299),"")))</f>
        <v>3.333333333333337</v>
      </c>
      <c r="BY103" s="13">
        <f>IF('Données projet'!$A$114&gt;35,BY102+BX103-CG102,IF(A103&lt;'Données projet'!$A$114,$BV$205^A103,IF(A103='Données projet'!$A$114,'Données projet'!$B$114,BY102+BX103-CG102)))</f>
        <v>275.64102564102546</v>
      </c>
      <c r="BZ103" s="14">
        <f>BY103*VLOOKUP('Données projet'!$B$12,Paramètres!$A$1:$I$89,3,0)*VLOOKUP('Données projet'!$B$12,Paramètres!$A$1:$I$89,5,0)</f>
        <v>184.89999999999989</v>
      </c>
      <c r="CA103" s="14">
        <f t="shared" si="93"/>
        <v>46.410635962027868</v>
      </c>
      <c r="CB103" s="22">
        <f t="shared" si="64"/>
        <v>402.86602430053171</v>
      </c>
      <c r="CC103" s="62">
        <f t="shared" si="65"/>
        <v>696.19935763386502</v>
      </c>
      <c r="CD103" s="62">
        <f ca="1">AVERAGE(OFFSET($CC$3,0,0,'Données projet'!$E$12+1,1))-AVERAGE(OFFSET($H$3,0,0,'Données projet'!$E$12+1,1))</f>
        <v>151.34537857292304</v>
      </c>
      <c r="CE103" s="62">
        <f t="shared" si="94"/>
        <v>117.70728983591187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492.4553017979585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258.95375999999976</v>
      </c>
      <c r="P104" s="14">
        <f t="shared" si="87"/>
        <v>62.499309559645262</v>
      </c>
      <c r="Q104" s="22">
        <f t="shared" si="107"/>
        <v>559.86409614971501</v>
      </c>
      <c r="R104" s="62">
        <f t="shared" si="55"/>
        <v>853.19742948304838</v>
      </c>
      <c r="S104" s="62">
        <f ca="1">AVERAGE(OFFSET($R$3,0,0,'Données projet'!$E$9+1,1))-AVERAGE(OFFSET($H$3,0,0,'Données projet'!$E$9+1,1))</f>
        <v>247.67657178329881</v>
      </c>
      <c r="T104" s="62">
        <f t="shared" si="88"/>
        <v>133.63266168802033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-9.7543306765146564E-14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316.3684825550082</v>
      </c>
      <c r="AO104" s="62">
        <f t="shared" si="90"/>
        <v>133.09277301479563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3.4106051316484809E-13</v>
      </c>
      <c r="BE104" s="14">
        <f>BD104*VLOOKUP('Données projet'!$B$11,Paramètres!$A$1:$I$89,3,0)*VLOOKUP('Données projet'!$B$11,Paramètres!$A$1:$I$89,5,0)</f>
        <v>2.5006556825246659E-13</v>
      </c>
      <c r="BF104" s="14">
        <f t="shared" si="91"/>
        <v>3.3765445850268018E-12</v>
      </c>
      <c r="BG104" s="22">
        <f t="shared" si="61"/>
        <v>6.3163460169613921E-12</v>
      </c>
      <c r="BH104" s="62">
        <f t="shared" si="62"/>
        <v>293.33333333333962</v>
      </c>
      <c r="BI104" s="62">
        <f ca="1">AVERAGE(OFFSET($BH$3,0,0,'Données projet'!$E$11+1,1))-AVERAGE(OFFSET($H$3,0,0,'Données projet'!$E$11+1,1))</f>
        <v>185.06128770938847</v>
      </c>
      <c r="BJ104" s="62">
        <f t="shared" si="92"/>
        <v>176.03085267314418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3.0769230769230829</v>
      </c>
      <c r="BY104" s="13">
        <f>IF('Données projet'!$A$114&gt;35,BY103+BX104-CG103,IF(A104&lt;'Données projet'!$A$114,$BV$205^A104,IF(A104='Données projet'!$A$114,'Données projet'!$B$114,BY103+BX104-CG103)))</f>
        <v>278.71794871794856</v>
      </c>
      <c r="BZ104" s="14">
        <f>BY104*VLOOKUP('Données projet'!$B$12,Paramètres!$A$1:$I$89,3,0)*VLOOKUP('Données projet'!$B$12,Paramètres!$A$1:$I$89,5,0)</f>
        <v>186.96399999999988</v>
      </c>
      <c r="CA104" s="14">
        <f t="shared" si="93"/>
        <v>46.868108399160732</v>
      </c>
      <c r="CB104" s="22">
        <f t="shared" si="64"/>
        <v>407.25758879520475</v>
      </c>
      <c r="CC104" s="62">
        <f t="shared" si="65"/>
        <v>700.59092212853807</v>
      </c>
      <c r="CD104" s="62">
        <f ca="1">AVERAGE(OFFSET($CC$3,0,0,'Données projet'!$E$12+1,1))-AVERAGE(OFFSET($H$3,0,0,'Données projet'!$E$12+1,1))</f>
        <v>151.34537857292304</v>
      </c>
      <c r="CE104" s="62">
        <f t="shared" si="94"/>
        <v>117.70728983591187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494.37737631959351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263.20631999999978</v>
      </c>
      <c r="P105" s="14">
        <f t="shared" si="87"/>
        <v>63.405347513378558</v>
      </c>
      <c r="Q105" s="22">
        <f t="shared" si="107"/>
        <v>568.84865425246721</v>
      </c>
      <c r="R105" s="62">
        <f t="shared" si="55"/>
        <v>862.18198758580047</v>
      </c>
      <c r="S105" s="62">
        <f ca="1">AVERAGE(OFFSET($R$3,0,0,'Données projet'!$E$9+1,1))-AVERAGE(OFFSET($H$3,0,0,'Données projet'!$E$9+1,1))</f>
        <v>247.67657178329881</v>
      </c>
      <c r="T105" s="62">
        <f t="shared" si="88"/>
        <v>133.63266168802033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-9.7543306765146564E-14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316.3684825550082</v>
      </c>
      <c r="AO105" s="62">
        <f t="shared" si="90"/>
        <v>133.09277301479563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3.4106051316484809E-13</v>
      </c>
      <c r="BE105" s="14">
        <f>BD105*VLOOKUP('Données projet'!$B$11,Paramètres!$A$1:$I$89,3,0)*VLOOKUP('Données projet'!$B$11,Paramètres!$A$1:$I$89,5,0)</f>
        <v>2.5006556825246659E-13</v>
      </c>
      <c r="BF105" s="14">
        <f t="shared" si="91"/>
        <v>3.3765445850268018E-12</v>
      </c>
      <c r="BG105" s="22">
        <f t="shared" si="61"/>
        <v>6.3163460169613921E-12</v>
      </c>
      <c r="BH105" s="62">
        <f t="shared" si="62"/>
        <v>293.33333333333962</v>
      </c>
      <c r="BI105" s="62">
        <f ca="1">AVERAGE(OFFSET($BH$3,0,0,'Données projet'!$E$11+1,1))-AVERAGE(OFFSET($H$3,0,0,'Données projet'!$E$11+1,1))</f>
        <v>185.06128770938847</v>
      </c>
      <c r="BJ105" s="62">
        <f t="shared" si="92"/>
        <v>176.03085267314418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3.0769230769230829</v>
      </c>
      <c r="BY105" s="13">
        <f>IF('Données projet'!$A$114&gt;35,BY104+BX105-CG104,IF(A105&lt;'Données projet'!$A$114,$BV$205^A105,IF(A105='Données projet'!$A$114,'Données projet'!$B$114,BY104+BX105-CG104)))</f>
        <v>281.79487179487165</v>
      </c>
      <c r="BZ105" s="14">
        <f>BY105*VLOOKUP('Données projet'!$B$12,Paramètres!$A$1:$I$89,3,0)*VLOOKUP('Données projet'!$B$12,Paramètres!$A$1:$I$89,5,0)</f>
        <v>189.02799999999991</v>
      </c>
      <c r="CA105" s="14">
        <f t="shared" si="93"/>
        <v>47.324993347023778</v>
      </c>
      <c r="CB105" s="22">
        <f t="shared" si="64"/>
        <v>411.64813007939961</v>
      </c>
      <c r="CC105" s="62">
        <f t="shared" si="65"/>
        <v>704.98146341273286</v>
      </c>
      <c r="CD105" s="62">
        <f ca="1">AVERAGE(OFFSET($CC$3,0,0,'Données projet'!$E$12+1,1))-AVERAGE(OFFSET($H$3,0,0,'Données projet'!$E$12+1,1))</f>
        <v>151.34537857292304</v>
      </c>
      <c r="CE105" s="62">
        <f t="shared" si="94"/>
        <v>117.70728983591187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496.29902497941657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267.45887999999974</v>
      </c>
      <c r="P106" s="14">
        <f t="shared" si="87"/>
        <v>64.309683053152384</v>
      </c>
      <c r="Q106" s="22">
        <f t="shared" si="107"/>
        <v>577.83024731757325</v>
      </c>
      <c r="R106" s="62">
        <f t="shared" si="55"/>
        <v>871.16358065090662</v>
      </c>
      <c r="S106" s="62">
        <f ca="1">AVERAGE(OFFSET($R$3,0,0,'Données projet'!$E$9+1,1))-AVERAGE(OFFSET($H$3,0,0,'Données projet'!$E$9+1,1))</f>
        <v>247.67657178329881</v>
      </c>
      <c r="T106" s="62">
        <f t="shared" si="88"/>
        <v>133.63266168802033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-9.7543306765146564E-14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316.3684825550082</v>
      </c>
      <c r="AO106" s="62">
        <f t="shared" si="90"/>
        <v>133.09277301479563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3.4106051316484809E-13</v>
      </c>
      <c r="BE106" s="14">
        <f>BD106*VLOOKUP('Données projet'!$B$11,Paramètres!$A$1:$I$89,3,0)*VLOOKUP('Données projet'!$B$11,Paramètres!$A$1:$I$89,5,0)</f>
        <v>2.5006556825246659E-13</v>
      </c>
      <c r="BF106" s="14">
        <f t="shared" si="91"/>
        <v>3.3765445850268018E-12</v>
      </c>
      <c r="BG106" s="22">
        <f t="shared" si="61"/>
        <v>6.3163460169613921E-12</v>
      </c>
      <c r="BH106" s="62">
        <f t="shared" si="62"/>
        <v>293.33333333333962</v>
      </c>
      <c r="BI106" s="62">
        <f ca="1">AVERAGE(OFFSET($BH$3,0,0,'Données projet'!$E$11+1,1))-AVERAGE(OFFSET($H$3,0,0,'Données projet'!$E$11+1,1))</f>
        <v>185.06128770938847</v>
      </c>
      <c r="BJ106" s="62">
        <f t="shared" si="92"/>
        <v>176.03085267314418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3.0769230769230829</v>
      </c>
      <c r="BY106" s="13">
        <f>IF('Données projet'!$A$114&gt;35,BY105+BX106-CG105,IF(A106&lt;'Données projet'!$A$114,$BV$205^A106,IF(A106='Données projet'!$A$114,'Données projet'!$B$114,BY105+BX106-CG105)))</f>
        <v>284.87179487179475</v>
      </c>
      <c r="BZ106" s="14">
        <f>BY106*VLOOKUP('Données projet'!$B$12,Paramètres!$A$1:$I$89,3,0)*VLOOKUP('Données projet'!$B$12,Paramètres!$A$1:$I$89,5,0)</f>
        <v>191.09199999999993</v>
      </c>
      <c r="CA106" s="14">
        <f t="shared" si="93"/>
        <v>47.781297962842437</v>
      </c>
      <c r="CB106" s="22">
        <f t="shared" si="64"/>
        <v>416.03766061861711</v>
      </c>
      <c r="CC106" s="62">
        <f t="shared" si="65"/>
        <v>709.37099395195037</v>
      </c>
      <c r="CD106" s="62">
        <f ca="1">AVERAGE(OFFSET($CC$3,0,0,'Données projet'!$E$12+1,1))-AVERAGE(OFFSET($H$3,0,0,'Données projet'!$E$12+1,1))</f>
        <v>151.34537857292304</v>
      </c>
      <c r="CE106" s="62">
        <f t="shared" si="94"/>
        <v>117.70728983591187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498.22025239081199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271.71143999999975</v>
      </c>
      <c r="P107" s="14">
        <f t="shared" si="87"/>
        <v>65.212346372467266</v>
      </c>
      <c r="Q107" s="22">
        <f t="shared" si="107"/>
        <v>586.80892793204669</v>
      </c>
      <c r="R107" s="62">
        <f t="shared" si="55"/>
        <v>880.14226126538006</v>
      </c>
      <c r="S107" s="62">
        <f ca="1">AVERAGE(OFFSET($R$3,0,0,'Données projet'!$E$9+1,1))-AVERAGE(OFFSET($H$3,0,0,'Données projet'!$E$9+1,1))</f>
        <v>247.67657178329881</v>
      </c>
      <c r="T107" s="62">
        <f t="shared" si="88"/>
        <v>133.63266168802033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-9.7543306765146564E-14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316.3684825550082</v>
      </c>
      <c r="AO107" s="62">
        <f t="shared" si="90"/>
        <v>133.09277301479563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3.4106051316484809E-13</v>
      </c>
      <c r="BE107" s="14">
        <f>BD107*VLOOKUP('Données projet'!$B$11,Paramètres!$A$1:$I$89,3,0)*VLOOKUP('Données projet'!$B$11,Paramètres!$A$1:$I$89,5,0)</f>
        <v>2.5006556825246659E-13</v>
      </c>
      <c r="BF107" s="14">
        <f t="shared" si="91"/>
        <v>3.3765445850268018E-12</v>
      </c>
      <c r="BG107" s="22">
        <f t="shared" si="61"/>
        <v>6.3163460169613921E-12</v>
      </c>
      <c r="BH107" s="62">
        <f t="shared" si="62"/>
        <v>293.33333333333962</v>
      </c>
      <c r="BI107" s="62">
        <f ca="1">AVERAGE(OFFSET($BH$3,0,0,'Données projet'!$E$11+1,1))-AVERAGE(OFFSET($H$3,0,0,'Données projet'!$E$11+1,1))</f>
        <v>185.06128770938847</v>
      </c>
      <c r="BJ107" s="62">
        <f t="shared" si="92"/>
        <v>176.03085267314418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3.0769230769230829</v>
      </c>
      <c r="BY107" s="13">
        <f>IF('Données projet'!$A$114&gt;35,BY106+BX107-CG106,IF(A107&lt;'Données projet'!$A$114,$BV$205^A107,IF(A107='Données projet'!$A$114,'Données projet'!$B$114,BY106+BX107-CG106)))</f>
        <v>287.94871794871784</v>
      </c>
      <c r="BZ107" s="14">
        <f>BY107*VLOOKUP('Données projet'!$B$12,Paramètres!$A$1:$I$89,3,0)*VLOOKUP('Données projet'!$B$12,Paramètres!$A$1:$I$89,5,0)</f>
        <v>193.15599999999992</v>
      </c>
      <c r="CA107" s="14">
        <f t="shared" si="93"/>
        <v>48.237029240325811</v>
      </c>
      <c r="CB107" s="22">
        <f t="shared" si="64"/>
        <v>420.42619259356729</v>
      </c>
      <c r="CC107" s="62">
        <f t="shared" si="65"/>
        <v>713.75952592690055</v>
      </c>
      <c r="CD107" s="62">
        <f ca="1">AVERAGE(OFFSET($CC$3,0,0,'Données projet'!$E$12+1,1))-AVERAGE(OFFSET($H$3,0,0,'Données projet'!$E$12+1,1))</f>
        <v>151.34537857292304</v>
      </c>
      <c r="CE107" s="62">
        <f t="shared" si="94"/>
        <v>117.70728983591187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500.14106307332992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275.96399999999977</v>
      </c>
      <c r="P108" s="14">
        <f t="shared" si="87"/>
        <v>66.113366665488854</v>
      </c>
      <c r="Q108" s="22">
        <f t="shared" si="107"/>
        <v>595.78474694239264</v>
      </c>
      <c r="R108" s="62">
        <f t="shared" si="55"/>
        <v>889.11808027572602</v>
      </c>
      <c r="S108" s="62">
        <f ca="1">AVERAGE(OFFSET($R$3,0,0,'Données projet'!$E$9+1,1))-AVERAGE(OFFSET($H$3,0,0,'Données projet'!$E$9+1,1))</f>
        <v>247.67657178329881</v>
      </c>
      <c r="T108" s="62">
        <f t="shared" si="88"/>
        <v>133.63266168802033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-9.7543306765146564E-14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316.3684825550082</v>
      </c>
      <c r="AO108" s="62">
        <f t="shared" si="90"/>
        <v>133.09277301479563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3.4106051316484809E-13</v>
      </c>
      <c r="BE108" s="14">
        <f>BD108*VLOOKUP('Données projet'!$B$11,Paramètres!$A$1:$I$89,3,0)*VLOOKUP('Données projet'!$B$11,Paramètres!$A$1:$I$89,5,0)</f>
        <v>2.5006556825246659E-13</v>
      </c>
      <c r="BF108" s="14">
        <f t="shared" si="91"/>
        <v>3.3765445850268018E-12</v>
      </c>
      <c r="BG108" s="22">
        <f t="shared" si="61"/>
        <v>6.3163460169613921E-12</v>
      </c>
      <c r="BH108" s="62">
        <f t="shared" si="62"/>
        <v>293.33333333333962</v>
      </c>
      <c r="BI108" s="62">
        <f ca="1">AVERAGE(OFFSET($BH$3,0,0,'Données projet'!$E$11+1,1))-AVERAGE(OFFSET($H$3,0,0,'Données projet'!$E$11+1,1))</f>
        <v>185.06128770938847</v>
      </c>
      <c r="BJ108" s="62">
        <f t="shared" si="92"/>
        <v>176.03085267314418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291.02564102564105</v>
      </c>
      <c r="BW108" s="13">
        <f>VLOOKUP(A108,'Données projet'!$A$113:$I$133,9,0)</f>
        <v>3.0769230769230829</v>
      </c>
      <c r="BX108" s="13">
        <f t="array" ref="BX108">INDEX(BW:BW,MIN(IF(ISNUMBER(BW108:BW304),ROW(BW108:BW304),"")))</f>
        <v>3.0769230769230829</v>
      </c>
      <c r="BY108" s="13">
        <f>IF('Données projet'!$A$114&gt;35,BY107+BX108-CG107,IF(A108&lt;'Données projet'!$A$114,$BV$205^A108,IF(A108='Données projet'!$A$114,'Données projet'!$B$114,BY107+BX108-CG107)))</f>
        <v>291.02564102564094</v>
      </c>
      <c r="BZ108" s="14">
        <f>BY108*VLOOKUP('Données projet'!$B$12,Paramètres!$A$1:$I$89,3,0)*VLOOKUP('Données projet'!$B$12,Paramètres!$A$1:$I$89,5,0)</f>
        <v>195.21999999999994</v>
      </c>
      <c r="CA108" s="14">
        <f t="shared" si="93"/>
        <v>48.692194015108576</v>
      </c>
      <c r="CB108" s="22">
        <f t="shared" si="64"/>
        <v>424.81373790964739</v>
      </c>
      <c r="CC108" s="62">
        <f t="shared" si="65"/>
        <v>718.1470712429807</v>
      </c>
      <c r="CD108" s="62">
        <f ca="1">AVERAGE(OFFSET($CC$3,0,0,'Données projet'!$E$12+1,1))-AVERAGE(OFFSET($H$3,0,0,'Données projet'!$E$12+1,1))</f>
        <v>151.34537857292304</v>
      </c>
      <c r="CE108" s="62">
        <f t="shared" si="94"/>
        <v>117.70728983591187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502.06146145546995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242.48639999999975</v>
      </c>
      <c r="P109" s="14">
        <f t="shared" si="87"/>
        <v>58.97417023537237</v>
      </c>
      <c r="Q109" s="22">
        <f t="shared" si="107"/>
        <v>525.04382649327317</v>
      </c>
      <c r="R109" s="62">
        <f t="shared" si="55"/>
        <v>818.37715982660643</v>
      </c>
      <c r="S109" s="62">
        <f ca="1">AVERAGE(OFFSET($R$3,0,0,'Données projet'!$E$9+1,1))-AVERAGE(OFFSET($H$3,0,0,'Données projet'!$E$9+1,1))</f>
        <v>247.67657178329881</v>
      </c>
      <c r="T109" s="62">
        <f t="shared" si="88"/>
        <v>133.63266168802033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-9.7543306765146564E-14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316.3684825550082</v>
      </c>
      <c r="AO109" s="62">
        <f t="shared" si="90"/>
        <v>133.09277301479563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3.4106051316484809E-13</v>
      </c>
      <c r="BE109" s="14">
        <f>BD109*VLOOKUP('Données projet'!$B$11,Paramètres!$A$1:$I$89,3,0)*VLOOKUP('Données projet'!$B$11,Paramètres!$A$1:$I$89,5,0)</f>
        <v>2.5006556825246659E-13</v>
      </c>
      <c r="BF109" s="14">
        <f t="shared" si="91"/>
        <v>3.3765445850268018E-12</v>
      </c>
      <c r="BG109" s="22">
        <f t="shared" si="61"/>
        <v>6.3163460169613921E-12</v>
      </c>
      <c r="BH109" s="62">
        <f t="shared" si="62"/>
        <v>293.33333333333962</v>
      </c>
      <c r="BI109" s="62">
        <f ca="1">AVERAGE(OFFSET($BH$3,0,0,'Données projet'!$E$11+1,1))-AVERAGE(OFFSET($H$3,0,0,'Données projet'!$E$11+1,1))</f>
        <v>185.06128770938847</v>
      </c>
      <c r="BJ109" s="62">
        <f t="shared" si="92"/>
        <v>176.03085267314418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3.0769230769230829</v>
      </c>
      <c r="BY109" s="13">
        <f>IF('Données projet'!$A$114&gt;35,BY108+BX109-CG108,IF(A109&lt;'Données projet'!$A$114,$BV$205^A109,IF(A109='Données projet'!$A$114,'Données projet'!$B$114,BY108+BX109-CG108)))</f>
        <v>294.10256410256403</v>
      </c>
      <c r="BZ109" s="14">
        <f>BY109*VLOOKUP('Données projet'!$B$12,Paramètres!$A$1:$I$89,3,0)*VLOOKUP('Données projet'!$B$12,Paramètres!$A$1:$I$89,5,0)</f>
        <v>197.28399999999996</v>
      </c>
      <c r="CA109" s="14">
        <f t="shared" si="93"/>
        <v>49.14679896995667</v>
      </c>
      <c r="CB109" s="22">
        <f t="shared" si="64"/>
        <v>429.20030820600778</v>
      </c>
      <c r="CC109" s="62">
        <f t="shared" si="65"/>
        <v>722.53364153934103</v>
      </c>
      <c r="CD109" s="62">
        <f ca="1">AVERAGE(OFFSET($CC$3,0,0,'Données projet'!$E$12+1,1))-AVERAGE(OFFSET($H$3,0,0,'Données projet'!$E$12+1,1))</f>
        <v>151.34537857292304</v>
      </c>
      <c r="CE109" s="62">
        <f t="shared" si="94"/>
        <v>117.70728983591187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503.98145187735673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246.10559999999973</v>
      </c>
      <c r="P110" s="14">
        <f t="shared" si="87"/>
        <v>59.751253234371873</v>
      </c>
      <c r="Q110" s="22">
        <f t="shared" si="107"/>
        <v>532.70068604986398</v>
      </c>
      <c r="R110" s="62">
        <f t="shared" si="55"/>
        <v>826.03401938319735</v>
      </c>
      <c r="S110" s="62">
        <f ca="1">AVERAGE(OFFSET($R$3,0,0,'Données projet'!$E$9+1,1))-AVERAGE(OFFSET($H$3,0,0,'Données projet'!$E$9+1,1))</f>
        <v>247.67657178329881</v>
      </c>
      <c r="T110" s="62">
        <f t="shared" si="88"/>
        <v>133.63266168802033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-9.7543306765146564E-14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316.3684825550082</v>
      </c>
      <c r="AO110" s="62">
        <f t="shared" si="90"/>
        <v>133.09277301479563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3.4106051316484809E-13</v>
      </c>
      <c r="BE110" s="14">
        <f>BD110*VLOOKUP('Données projet'!$B$11,Paramètres!$A$1:$I$89,3,0)*VLOOKUP('Données projet'!$B$11,Paramètres!$A$1:$I$89,5,0)</f>
        <v>2.5006556825246659E-13</v>
      </c>
      <c r="BF110" s="14">
        <f t="shared" si="91"/>
        <v>3.3765445850268018E-12</v>
      </c>
      <c r="BG110" s="22">
        <f t="shared" si="61"/>
        <v>6.3163460169613921E-12</v>
      </c>
      <c r="BH110" s="62">
        <f t="shared" si="62"/>
        <v>293.33333333333962</v>
      </c>
      <c r="BI110" s="62">
        <f ca="1">AVERAGE(OFFSET($BH$3,0,0,'Données projet'!$E$11+1,1))-AVERAGE(OFFSET($H$3,0,0,'Données projet'!$E$11+1,1))</f>
        <v>185.06128770938847</v>
      </c>
      <c r="BJ110" s="62">
        <f t="shared" si="92"/>
        <v>176.03085267314418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3.0769230769230829</v>
      </c>
      <c r="BY110" s="13">
        <f>IF('Données projet'!$A$114&gt;35,BY109+BX110-CG109,IF(A110&lt;'Données projet'!$A$114,$BV$205^A110,IF(A110='Données projet'!$A$114,'Données projet'!$B$114,BY109+BX110-CG109)))</f>
        <v>297.17948717948713</v>
      </c>
      <c r="BZ110" s="14">
        <f>BY110*VLOOKUP('Données projet'!$B$12,Paramètres!$A$1:$I$89,3,0)*VLOOKUP('Données projet'!$B$12,Paramètres!$A$1:$I$89,5,0)</f>
        <v>199.34799999999996</v>
      </c>
      <c r="CA110" s="14">
        <f t="shared" si="93"/>
        <v>49.600850639748678</v>
      </c>
      <c r="CB110" s="22">
        <f t="shared" si="64"/>
        <v>433.58591486422887</v>
      </c>
      <c r="CC110" s="62">
        <f t="shared" si="65"/>
        <v>726.91924819756218</v>
      </c>
      <c r="CD110" s="62">
        <f ca="1">AVERAGE(OFFSET($CC$3,0,0,'Données projet'!$E$12+1,1))-AVERAGE(OFFSET($H$3,0,0,'Données projet'!$E$12+1,1))</f>
        <v>151.34537857292304</v>
      </c>
      <c r="CE110" s="62">
        <f t="shared" si="94"/>
        <v>117.70728983591187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505.90103859331265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249.72479999999973</v>
      </c>
      <c r="P111" s="14">
        <f t="shared" si="87"/>
        <v>60.527007137298092</v>
      </c>
      <c r="Q111" s="22">
        <f t="shared" si="107"/>
        <v>540.35523076412699</v>
      </c>
      <c r="R111" s="62">
        <f t="shared" si="55"/>
        <v>833.68856409746036</v>
      </c>
      <c r="S111" s="62">
        <f ca="1">AVERAGE(OFFSET($R$3,0,0,'Données projet'!$E$9+1,1))-AVERAGE(OFFSET($H$3,0,0,'Données projet'!$E$9+1,1))</f>
        <v>247.67657178329881</v>
      </c>
      <c r="T111" s="62">
        <f t="shared" si="88"/>
        <v>133.63266168802033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-9.7543306765146564E-14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316.3684825550082</v>
      </c>
      <c r="AO111" s="62">
        <f t="shared" si="90"/>
        <v>133.09277301479563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3.4106051316484809E-13</v>
      </c>
      <c r="BE111" s="14">
        <f>BD111*VLOOKUP('Données projet'!$B$11,Paramètres!$A$1:$I$89,3,0)*VLOOKUP('Données projet'!$B$11,Paramètres!$A$1:$I$89,5,0)</f>
        <v>2.5006556825246659E-13</v>
      </c>
      <c r="BF111" s="14">
        <f t="shared" si="91"/>
        <v>3.3765445850268018E-12</v>
      </c>
      <c r="BG111" s="22">
        <f t="shared" si="61"/>
        <v>6.3163460169613921E-12</v>
      </c>
      <c r="BH111" s="62">
        <f t="shared" si="62"/>
        <v>293.33333333333962</v>
      </c>
      <c r="BI111" s="62">
        <f ca="1">AVERAGE(OFFSET($BH$3,0,0,'Données projet'!$E$11+1,1))-AVERAGE(OFFSET($H$3,0,0,'Données projet'!$E$11+1,1))</f>
        <v>185.06128770938847</v>
      </c>
      <c r="BJ111" s="62">
        <f t="shared" si="92"/>
        <v>176.03085267314418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3.0769230769230829</v>
      </c>
      <c r="BY111" s="13">
        <f>IF('Données projet'!$A$114&gt;35,BY110+BX111-CG110,IF(A111&lt;'Données projet'!$A$114,$BV$205^A111,IF(A111='Données projet'!$A$114,'Données projet'!$B$114,BY110+BX111-CG110)))</f>
        <v>300.25641025641022</v>
      </c>
      <c r="BZ111" s="14">
        <f>BY111*VLOOKUP('Données projet'!$B$12,Paramètres!$A$1:$I$89,3,0)*VLOOKUP('Données projet'!$B$12,Paramètres!$A$1:$I$89,5,0)</f>
        <v>201.41199999999998</v>
      </c>
      <c r="CA111" s="14">
        <f t="shared" si="93"/>
        <v>50.05435541624508</v>
      </c>
      <c r="CB111" s="22">
        <f t="shared" si="64"/>
        <v>437.97056901662677</v>
      </c>
      <c r="CC111" s="62">
        <f t="shared" si="65"/>
        <v>731.30390234996003</v>
      </c>
      <c r="CD111" s="62">
        <f ca="1">AVERAGE(OFFSET($CC$3,0,0,'Données projet'!$E$12+1,1))-AVERAGE(OFFSET($H$3,0,0,'Données projet'!$E$12+1,1))</f>
        <v>151.34537857292304</v>
      </c>
      <c r="CE111" s="62">
        <f t="shared" si="94"/>
        <v>117.70728983591187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507.82022577433264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253.34399999999974</v>
      </c>
      <c r="P112" s="14">
        <f t="shared" si="87"/>
        <v>61.301453431926198</v>
      </c>
      <c r="Q112" s="22">
        <f t="shared" si="107"/>
        <v>548.00749806060423</v>
      </c>
      <c r="R112" s="62">
        <f t="shared" si="55"/>
        <v>841.34083139393761</v>
      </c>
      <c r="S112" s="62">
        <f ca="1">AVERAGE(OFFSET($R$3,0,0,'Données projet'!$E$9+1,1))-AVERAGE(OFFSET($H$3,0,0,'Données projet'!$E$9+1,1))</f>
        <v>247.67657178329881</v>
      </c>
      <c r="T112" s="62">
        <f t="shared" si="88"/>
        <v>133.63266168802033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-9.7543306765146564E-14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316.3684825550082</v>
      </c>
      <c r="AO112" s="62">
        <f t="shared" si="90"/>
        <v>133.09277301479563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3.4106051316484809E-13</v>
      </c>
      <c r="BE112" s="14">
        <f>BD112*VLOOKUP('Données projet'!$B$11,Paramètres!$A$1:$I$89,3,0)*VLOOKUP('Données projet'!$B$11,Paramètres!$A$1:$I$89,5,0)</f>
        <v>2.5006556825246659E-13</v>
      </c>
      <c r="BF112" s="14">
        <f t="shared" si="91"/>
        <v>3.3765445850268018E-12</v>
      </c>
      <c r="BG112" s="22">
        <f t="shared" si="61"/>
        <v>6.3163460169613921E-12</v>
      </c>
      <c r="BH112" s="62">
        <f t="shared" si="62"/>
        <v>293.33333333333962</v>
      </c>
      <c r="BI112" s="62">
        <f ca="1">AVERAGE(OFFSET($BH$3,0,0,'Données projet'!$E$11+1,1))-AVERAGE(OFFSET($H$3,0,0,'Données projet'!$E$11+1,1))</f>
        <v>185.06128770938847</v>
      </c>
      <c r="BJ112" s="62">
        <f t="shared" si="92"/>
        <v>176.03085267314418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3.0769230769230829</v>
      </c>
      <c r="BY112" s="13">
        <f>IF('Données projet'!$A$114&gt;35,BY111+BX112-CG111,IF(A112&lt;'Données projet'!$A$114,$BV$205^A112,IF(A112='Données projet'!$A$114,'Données projet'!$B$114,BY111+BX112-CG111)))</f>
        <v>303.33333333333331</v>
      </c>
      <c r="BZ112" s="14">
        <f>BY112*VLOOKUP('Données projet'!$B$12,Paramètres!$A$1:$I$89,3,0)*VLOOKUP('Données projet'!$B$12,Paramètres!$A$1:$I$89,5,0)</f>
        <v>203.476</v>
      </c>
      <c r="CA112" s="14">
        <f t="shared" si="93"/>
        <v>50.507319552656575</v>
      </c>
      <c r="CB112" s="22">
        <f t="shared" si="64"/>
        <v>442.35428155421022</v>
      </c>
      <c r="CC112" s="62">
        <f t="shared" si="65"/>
        <v>735.68761488754353</v>
      </c>
      <c r="CD112" s="62">
        <f ca="1">AVERAGE(OFFSET($CC$3,0,0,'Données projet'!$E$12+1,1))-AVERAGE(OFFSET($H$3,0,0,'Données projet'!$E$12+1,1))</f>
        <v>151.34537857292304</v>
      </c>
      <c r="CE112" s="62">
        <f t="shared" si="94"/>
        <v>117.70728983591187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509.73901751046503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256.96319999999974</v>
      </c>
      <c r="P113" s="14">
        <f t="shared" si="87"/>
        <v>62.074612956837967</v>
      </c>
      <c r="Q113" s="22">
        <f t="shared" si="107"/>
        <v>555.65752423315905</v>
      </c>
      <c r="R113" s="62">
        <f t="shared" si="55"/>
        <v>848.99085756649242</v>
      </c>
      <c r="S113" s="62">
        <f ca="1">AVERAGE(OFFSET($R$3,0,0,'Données projet'!$E$9+1,1))-AVERAGE(OFFSET($H$3,0,0,'Données projet'!$E$9+1,1))</f>
        <v>247.67657178329881</v>
      </c>
      <c r="T113" s="62">
        <f t="shared" si="88"/>
        <v>133.63266168802033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-9.7543306765146564E-14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316.3684825550082</v>
      </c>
      <c r="AO113" s="62">
        <f t="shared" si="90"/>
        <v>133.09277301479563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3.4106051316484809E-13</v>
      </c>
      <c r="BE113" s="14">
        <f>BD113*VLOOKUP('Données projet'!$B$11,Paramètres!$A$1:$I$89,3,0)*VLOOKUP('Données projet'!$B$11,Paramètres!$A$1:$I$89,5,0)</f>
        <v>2.5006556825246659E-13</v>
      </c>
      <c r="BF113" s="14">
        <f t="shared" si="91"/>
        <v>3.3765445850268018E-12</v>
      </c>
      <c r="BG113" s="22">
        <f t="shared" si="61"/>
        <v>6.3163460169613921E-12</v>
      </c>
      <c r="BH113" s="62">
        <f t="shared" si="62"/>
        <v>293.33333333333962</v>
      </c>
      <c r="BI113" s="62">
        <f ca="1">AVERAGE(OFFSET($BH$3,0,0,'Données projet'!$E$11+1,1))-AVERAGE(OFFSET($H$3,0,0,'Données projet'!$E$11+1,1))</f>
        <v>185.06128770938847</v>
      </c>
      <c r="BJ113" s="62">
        <f t="shared" si="92"/>
        <v>176.03085267314418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306.41025641025647</v>
      </c>
      <c r="BW113" s="13">
        <f>VLOOKUP(A113,'Données projet'!$A$113:$I$133,9,0)</f>
        <v>3.0769230769230829</v>
      </c>
      <c r="BX113" s="13">
        <f t="array" ref="BX113">INDEX(BW:BW,MIN(IF(ISNUMBER(BW113:BW309),ROW(BW113:BW309),"")))</f>
        <v>3.0769230769230829</v>
      </c>
      <c r="BY113" s="13">
        <f>IF('Données projet'!$A$114&gt;35,BY112+BX113-CG112,IF(A113&lt;'Données projet'!$A$114,$BV$205^A113,IF(A113='Données projet'!$A$114,'Données projet'!$B$114,BY112+BX113-CG112)))</f>
        <v>306.41025641025641</v>
      </c>
      <c r="BZ113" s="14">
        <f>BY113*VLOOKUP('Données projet'!$B$12,Paramètres!$A$1:$I$89,3,0)*VLOOKUP('Données projet'!$B$12,Paramètres!$A$1:$I$89,5,0)</f>
        <v>205.54</v>
      </c>
      <c r="CA113" s="14">
        <f t="shared" si="93"/>
        <v>50.95974916802129</v>
      </c>
      <c r="CB113" s="22">
        <f t="shared" si="64"/>
        <v>446.7370631343037</v>
      </c>
      <c r="CC113" s="62">
        <f t="shared" si="65"/>
        <v>740.07039646763701</v>
      </c>
      <c r="CD113" s="62">
        <f ca="1">AVERAGE(OFFSET($CC$3,0,0,'Données projet'!$E$12+1,1))-AVERAGE(OFFSET($H$3,0,0,'Données projet'!$E$12+1,1))</f>
        <v>151.34537857292304</v>
      </c>
      <c r="CE113" s="62">
        <f t="shared" si="94"/>
        <v>117.70728983591187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306.41025641025647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511.6574178131043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260.58239999999972</v>
      </c>
      <c r="P114" s="14">
        <f t="shared" si="87"/>
        <v>62.84650592989685</v>
      </c>
      <c r="Q114" s="22">
        <f t="shared" si="107"/>
        <v>563.30534449456991</v>
      </c>
      <c r="R114" s="62">
        <f t="shared" si="55"/>
        <v>856.63867782790317</v>
      </c>
      <c r="S114" s="62">
        <f ca="1">AVERAGE(OFFSET($R$3,0,0,'Données projet'!$E$9+1,1))-AVERAGE(OFFSET($H$3,0,0,'Données projet'!$E$9+1,1))</f>
        <v>247.67657178329881</v>
      </c>
      <c r="T114" s="62">
        <f t="shared" si="88"/>
        <v>133.63266168802033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-9.7543306765146564E-14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316.3684825550082</v>
      </c>
      <c r="AO114" s="62">
        <f t="shared" si="90"/>
        <v>133.09277301479563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3.4106051316484809E-13</v>
      </c>
      <c r="BE114" s="14">
        <f>BD114*VLOOKUP('Données projet'!$B$11,Paramètres!$A$1:$I$89,3,0)*VLOOKUP('Données projet'!$B$11,Paramètres!$A$1:$I$89,5,0)</f>
        <v>2.5006556825246659E-13</v>
      </c>
      <c r="BF114" s="14">
        <f t="shared" si="91"/>
        <v>3.3765445850268018E-12</v>
      </c>
      <c r="BG114" s="22">
        <f t="shared" si="61"/>
        <v>6.3163460169613921E-12</v>
      </c>
      <c r="BH114" s="62">
        <f t="shared" si="62"/>
        <v>293.33333333333962</v>
      </c>
      <c r="BI114" s="62">
        <f ca="1">AVERAGE(OFFSET($BH$3,0,0,'Données projet'!$E$11+1,1))-AVERAGE(OFFSET($H$3,0,0,'Données projet'!$E$11+1,1))</f>
        <v>185.06128770938847</v>
      </c>
      <c r="BJ114" s="62">
        <f t="shared" si="92"/>
        <v>176.03085267314418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-3.813056537183002E-14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151.34537857292304</v>
      </c>
      <c r="CE114" s="62">
        <f t="shared" si="94"/>
        <v>117.70728983591187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513.57543061719775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264.2015999999997</v>
      </c>
      <c r="P115" s="14">
        <f t="shared" si="87"/>
        <v>63.617151975096711</v>
      </c>
      <c r="Q115" s="22">
        <f t="shared" si="107"/>
        <v>570.95099302329288</v>
      </c>
      <c r="R115" s="62">
        <f t="shared" si="55"/>
        <v>864.28432635662625</v>
      </c>
      <c r="S115" s="62">
        <f ca="1">AVERAGE(OFFSET($R$3,0,0,'Données projet'!$E$9+1,1))-AVERAGE(OFFSET($H$3,0,0,'Données projet'!$E$9+1,1))</f>
        <v>247.67657178329881</v>
      </c>
      <c r="T115" s="62">
        <f t="shared" si="88"/>
        <v>133.63266168802033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-9.7543306765146564E-14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316.3684825550082</v>
      </c>
      <c r="AO115" s="62">
        <f t="shared" si="90"/>
        <v>133.09277301479563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3.4106051316484809E-13</v>
      </c>
      <c r="BE115" s="14">
        <f>BD115*VLOOKUP('Données projet'!$B$11,Paramètres!$A$1:$I$89,3,0)*VLOOKUP('Données projet'!$B$11,Paramètres!$A$1:$I$89,5,0)</f>
        <v>2.5006556825246659E-13</v>
      </c>
      <c r="BF115" s="14">
        <f t="shared" si="91"/>
        <v>3.3765445850268018E-12</v>
      </c>
      <c r="BG115" s="22">
        <f t="shared" si="61"/>
        <v>6.3163460169613921E-12</v>
      </c>
      <c r="BH115" s="62">
        <f t="shared" si="62"/>
        <v>293.33333333333962</v>
      </c>
      <c r="BI115" s="62">
        <f ca="1">AVERAGE(OFFSET($BH$3,0,0,'Données projet'!$E$11+1,1))-AVERAGE(OFFSET($H$3,0,0,'Données projet'!$E$11+1,1))</f>
        <v>185.06128770938847</v>
      </c>
      <c r="BJ115" s="62">
        <f t="shared" si="92"/>
        <v>176.03085267314418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-3.813056537183002E-14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151.34537857292304</v>
      </c>
      <c r="CE115" s="62">
        <f t="shared" si="94"/>
        <v>117.70728983591187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515.49305978337225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267.82079999999974</v>
      </c>
      <c r="P116" s="14">
        <f t="shared" si="87"/>
        <v>64.386570147897245</v>
      </c>
      <c r="Q116" s="22">
        <f t="shared" si="107"/>
        <v>578.59450300758726</v>
      </c>
      <c r="R116" s="62">
        <f t="shared" si="55"/>
        <v>871.92783634092052</v>
      </c>
      <c r="S116" s="62">
        <f ca="1">AVERAGE(OFFSET($R$3,0,0,'Données projet'!$E$9+1,1))-AVERAGE(OFFSET($H$3,0,0,'Données projet'!$E$9+1,1))</f>
        <v>247.67657178329881</v>
      </c>
      <c r="T116" s="62">
        <f t="shared" si="88"/>
        <v>133.63266168802033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-9.7543306765146564E-14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316.3684825550082</v>
      </c>
      <c r="AO116" s="62">
        <f t="shared" si="90"/>
        <v>133.09277301479563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3.4106051316484809E-13</v>
      </c>
      <c r="BE116" s="14">
        <f>BD116*VLOOKUP('Données projet'!$B$11,Paramètres!$A$1:$I$89,3,0)*VLOOKUP('Données projet'!$B$11,Paramètres!$A$1:$I$89,5,0)</f>
        <v>2.5006556825246659E-13</v>
      </c>
      <c r="BF116" s="14">
        <f t="shared" si="91"/>
        <v>3.3765445850268018E-12</v>
      </c>
      <c r="BG116" s="22">
        <f t="shared" si="61"/>
        <v>6.3163460169613921E-12</v>
      </c>
      <c r="BH116" s="62">
        <f t="shared" si="62"/>
        <v>293.33333333333962</v>
      </c>
      <c r="BI116" s="62">
        <f ca="1">AVERAGE(OFFSET($BH$3,0,0,'Données projet'!$E$11+1,1))-AVERAGE(OFFSET($H$3,0,0,'Données projet'!$E$11+1,1))</f>
        <v>185.06128770938847</v>
      </c>
      <c r="BJ116" s="62">
        <f t="shared" si="92"/>
        <v>176.03085267314418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-3.813056537183002E-14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151.34537857292304</v>
      </c>
      <c r="CE116" s="62">
        <f t="shared" si="94"/>
        <v>117.70728983591187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517.41030909998244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271.43999999999977</v>
      </c>
      <c r="P117" s="14">
        <f t="shared" si="87"/>
        <v>65.154778959151116</v>
      </c>
      <c r="Q117" s="22">
        <f t="shared" si="107"/>
        <v>586.23590668718782</v>
      </c>
      <c r="R117" s="62">
        <f t="shared" si="55"/>
        <v>879.56924002052119</v>
      </c>
      <c r="S117" s="62">
        <f ca="1">AVERAGE(OFFSET($R$3,0,0,'Données projet'!$E$9+1,1))-AVERAGE(OFFSET($H$3,0,0,'Données projet'!$E$9+1,1))</f>
        <v>247.67657178329881</v>
      </c>
      <c r="T117" s="62">
        <f t="shared" si="88"/>
        <v>133.63266168802033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-9.7543306765146564E-14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316.3684825550082</v>
      </c>
      <c r="AO117" s="62">
        <f t="shared" si="90"/>
        <v>133.09277301479563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3.4106051316484809E-13</v>
      </c>
      <c r="BE117" s="14">
        <f>BD117*VLOOKUP('Données projet'!$B$11,Paramètres!$A$1:$I$89,3,0)*VLOOKUP('Données projet'!$B$11,Paramètres!$A$1:$I$89,5,0)</f>
        <v>2.5006556825246659E-13</v>
      </c>
      <c r="BF117" s="14">
        <f t="shared" si="91"/>
        <v>3.3765445850268018E-12</v>
      </c>
      <c r="BG117" s="22">
        <f t="shared" si="61"/>
        <v>6.3163460169613921E-12</v>
      </c>
      <c r="BH117" s="62">
        <f t="shared" si="62"/>
        <v>293.33333333333962</v>
      </c>
      <c r="BI117" s="62">
        <f ca="1">AVERAGE(OFFSET($BH$3,0,0,'Données projet'!$E$11+1,1))-AVERAGE(OFFSET($H$3,0,0,'Données projet'!$E$11+1,1))</f>
        <v>185.06128770938847</v>
      </c>
      <c r="BJ117" s="62">
        <f t="shared" si="92"/>
        <v>176.03085267314418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-3.813056537183002E-14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151.34537857292304</v>
      </c>
      <c r="CE117" s="62">
        <f t="shared" si="94"/>
        <v>117.70728983591187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519.32718228508566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275.05919999999975</v>
      </c>
      <c r="P118" s="14">
        <f t="shared" si="87"/>
        <v>65.921796397718325</v>
      </c>
      <c r="Q118" s="22">
        <f t="shared" si="107"/>
        <v>593.87523539269228</v>
      </c>
      <c r="R118" s="62">
        <f t="shared" si="55"/>
        <v>887.20856872602553</v>
      </c>
      <c r="S118" s="62">
        <f ca="1">AVERAGE(OFFSET($R$3,0,0,'Données projet'!$E$9+1,1))-AVERAGE(OFFSET($H$3,0,0,'Données projet'!$E$9+1,1))</f>
        <v>247.67657178329881</v>
      </c>
      <c r="T118" s="62">
        <f t="shared" si="88"/>
        <v>133.63266168802033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-9.7543306765146564E-14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316.3684825550082</v>
      </c>
      <c r="AO118" s="62">
        <f t="shared" si="90"/>
        <v>133.09277301479563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3.4106051316484809E-13</v>
      </c>
      <c r="BE118" s="14">
        <f>BD118*VLOOKUP('Données projet'!$B$11,Paramètres!$A$1:$I$89,3,0)*VLOOKUP('Données projet'!$B$11,Paramètres!$A$1:$I$89,5,0)</f>
        <v>2.5006556825246659E-13</v>
      </c>
      <c r="BF118" s="14">
        <f t="shared" si="91"/>
        <v>3.3765445850268018E-12</v>
      </c>
      <c r="BG118" s="22">
        <f t="shared" si="61"/>
        <v>6.3163460169613921E-12</v>
      </c>
      <c r="BH118" s="62">
        <f t="shared" si="62"/>
        <v>293.33333333333962</v>
      </c>
      <c r="BI118" s="62">
        <f ca="1">AVERAGE(OFFSET($BH$3,0,0,'Données projet'!$E$11+1,1))-AVERAGE(OFFSET($H$3,0,0,'Données projet'!$E$11+1,1))</f>
        <v>185.06128770938847</v>
      </c>
      <c r="BJ118" s="62">
        <f t="shared" si="92"/>
        <v>176.03085267314418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-3.813056537183002E-14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151.34537857292304</v>
      </c>
      <c r="CE118" s="62">
        <f t="shared" si="94"/>
        <v>117.70728983591187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521.24368298834622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244.65791999999973</v>
      </c>
      <c r="P119" s="14">
        <f t="shared" si="87"/>
        <v>59.44058075210863</v>
      </c>
      <c r="Q119" s="22">
        <f t="shared" si="107"/>
        <v>529.63822214325535</v>
      </c>
      <c r="R119" s="62">
        <f t="shared" si="55"/>
        <v>822.97155547658872</v>
      </c>
      <c r="S119" s="62">
        <f ca="1">AVERAGE(OFFSET($R$3,0,0,'Données projet'!$E$9+1,1))-AVERAGE(OFFSET($H$3,0,0,'Données projet'!$E$9+1,1))</f>
        <v>247.67657178329881</v>
      </c>
      <c r="T119" s="62">
        <f t="shared" si="88"/>
        <v>133.63266168802033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-9.7543306765146564E-14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316.3684825550082</v>
      </c>
      <c r="AO119" s="62">
        <f t="shared" si="90"/>
        <v>133.09277301479563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3.4106051316484809E-13</v>
      </c>
      <c r="BE119" s="14">
        <f>BD119*VLOOKUP('Données projet'!$B$11,Paramètres!$A$1:$I$89,3,0)*VLOOKUP('Données projet'!$B$11,Paramètres!$A$1:$I$89,5,0)</f>
        <v>2.5006556825246659E-13</v>
      </c>
      <c r="BF119" s="14">
        <f t="shared" si="91"/>
        <v>3.3765445850268018E-12</v>
      </c>
      <c r="BG119" s="22">
        <f t="shared" si="61"/>
        <v>6.3163460169613921E-12</v>
      </c>
      <c r="BH119" s="62">
        <f t="shared" si="62"/>
        <v>293.33333333333962</v>
      </c>
      <c r="BI119" s="62">
        <f ca="1">AVERAGE(OFFSET($BH$3,0,0,'Données projet'!$E$11+1,1))-AVERAGE(OFFSET($H$3,0,0,'Données projet'!$E$11+1,1))</f>
        <v>185.06128770938847</v>
      </c>
      <c r="BJ119" s="62">
        <f t="shared" si="92"/>
        <v>176.03085267314418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-3.813056537183002E-14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151.34537857292304</v>
      </c>
      <c r="CE119" s="62">
        <f t="shared" si="94"/>
        <v>117.70728983591187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523.15981479287188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247.73423999999969</v>
      </c>
      <c r="P120" s="14">
        <f t="shared" si="87"/>
        <v>60.10050566569506</v>
      </c>
      <c r="Q120" s="22">
        <f t="shared" si="107"/>
        <v>536.14551536775173</v>
      </c>
      <c r="R120" s="62">
        <f t="shared" si="55"/>
        <v>829.4788487010851</v>
      </c>
      <c r="S120" s="62">
        <f ca="1">AVERAGE(OFFSET($R$3,0,0,'Données projet'!$E$9+1,1))-AVERAGE(OFFSET($H$3,0,0,'Données projet'!$E$9+1,1))</f>
        <v>247.67657178329881</v>
      </c>
      <c r="T120" s="62">
        <f t="shared" si="88"/>
        <v>133.63266168802033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-9.7543306765146564E-14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316.3684825550082</v>
      </c>
      <c r="AO120" s="62">
        <f t="shared" si="90"/>
        <v>133.09277301479563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3.4106051316484809E-13</v>
      </c>
      <c r="BE120" s="14">
        <f>BD120*VLOOKUP('Données projet'!$B$11,Paramètres!$A$1:$I$89,3,0)*VLOOKUP('Données projet'!$B$11,Paramètres!$A$1:$I$89,5,0)</f>
        <v>2.5006556825246659E-13</v>
      </c>
      <c r="BF120" s="14">
        <f t="shared" si="91"/>
        <v>3.3765445850268018E-12</v>
      </c>
      <c r="BG120" s="22">
        <f t="shared" si="61"/>
        <v>6.3163460169613921E-12</v>
      </c>
      <c r="BH120" s="62">
        <f t="shared" si="62"/>
        <v>293.33333333333962</v>
      </c>
      <c r="BI120" s="62">
        <f ca="1">AVERAGE(OFFSET($BH$3,0,0,'Données projet'!$E$11+1,1))-AVERAGE(OFFSET($H$3,0,0,'Données projet'!$E$11+1,1))</f>
        <v>185.06128770938847</v>
      </c>
      <c r="BJ120" s="62">
        <f t="shared" si="92"/>
        <v>176.03085267314418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-3.813056537183002E-14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151.34537857292304</v>
      </c>
      <c r="CE120" s="62">
        <f t="shared" si="94"/>
        <v>117.70728983591187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525.07558121698594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250.81055999999967</v>
      </c>
      <c r="P121" s="14">
        <f t="shared" si="87"/>
        <v>60.759477364108633</v>
      </c>
      <c r="Q121" s="22">
        <f t="shared" si="107"/>
        <v>542.65114840915533</v>
      </c>
      <c r="R121" s="62">
        <f t="shared" si="55"/>
        <v>835.9844817424887</v>
      </c>
      <c r="S121" s="62">
        <f ca="1">AVERAGE(OFFSET($R$3,0,0,'Données projet'!$E$9+1,1))-AVERAGE(OFFSET($H$3,0,0,'Données projet'!$E$9+1,1))</f>
        <v>247.67657178329881</v>
      </c>
      <c r="T121" s="62">
        <f t="shared" si="88"/>
        <v>133.63266168802033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-9.7543306765146564E-14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316.3684825550082</v>
      </c>
      <c r="AO121" s="62">
        <f t="shared" si="90"/>
        <v>133.09277301479563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3.4106051316484809E-13</v>
      </c>
      <c r="BE121" s="14">
        <f>BD121*VLOOKUP('Données projet'!$B$11,Paramètres!$A$1:$I$89,3,0)*VLOOKUP('Données projet'!$B$11,Paramètres!$A$1:$I$89,5,0)</f>
        <v>2.5006556825246659E-13</v>
      </c>
      <c r="BF121" s="14">
        <f t="shared" si="91"/>
        <v>3.3765445850268018E-12</v>
      </c>
      <c r="BG121" s="22">
        <f t="shared" si="61"/>
        <v>6.3163460169613921E-12</v>
      </c>
      <c r="BH121" s="62">
        <f t="shared" si="62"/>
        <v>293.33333333333962</v>
      </c>
      <c r="BI121" s="62">
        <f ca="1">AVERAGE(OFFSET($BH$3,0,0,'Données projet'!$E$11+1,1))-AVERAGE(OFFSET($H$3,0,0,'Données projet'!$E$11+1,1))</f>
        <v>185.06128770938847</v>
      </c>
      <c r="BJ121" s="62">
        <f t="shared" si="92"/>
        <v>176.03085267314418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-3.813056537183002E-14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151.34537857292304</v>
      </c>
      <c r="CE121" s="62">
        <f t="shared" si="94"/>
        <v>117.70728983591187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526.9909857159372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253.88687999999965</v>
      </c>
      <c r="P122" s="14">
        <f t="shared" si="87"/>
        <v>61.417508891276917</v>
      </c>
      <c r="Q122" s="22">
        <f t="shared" si="107"/>
        <v>549.15514398563994</v>
      </c>
      <c r="R122" s="62">
        <f t="shared" si="55"/>
        <v>842.48847731897331</v>
      </c>
      <c r="S122" s="62">
        <f ca="1">AVERAGE(OFFSET($R$3,0,0,'Données projet'!$E$9+1,1))-AVERAGE(OFFSET($H$3,0,0,'Données projet'!$E$9+1,1))</f>
        <v>247.67657178329881</v>
      </c>
      <c r="T122" s="62">
        <f t="shared" si="88"/>
        <v>133.63266168802033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-9.7543306765146564E-14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316.3684825550082</v>
      </c>
      <c r="AO122" s="62">
        <f t="shared" si="90"/>
        <v>133.09277301479563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3.4106051316484809E-13</v>
      </c>
      <c r="BE122" s="14">
        <f>BD122*VLOOKUP('Données projet'!$B$11,Paramètres!$A$1:$I$89,3,0)*VLOOKUP('Données projet'!$B$11,Paramètres!$A$1:$I$89,5,0)</f>
        <v>2.5006556825246659E-13</v>
      </c>
      <c r="BF122" s="14">
        <f t="shared" si="91"/>
        <v>3.3765445850268018E-12</v>
      </c>
      <c r="BG122" s="22">
        <f t="shared" si="61"/>
        <v>6.3163460169613921E-12</v>
      </c>
      <c r="BH122" s="62">
        <f t="shared" si="62"/>
        <v>293.33333333333962</v>
      </c>
      <c r="BI122" s="62">
        <f ca="1">AVERAGE(OFFSET($BH$3,0,0,'Données projet'!$E$11+1,1))-AVERAGE(OFFSET($H$3,0,0,'Données projet'!$E$11+1,1))</f>
        <v>185.06128770938847</v>
      </c>
      <c r="BJ122" s="62">
        <f t="shared" si="92"/>
        <v>176.03085267314418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-3.813056537183002E-14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151.34537857292304</v>
      </c>
      <c r="CE122" s="62">
        <f t="shared" si="94"/>
        <v>117.70728983591187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528.90603168355119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256.96319999999963</v>
      </c>
      <c r="P123" s="14">
        <f t="shared" si="87"/>
        <v>62.07461295683791</v>
      </c>
      <c r="Q123" s="22">
        <f t="shared" si="107"/>
        <v>555.65752423315882</v>
      </c>
      <c r="R123" s="62">
        <f t="shared" si="55"/>
        <v>848.9908575664922</v>
      </c>
      <c r="S123" s="62">
        <f ca="1">AVERAGE(OFFSET($R$3,0,0,'Données projet'!$E$9+1,1))-AVERAGE(OFFSET($H$3,0,0,'Données projet'!$E$9+1,1))</f>
        <v>247.67657178329881</v>
      </c>
      <c r="T123" s="62">
        <f t="shared" si="88"/>
        <v>133.63266168802033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-9.7543306765146564E-14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316.3684825550082</v>
      </c>
      <c r="AO123" s="62">
        <f t="shared" si="90"/>
        <v>133.09277301479563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3.4106051316484809E-13</v>
      </c>
      <c r="BE123" s="14">
        <f>BD123*VLOOKUP('Données projet'!$B$11,Paramètres!$A$1:$I$89,3,0)*VLOOKUP('Données projet'!$B$11,Paramètres!$A$1:$I$89,5,0)</f>
        <v>2.5006556825246659E-13</v>
      </c>
      <c r="BF123" s="14">
        <f t="shared" si="91"/>
        <v>3.3765445850268018E-12</v>
      </c>
      <c r="BG123" s="22">
        <f t="shared" si="61"/>
        <v>6.3163460169613921E-12</v>
      </c>
      <c r="BH123" s="62">
        <f t="shared" si="62"/>
        <v>293.33333333333962</v>
      </c>
      <c r="BI123" s="62">
        <f ca="1">AVERAGE(OFFSET($BH$3,0,0,'Données projet'!$E$11+1,1))-AVERAGE(OFFSET($H$3,0,0,'Données projet'!$E$11+1,1))</f>
        <v>185.06128770938847</v>
      </c>
      <c r="BJ123" s="62">
        <f t="shared" si="92"/>
        <v>176.03085267314418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-3.813056537183002E-14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151.34537857292304</v>
      </c>
      <c r="CE123" s="62">
        <f t="shared" si="94"/>
        <v>117.70728983591187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530.8207224538246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260.03951999999964</v>
      </c>
      <c r="P124" s="14">
        <f t="shared" si="87"/>
        <v>62.730801948604821</v>
      </c>
      <c r="Q124" s="22">
        <f t="shared" si="107"/>
        <v>562.15831072715275</v>
      </c>
      <c r="R124" s="62">
        <f t="shared" si="55"/>
        <v>855.49164406048612</v>
      </c>
      <c r="S124" s="62">
        <f ca="1">AVERAGE(OFFSET($R$3,0,0,'Données projet'!$E$9+1,1))-AVERAGE(OFFSET($H$3,0,0,'Données projet'!$E$9+1,1))</f>
        <v>247.67657178329881</v>
      </c>
      <c r="T124" s="62">
        <f t="shared" si="88"/>
        <v>133.63266168802033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-9.7543306765146564E-14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316.3684825550082</v>
      </c>
      <c r="AO124" s="62">
        <f t="shared" si="90"/>
        <v>133.09277301479563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3.4106051316484809E-13</v>
      </c>
      <c r="BE124" s="14">
        <f>BD124*VLOOKUP('Données projet'!$B$11,Paramètres!$A$1:$I$89,3,0)*VLOOKUP('Données projet'!$B$11,Paramètres!$A$1:$I$89,5,0)</f>
        <v>2.5006556825246659E-13</v>
      </c>
      <c r="BF124" s="14">
        <f t="shared" si="91"/>
        <v>3.3765445850268018E-12</v>
      </c>
      <c r="BG124" s="22">
        <f t="shared" si="61"/>
        <v>6.3163460169613921E-12</v>
      </c>
      <c r="BH124" s="62">
        <f t="shared" si="62"/>
        <v>293.33333333333962</v>
      </c>
      <c r="BI124" s="62">
        <f ca="1">AVERAGE(OFFSET($BH$3,0,0,'Données projet'!$E$11+1,1))-AVERAGE(OFFSET($H$3,0,0,'Données projet'!$E$11+1,1))</f>
        <v>185.06128770938847</v>
      </c>
      <c r="BJ124" s="62">
        <f t="shared" si="92"/>
        <v>176.03085267314418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-3.813056537183002E-14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151.34537857292304</v>
      </c>
      <c r="CE124" s="62">
        <f t="shared" si="94"/>
        <v>117.70728983591187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532.73506130246597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263.11583999999959</v>
      </c>
      <c r="P125" s="14">
        <f t="shared" si="87"/>
        <v>63.38608794442333</v>
      </c>
      <c r="Q125" s="22">
        <f t="shared" si="107"/>
        <v>568.65752450320326</v>
      </c>
      <c r="R125" s="62">
        <f t="shared" si="55"/>
        <v>861.99085783653663</v>
      </c>
      <c r="S125" s="62">
        <f ca="1">AVERAGE(OFFSET($R$3,0,0,'Données projet'!$E$9+1,1))-AVERAGE(OFFSET($H$3,0,0,'Données projet'!$E$9+1,1))</f>
        <v>247.67657178329881</v>
      </c>
      <c r="T125" s="62">
        <f t="shared" si="88"/>
        <v>133.63266168802033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-9.7543306765146564E-14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316.3684825550082</v>
      </c>
      <c r="AO125" s="62">
        <f t="shared" si="90"/>
        <v>133.09277301479563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3.4106051316484809E-13</v>
      </c>
      <c r="BE125" s="14">
        <f>BD125*VLOOKUP('Données projet'!$B$11,Paramètres!$A$1:$I$89,3,0)*VLOOKUP('Données projet'!$B$11,Paramètres!$A$1:$I$89,5,0)</f>
        <v>2.5006556825246659E-13</v>
      </c>
      <c r="BF125" s="14">
        <f t="shared" si="91"/>
        <v>3.3765445850268018E-12</v>
      </c>
      <c r="BG125" s="22">
        <f t="shared" si="61"/>
        <v>6.3163460169613921E-12</v>
      </c>
      <c r="BH125" s="62">
        <f t="shared" si="62"/>
        <v>293.33333333333962</v>
      </c>
      <c r="BI125" s="62">
        <f ca="1">AVERAGE(OFFSET($BH$3,0,0,'Données projet'!$E$11+1,1))-AVERAGE(OFFSET($H$3,0,0,'Données projet'!$E$11+1,1))</f>
        <v>185.06128770938847</v>
      </c>
      <c r="BJ125" s="62">
        <f t="shared" si="92"/>
        <v>176.03085267314418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-3.813056537183002E-14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151.34537857292304</v>
      </c>
      <c r="CE125" s="62">
        <f t="shared" si="94"/>
        <v>117.70728983591187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534.64905144838292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266.19215999999955</v>
      </c>
      <c r="P126" s="14">
        <f t="shared" si="87"/>
        <v>64.040482723459647</v>
      </c>
      <c r="Q126" s="22">
        <f t="shared" si="107"/>
        <v>575.15518607669139</v>
      </c>
      <c r="R126" s="62">
        <f t="shared" si="55"/>
        <v>868.48851941002476</v>
      </c>
      <c r="S126" s="62">
        <f ca="1">AVERAGE(OFFSET($R$3,0,0,'Données projet'!$E$9+1,1))-AVERAGE(OFFSET($H$3,0,0,'Données projet'!$E$9+1,1))</f>
        <v>247.67657178329881</v>
      </c>
      <c r="T126" s="62">
        <f t="shared" si="88"/>
        <v>133.63266168802033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-9.7543306765146564E-14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316.3684825550082</v>
      </c>
      <c r="AO126" s="62">
        <f t="shared" si="90"/>
        <v>133.09277301479563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3.4106051316484809E-13</v>
      </c>
      <c r="BE126" s="14">
        <f>BD126*VLOOKUP('Données projet'!$B$11,Paramètres!$A$1:$I$89,3,0)*VLOOKUP('Données projet'!$B$11,Paramètres!$A$1:$I$89,5,0)</f>
        <v>2.5006556825246659E-13</v>
      </c>
      <c r="BF126" s="14">
        <f t="shared" si="91"/>
        <v>3.3765445850268018E-12</v>
      </c>
      <c r="BG126" s="22">
        <f t="shared" si="61"/>
        <v>6.3163460169613921E-12</v>
      </c>
      <c r="BH126" s="62">
        <f t="shared" si="62"/>
        <v>293.33333333333962</v>
      </c>
      <c r="BI126" s="62">
        <f ca="1">AVERAGE(OFFSET($BH$3,0,0,'Données projet'!$E$11+1,1))-AVERAGE(OFFSET($H$3,0,0,'Données projet'!$E$11+1,1))</f>
        <v>185.06128770938847</v>
      </c>
      <c r="BJ126" s="62">
        <f t="shared" si="92"/>
        <v>176.03085267314418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-3.813056537183002E-14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151.34537857292304</v>
      </c>
      <c r="CE126" s="62">
        <f t="shared" si="94"/>
        <v>117.70728983591187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536.56269605512193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269.26847999999956</v>
      </c>
      <c r="P127" s="14">
        <f t="shared" si="87"/>
        <v>64.693997776951122</v>
      </c>
      <c r="Q127" s="22">
        <f t="shared" si="107"/>
        <v>581.65131546152236</v>
      </c>
      <c r="R127" s="62">
        <f t="shared" si="55"/>
        <v>874.98464879485573</v>
      </c>
      <c r="S127" s="62">
        <f ca="1">AVERAGE(OFFSET($R$3,0,0,'Données projet'!$E$9+1,1))-AVERAGE(OFFSET($H$3,0,0,'Données projet'!$E$9+1,1))</f>
        <v>247.67657178329881</v>
      </c>
      <c r="T127" s="62">
        <f t="shared" si="88"/>
        <v>133.63266168802033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-9.7543306765146564E-14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316.3684825550082</v>
      </c>
      <c r="AO127" s="62">
        <f t="shared" si="90"/>
        <v>133.09277301479563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3.4106051316484809E-13</v>
      </c>
      <c r="BE127" s="14">
        <f>BD127*VLOOKUP('Données projet'!$B$11,Paramètres!$A$1:$I$89,3,0)*VLOOKUP('Données projet'!$B$11,Paramètres!$A$1:$I$89,5,0)</f>
        <v>2.5006556825246659E-13</v>
      </c>
      <c r="BF127" s="14">
        <f t="shared" si="91"/>
        <v>3.3765445850268018E-12</v>
      </c>
      <c r="BG127" s="22">
        <f t="shared" si="61"/>
        <v>6.3163460169613921E-12</v>
      </c>
      <c r="BH127" s="62">
        <f t="shared" si="62"/>
        <v>293.33333333333962</v>
      </c>
      <c r="BI127" s="62">
        <f ca="1">AVERAGE(OFFSET($BH$3,0,0,'Données projet'!$E$11+1,1))-AVERAGE(OFFSET($H$3,0,0,'Données projet'!$E$11+1,1))</f>
        <v>185.06128770938847</v>
      </c>
      <c r="BJ127" s="62">
        <f t="shared" si="92"/>
        <v>176.03085267314418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-3.813056537183002E-14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151.34537857292304</v>
      </c>
      <c r="CE127" s="62">
        <f t="shared" si="94"/>
        <v>117.70728983591187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538.47599823225801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272.34479999999957</v>
      </c>
      <c r="P128" s="14">
        <f t="shared" si="87"/>
        <v>65.346644318451652</v>
      </c>
      <c r="Q128" s="22">
        <f t="shared" si="107"/>
        <v>588.14593218796915</v>
      </c>
      <c r="R128" s="62">
        <f t="shared" si="55"/>
        <v>881.47926552130252</v>
      </c>
      <c r="S128" s="62">
        <f ca="1">AVERAGE(OFFSET($R$3,0,0,'Données projet'!$E$9+1,1))-AVERAGE(OFFSET($H$3,0,0,'Données projet'!$E$9+1,1))</f>
        <v>247.67657178329881</v>
      </c>
      <c r="T128" s="62">
        <f t="shared" si="88"/>
        <v>133.63266168802033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-9.7543306765146564E-14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316.3684825550082</v>
      </c>
      <c r="AO128" s="62">
        <f t="shared" si="90"/>
        <v>133.09277301479563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3.4106051316484809E-13</v>
      </c>
      <c r="BE128" s="14">
        <f>BD128*VLOOKUP('Données projet'!$B$11,Paramètres!$A$1:$I$89,3,0)*VLOOKUP('Données projet'!$B$11,Paramètres!$A$1:$I$89,5,0)</f>
        <v>2.5006556825246659E-13</v>
      </c>
      <c r="BF128" s="14">
        <f t="shared" si="91"/>
        <v>3.3765445850268018E-12</v>
      </c>
      <c r="BG128" s="22">
        <f t="shared" si="61"/>
        <v>6.3163460169613921E-12</v>
      </c>
      <c r="BH128" s="62">
        <f t="shared" si="62"/>
        <v>293.33333333333962</v>
      </c>
      <c r="BI128" s="62">
        <f ca="1">AVERAGE(OFFSET($BH$3,0,0,'Données projet'!$E$11+1,1))-AVERAGE(OFFSET($H$3,0,0,'Données projet'!$E$11+1,1))</f>
        <v>185.06128770938847</v>
      </c>
      <c r="BJ128" s="62">
        <f t="shared" si="92"/>
        <v>176.03085267314418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-3.813056537183002E-14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151.34537857292304</v>
      </c>
      <c r="CE128" s="62">
        <f t="shared" si="94"/>
        <v>117.70728983591187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540.38896103674051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245.20079999999953</v>
      </c>
      <c r="P129" s="14">
        <f t="shared" si="87"/>
        <v>59.557107941433628</v>
      </c>
      <c r="Q129" s="22">
        <f t="shared" si="107"/>
        <v>530.78668966466273</v>
      </c>
      <c r="R129" s="62">
        <f t="shared" si="55"/>
        <v>824.1200229979961</v>
      </c>
      <c r="S129" s="62">
        <f ca="1">AVERAGE(OFFSET($R$3,0,0,'Données projet'!$E$9+1,1))-AVERAGE(OFFSET($H$3,0,0,'Données projet'!$E$9+1,1))</f>
        <v>247.67657178329881</v>
      </c>
      <c r="T129" s="62">
        <f t="shared" si="88"/>
        <v>133.63266168802033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-9.7543306765146564E-14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316.3684825550082</v>
      </c>
      <c r="AO129" s="62">
        <f t="shared" si="90"/>
        <v>133.09277301479563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3.4106051316484809E-13</v>
      </c>
      <c r="BE129" s="14">
        <f>BD129*VLOOKUP('Données projet'!$B$11,Paramètres!$A$1:$I$89,3,0)*VLOOKUP('Données projet'!$B$11,Paramètres!$A$1:$I$89,5,0)</f>
        <v>2.5006556825246659E-13</v>
      </c>
      <c r="BF129" s="14">
        <f t="shared" si="91"/>
        <v>3.3765445850268018E-12</v>
      </c>
      <c r="BG129" s="22">
        <f t="shared" si="61"/>
        <v>6.3163460169613921E-12</v>
      </c>
      <c r="BH129" s="62">
        <f t="shared" si="62"/>
        <v>293.33333333333962</v>
      </c>
      <c r="BI129" s="62">
        <f ca="1">AVERAGE(OFFSET($BH$3,0,0,'Données projet'!$E$11+1,1))-AVERAGE(OFFSET($H$3,0,0,'Données projet'!$E$11+1,1))</f>
        <v>185.06128770938847</v>
      </c>
      <c r="BJ129" s="62">
        <f t="shared" si="92"/>
        <v>176.03085267314418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-3.813056537183002E-14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151.34537857292304</v>
      </c>
      <c r="CE129" s="62">
        <f t="shared" si="94"/>
        <v>117.70728983591187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542.30158747419375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247.91519999999954</v>
      </c>
      <c r="P130" s="14">
        <f t="shared" si="87"/>
        <v>60.139294964297356</v>
      </c>
      <c r="Q130" s="22">
        <f t="shared" si="107"/>
        <v>536.52824539615051</v>
      </c>
      <c r="R130" s="62">
        <f t="shared" si="55"/>
        <v>829.86157872948388</v>
      </c>
      <c r="S130" s="62">
        <f ca="1">AVERAGE(OFFSET($R$3,0,0,'Données projet'!$E$9+1,1))-AVERAGE(OFFSET($H$3,0,0,'Données projet'!$E$9+1,1))</f>
        <v>247.67657178329881</v>
      </c>
      <c r="T130" s="62">
        <f t="shared" si="88"/>
        <v>133.63266168802033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-9.7543306765146564E-14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316.3684825550082</v>
      </c>
      <c r="AO130" s="62">
        <f t="shared" si="90"/>
        <v>133.09277301479563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3.4106051316484809E-13</v>
      </c>
      <c r="BE130" s="14">
        <f>BD130*VLOOKUP('Données projet'!$B$11,Paramètres!$A$1:$I$89,3,0)*VLOOKUP('Données projet'!$B$11,Paramètres!$A$1:$I$89,5,0)</f>
        <v>2.5006556825246659E-13</v>
      </c>
      <c r="BF130" s="14">
        <f t="shared" si="91"/>
        <v>3.3765445850268018E-12</v>
      </c>
      <c r="BG130" s="22">
        <f t="shared" si="61"/>
        <v>6.3163460169613921E-12</v>
      </c>
      <c r="BH130" s="62">
        <f t="shared" si="62"/>
        <v>293.33333333333962</v>
      </c>
      <c r="BI130" s="62">
        <f ca="1">AVERAGE(OFFSET($BH$3,0,0,'Données projet'!$E$11+1,1))-AVERAGE(OFFSET($H$3,0,0,'Données projet'!$E$11+1,1))</f>
        <v>185.06128770938847</v>
      </c>
      <c r="BJ130" s="62">
        <f t="shared" si="92"/>
        <v>176.03085267314418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-3.813056537183002E-14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151.34537857292304</v>
      </c>
      <c r="CE130" s="62">
        <f t="shared" si="94"/>
        <v>117.70728983591187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544.21388050017583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250.62959999999953</v>
      </c>
      <c r="P131" s="14">
        <f t="shared" si="87"/>
        <v>60.720740474356262</v>
      </c>
      <c r="Q131" s="22">
        <f t="shared" ref="Q131:Q153" si="108">(O131+P131)*0.475*44/12</f>
        <v>542.26850965950291</v>
      </c>
      <c r="R131" s="62">
        <f t="shared" ref="R131:R194" si="109">Q131+(I131+J131)*44/12</f>
        <v>835.60184299283628</v>
      </c>
      <c r="S131" s="62">
        <f ca="1">AVERAGE(OFFSET($R$3,0,0,'Données projet'!$E$9+1,1))-AVERAGE(OFFSET($H$3,0,0,'Données projet'!$E$9+1,1))</f>
        <v>247.67657178329881</v>
      </c>
      <c r="T131" s="62">
        <f t="shared" si="88"/>
        <v>133.63266168802033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-9.7543306765146564E-14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316.3684825550082</v>
      </c>
      <c r="AO131" s="62">
        <f t="shared" si="90"/>
        <v>133.09277301479563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3.4106051316484809E-13</v>
      </c>
      <c r="BE131" s="14">
        <f>BD131*VLOOKUP('Données projet'!$B$11,Paramètres!$A$1:$I$89,3,0)*VLOOKUP('Données projet'!$B$11,Paramètres!$A$1:$I$89,5,0)</f>
        <v>2.5006556825246659E-13</v>
      </c>
      <c r="BF131" s="14">
        <f t="shared" si="91"/>
        <v>3.3765445850268018E-12</v>
      </c>
      <c r="BG131" s="22">
        <f t="shared" si="61"/>
        <v>6.3163460169613921E-12</v>
      </c>
      <c r="BH131" s="62">
        <f t="shared" si="62"/>
        <v>293.33333333333962</v>
      </c>
      <c r="BI131" s="62">
        <f ca="1">AVERAGE(OFFSET($BH$3,0,0,'Données projet'!$E$11+1,1))-AVERAGE(OFFSET($H$3,0,0,'Données projet'!$E$11+1,1))</f>
        <v>185.06128770938847</v>
      </c>
      <c r="BJ131" s="62">
        <f t="shared" si="92"/>
        <v>176.03085267314418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-3.813056537183002E-14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151.34537857292304</v>
      </c>
      <c r="CE131" s="62">
        <f t="shared" si="94"/>
        <v>117.70728983591187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546.12584302139749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253.34399999999954</v>
      </c>
      <c r="P132" s="14">
        <f t="shared" si="87"/>
        <v>61.301453431926198</v>
      </c>
      <c r="Q132" s="22">
        <f t="shared" si="108"/>
        <v>548.00749806060389</v>
      </c>
      <c r="R132" s="62">
        <f t="shared" si="109"/>
        <v>841.34083139393715</v>
      </c>
      <c r="S132" s="62">
        <f ca="1">AVERAGE(OFFSET($R$3,0,0,'Données projet'!$E$9+1,1))-AVERAGE(OFFSET($H$3,0,0,'Données projet'!$E$9+1,1))</f>
        <v>247.67657178329881</v>
      </c>
      <c r="T132" s="62">
        <f t="shared" si="88"/>
        <v>133.63266168802033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-9.7543306765146564E-14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316.3684825550082</v>
      </c>
      <c r="AO132" s="62">
        <f t="shared" si="90"/>
        <v>133.09277301479563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3.4106051316484809E-13</v>
      </c>
      <c r="BE132" s="14">
        <f>BD132*VLOOKUP('Données projet'!$B$11,Paramètres!$A$1:$I$89,3,0)*VLOOKUP('Données projet'!$B$11,Paramètres!$A$1:$I$89,5,0)</f>
        <v>2.5006556825246659E-13</v>
      </c>
      <c r="BF132" s="14">
        <f t="shared" si="91"/>
        <v>3.3765445850268018E-12</v>
      </c>
      <c r="BG132" s="22">
        <f t="shared" ref="BG132:BG153" si="115">(BE132+BF132)*0.475*44/12</f>
        <v>6.3163460169613921E-12</v>
      </c>
      <c r="BH132" s="62">
        <f t="shared" ref="BH132:BH195" si="116">BG132+(AY132+AZ132)*44/12</f>
        <v>293.33333333333962</v>
      </c>
      <c r="BI132" s="62">
        <f ca="1">AVERAGE(OFFSET($BH$3,0,0,'Données projet'!$E$11+1,1))-AVERAGE(OFFSET($H$3,0,0,'Données projet'!$E$11+1,1))</f>
        <v>185.06128770938847</v>
      </c>
      <c r="BJ132" s="62">
        <f t="shared" si="92"/>
        <v>176.03085267314418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-3.813056537183002E-14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151.34537857292304</v>
      </c>
      <c r="CE132" s="62">
        <f t="shared" si="94"/>
        <v>117.70728983591187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548.03747789690146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256.05839999999955</v>
      </c>
      <c r="P133" s="14">
        <f t="shared" ref="P133:P196" si="141">EXP(-1.0587+0.8836*LN(O133)+0.284)</f>
        <v>61.881442594256377</v>
      </c>
      <c r="Q133" s="22">
        <f t="shared" si="108"/>
        <v>553.74522585166233</v>
      </c>
      <c r="R133" s="62">
        <f t="shared" si="109"/>
        <v>847.07855918499558</v>
      </c>
      <c r="S133" s="62">
        <f ca="1">AVERAGE(OFFSET($R$3,0,0,'Données projet'!$E$9+1,1))-AVERAGE(OFFSET($H$3,0,0,'Données projet'!$E$9+1,1))</f>
        <v>247.67657178329881</v>
      </c>
      <c r="T133" s="62">
        <f t="shared" ref="T133:T196" si="142">$T$3</f>
        <v>133.63266168802033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-9.7543306765146564E-14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316.3684825550082</v>
      </c>
      <c r="AO133" s="62">
        <f t="shared" ref="AO133:AO196" si="144">$AO$3</f>
        <v>133.09277301479563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3.4106051316484809E-13</v>
      </c>
      <c r="BE133" s="14">
        <f>BD133*VLOOKUP('Données projet'!$B$11,Paramètres!$A$1:$I$89,3,0)*VLOOKUP('Données projet'!$B$11,Paramètres!$A$1:$I$89,5,0)</f>
        <v>2.5006556825246659E-13</v>
      </c>
      <c r="BF133" s="14">
        <f t="shared" ref="BF133:BF153" si="145">EXP(-1.0587+0.8836*LN(BE133)+0.284)</f>
        <v>3.3765445850268018E-12</v>
      </c>
      <c r="BG133" s="22">
        <f t="shared" si="115"/>
        <v>6.3163460169613921E-12</v>
      </c>
      <c r="BH133" s="62">
        <f t="shared" si="116"/>
        <v>293.33333333333962</v>
      </c>
      <c r="BI133" s="62">
        <f ca="1">AVERAGE(OFFSET($BH$3,0,0,'Données projet'!$E$11+1,1))-AVERAGE(OFFSET($H$3,0,0,'Données projet'!$E$11+1,1))</f>
        <v>185.06128770938847</v>
      </c>
      <c r="BJ133" s="62">
        <f t="shared" ref="BJ133:BJ196" si="146">$BJ$3</f>
        <v>176.03085267314418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-3.813056537183002E-14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151.34537857292304</v>
      </c>
      <c r="CE133" s="62">
        <f t="shared" ref="CE133:CE196" si="148">$CE$3</f>
        <v>117.70728983591187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549.94878793920475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258.77279999999951</v>
      </c>
      <c r="P134" s="14">
        <f t="shared" si="141"/>
        <v>62.460716522234527</v>
      </c>
      <c r="Q134" s="22">
        <f t="shared" si="108"/>
        <v>559.48170794289092</v>
      </c>
      <c r="R134" s="62">
        <f t="shared" si="109"/>
        <v>852.81504127622429</v>
      </c>
      <c r="S134" s="62">
        <f ca="1">AVERAGE(OFFSET($R$3,0,0,'Données projet'!$E$9+1,1))-AVERAGE(OFFSET($H$3,0,0,'Données projet'!$E$9+1,1))</f>
        <v>247.67657178329881</v>
      </c>
      <c r="T134" s="62">
        <f t="shared" si="142"/>
        <v>133.63266168802033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-9.7543306765146564E-14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316.3684825550082</v>
      </c>
      <c r="AO134" s="62">
        <f t="shared" si="144"/>
        <v>133.09277301479563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3.4106051316484809E-13</v>
      </c>
      <c r="BE134" s="14">
        <f>BD134*VLOOKUP('Données projet'!$B$11,Paramètres!$A$1:$I$89,3,0)*VLOOKUP('Données projet'!$B$11,Paramètres!$A$1:$I$89,5,0)</f>
        <v>2.5006556825246659E-13</v>
      </c>
      <c r="BF134" s="14">
        <f t="shared" si="145"/>
        <v>3.3765445850268018E-12</v>
      </c>
      <c r="BG134" s="22">
        <f t="shared" si="115"/>
        <v>6.3163460169613921E-12</v>
      </c>
      <c r="BH134" s="62">
        <f t="shared" si="116"/>
        <v>293.33333333333962</v>
      </c>
      <c r="BI134" s="62">
        <f ca="1">AVERAGE(OFFSET($BH$3,0,0,'Données projet'!$E$11+1,1))-AVERAGE(OFFSET($H$3,0,0,'Données projet'!$E$11+1,1))</f>
        <v>185.06128770938847</v>
      </c>
      <c r="BJ134" s="62">
        <f t="shared" si="146"/>
        <v>176.03085267314418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-3.813056537183002E-14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151.34537857292304</v>
      </c>
      <c r="CE134" s="62">
        <f t="shared" si="148"/>
        <v>117.70728983591187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551.85977591540495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261.48719999999952</v>
      </c>
      <c r="P135" s="14">
        <f t="shared" si="141"/>
        <v>63.039283586802277</v>
      </c>
      <c r="Q135" s="22">
        <f t="shared" si="108"/>
        <v>565.21695891367983</v>
      </c>
      <c r="R135" s="62">
        <f t="shared" si="109"/>
        <v>858.5502922470132</v>
      </c>
      <c r="S135" s="62">
        <f ca="1">AVERAGE(OFFSET($R$3,0,0,'Données projet'!$E$9+1,1))-AVERAGE(OFFSET($H$3,0,0,'Données projet'!$E$9+1,1))</f>
        <v>247.67657178329881</v>
      </c>
      <c r="T135" s="62">
        <f t="shared" si="142"/>
        <v>133.63266168802033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-9.7543306765146564E-14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316.3684825550082</v>
      </c>
      <c r="AO135" s="62">
        <f t="shared" si="144"/>
        <v>133.09277301479563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3.4106051316484809E-13</v>
      </c>
      <c r="BE135" s="14">
        <f>BD135*VLOOKUP('Données projet'!$B$11,Paramètres!$A$1:$I$89,3,0)*VLOOKUP('Données projet'!$B$11,Paramètres!$A$1:$I$89,5,0)</f>
        <v>2.5006556825246659E-13</v>
      </c>
      <c r="BF135" s="14">
        <f t="shared" si="145"/>
        <v>3.3765445850268018E-12</v>
      </c>
      <c r="BG135" s="22">
        <f t="shared" si="115"/>
        <v>6.3163460169613921E-12</v>
      </c>
      <c r="BH135" s="62">
        <f t="shared" si="116"/>
        <v>293.33333333333962</v>
      </c>
      <c r="BI135" s="62">
        <f ca="1">AVERAGE(OFFSET($BH$3,0,0,'Données projet'!$E$11+1,1))-AVERAGE(OFFSET($H$3,0,0,'Données projet'!$E$11+1,1))</f>
        <v>185.06128770938847</v>
      </c>
      <c r="BJ135" s="62">
        <f t="shared" si="146"/>
        <v>176.03085267314418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-3.813056537183002E-14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151.34537857292304</v>
      </c>
      <c r="CE135" s="62">
        <f t="shared" si="148"/>
        <v>117.70728983591187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553.77044454825227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264.20159999999953</v>
      </c>
      <c r="P136" s="14">
        <f t="shared" si="141"/>
        <v>63.617151975096654</v>
      </c>
      <c r="Q136" s="22">
        <f t="shared" si="108"/>
        <v>570.95099302329243</v>
      </c>
      <c r="R136" s="62">
        <f t="shared" si="109"/>
        <v>864.2843263566258</v>
      </c>
      <c r="S136" s="62">
        <f ca="1">AVERAGE(OFFSET($R$3,0,0,'Données projet'!$E$9+1,1))-AVERAGE(OFFSET($H$3,0,0,'Données projet'!$E$9+1,1))</f>
        <v>247.67657178329881</v>
      </c>
      <c r="T136" s="62">
        <f t="shared" si="142"/>
        <v>133.63266168802033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-9.7543306765146564E-14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316.3684825550082</v>
      </c>
      <c r="AO136" s="62">
        <f t="shared" si="144"/>
        <v>133.09277301479563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3.4106051316484809E-13</v>
      </c>
      <c r="BE136" s="14">
        <f>BD136*VLOOKUP('Données projet'!$B$11,Paramètres!$A$1:$I$89,3,0)*VLOOKUP('Données projet'!$B$11,Paramètres!$A$1:$I$89,5,0)</f>
        <v>2.5006556825246659E-13</v>
      </c>
      <c r="BF136" s="14">
        <f t="shared" si="145"/>
        <v>3.3765445850268018E-12</v>
      </c>
      <c r="BG136" s="22">
        <f t="shared" si="115"/>
        <v>6.3163460169613921E-12</v>
      </c>
      <c r="BH136" s="62">
        <f t="shared" si="116"/>
        <v>293.33333333333962</v>
      </c>
      <c r="BI136" s="62">
        <f ca="1">AVERAGE(OFFSET($BH$3,0,0,'Données projet'!$E$11+1,1))-AVERAGE(OFFSET($H$3,0,0,'Données projet'!$E$11+1,1))</f>
        <v>185.06128770938847</v>
      </c>
      <c r="BJ136" s="62">
        <f t="shared" si="146"/>
        <v>176.03085267314418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-3.813056537183002E-14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151.34537857292304</v>
      </c>
      <c r="CE136" s="62">
        <f t="shared" si="148"/>
        <v>117.70728983591187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555.68079651718767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266.91599999999949</v>
      </c>
      <c r="P137" s="14">
        <f t="shared" si="141"/>
        <v>64.194329696332062</v>
      </c>
      <c r="Q137" s="22">
        <f t="shared" si="108"/>
        <v>576.68382422111074</v>
      </c>
      <c r="R137" s="62">
        <f t="shared" si="109"/>
        <v>870.01715755444411</v>
      </c>
      <c r="S137" s="62">
        <f ca="1">AVERAGE(OFFSET($R$3,0,0,'Données projet'!$E$9+1,1))-AVERAGE(OFFSET($H$3,0,0,'Données projet'!$E$9+1,1))</f>
        <v>247.67657178329881</v>
      </c>
      <c r="T137" s="62">
        <f t="shared" si="142"/>
        <v>133.63266168802033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-9.7543306765146564E-14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316.3684825550082</v>
      </c>
      <c r="AO137" s="62">
        <f t="shared" si="144"/>
        <v>133.09277301479563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3.4106051316484809E-13</v>
      </c>
      <c r="BE137" s="14">
        <f>BD137*VLOOKUP('Données projet'!$B$11,Paramètres!$A$1:$I$89,3,0)*VLOOKUP('Données projet'!$B$11,Paramètres!$A$1:$I$89,5,0)</f>
        <v>2.5006556825246659E-13</v>
      </c>
      <c r="BF137" s="14">
        <f t="shared" si="145"/>
        <v>3.3765445850268018E-12</v>
      </c>
      <c r="BG137" s="22">
        <f t="shared" si="115"/>
        <v>6.3163460169613921E-12</v>
      </c>
      <c r="BH137" s="62">
        <f t="shared" si="116"/>
        <v>293.33333333333962</v>
      </c>
      <c r="BI137" s="62">
        <f ca="1">AVERAGE(OFFSET($BH$3,0,0,'Données projet'!$E$11+1,1))-AVERAGE(OFFSET($H$3,0,0,'Données projet'!$E$11+1,1))</f>
        <v>185.06128770938847</v>
      </c>
      <c r="BJ137" s="62">
        <f t="shared" si="146"/>
        <v>176.03085267314418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-3.813056537183002E-14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151.34537857292304</v>
      </c>
      <c r="CE137" s="62">
        <f t="shared" si="148"/>
        <v>117.70728983591187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557.59083445935073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269.63039999999955</v>
      </c>
      <c r="P138" s="14">
        <f t="shared" si="141"/>
        <v>64.770824587436024</v>
      </c>
      <c r="Q138" s="22">
        <f t="shared" si="108"/>
        <v>582.41546615645018</v>
      </c>
      <c r="R138" s="62">
        <f t="shared" si="109"/>
        <v>875.74879948978355</v>
      </c>
      <c r="S138" s="62">
        <f ca="1">AVERAGE(OFFSET($R$3,0,0,'Données projet'!$E$9+1,1))-AVERAGE(OFFSET($H$3,0,0,'Données projet'!$E$9+1,1))</f>
        <v>247.67657178329881</v>
      </c>
      <c r="T138" s="62">
        <f t="shared" si="142"/>
        <v>133.63266168802033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-9.7543306765146564E-14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316.3684825550082</v>
      </c>
      <c r="AO138" s="62">
        <f t="shared" si="144"/>
        <v>133.09277301479563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3.4106051316484809E-13</v>
      </c>
      <c r="BE138" s="14">
        <f>BD138*VLOOKUP('Données projet'!$B$11,Paramètres!$A$1:$I$89,3,0)*VLOOKUP('Données projet'!$B$11,Paramètres!$A$1:$I$89,5,0)</f>
        <v>2.5006556825246659E-13</v>
      </c>
      <c r="BF138" s="14">
        <f t="shared" si="145"/>
        <v>3.3765445850268018E-12</v>
      </c>
      <c r="BG138" s="22">
        <f t="shared" si="115"/>
        <v>6.3163460169613921E-12</v>
      </c>
      <c r="BH138" s="62">
        <f t="shared" si="116"/>
        <v>293.33333333333962</v>
      </c>
      <c r="BI138" s="62">
        <f ca="1">AVERAGE(OFFSET($BH$3,0,0,'Données projet'!$E$11+1,1))-AVERAGE(OFFSET($H$3,0,0,'Données projet'!$E$11+1,1))</f>
        <v>185.06128770938847</v>
      </c>
      <c r="BJ138" s="62">
        <f t="shared" si="146"/>
        <v>176.03085267314418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-3.813056537183002E-14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151.34537857292304</v>
      </c>
      <c r="CE138" s="62">
        <f t="shared" si="148"/>
        <v>117.70728983591187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559.50056097055494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271.46666666666613</v>
      </c>
      <c r="O139" s="14">
        <f>N139*VLOOKUP('Données projet'!$B$9,Paramètres!$A$1:$I$89,3,0)*VLOOKUP('Données projet'!$B$9,Paramètres!$A$1:$I$89,5,0)</f>
        <v>245.62303999999949</v>
      </c>
      <c r="P139" s="14">
        <f t="shared" si="141"/>
        <v>59.647719436846927</v>
      </c>
      <c r="Q139" s="22">
        <f t="shared" si="108"/>
        <v>531.67990601917427</v>
      </c>
      <c r="R139" s="62">
        <f t="shared" si="109"/>
        <v>825.01323935250753</v>
      </c>
      <c r="S139" s="62">
        <f ca="1">AVERAGE(OFFSET($R$3,0,0,'Données projet'!$E$9+1,1))-AVERAGE(OFFSET($H$3,0,0,'Données projet'!$E$9+1,1))</f>
        <v>247.67657178329881</v>
      </c>
      <c r="T139" s="62">
        <f t="shared" si="142"/>
        <v>133.63266168802033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-9.7543306765146564E-14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316.3684825550082</v>
      </c>
      <c r="AO139" s="62">
        <f t="shared" si="144"/>
        <v>133.09277301479563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3.4106051316484809E-13</v>
      </c>
      <c r="BE139" s="14">
        <f>BD139*VLOOKUP('Données projet'!$B$11,Paramètres!$A$1:$I$89,3,0)*VLOOKUP('Données projet'!$B$11,Paramètres!$A$1:$I$89,5,0)</f>
        <v>2.5006556825246659E-13</v>
      </c>
      <c r="BF139" s="14">
        <f t="shared" si="145"/>
        <v>3.3765445850268018E-12</v>
      </c>
      <c r="BG139" s="22">
        <f t="shared" si="115"/>
        <v>6.3163460169613921E-12</v>
      </c>
      <c r="BH139" s="62">
        <f t="shared" si="116"/>
        <v>293.33333333333962</v>
      </c>
      <c r="BI139" s="62">
        <f ca="1">AVERAGE(OFFSET($BH$3,0,0,'Données projet'!$E$11+1,1))-AVERAGE(OFFSET($H$3,0,0,'Données projet'!$E$11+1,1))</f>
        <v>185.06128770938847</v>
      </c>
      <c r="BJ139" s="62">
        <f t="shared" si="146"/>
        <v>176.03085267314418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-3.813056537183002E-14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151.34537857292304</v>
      </c>
      <c r="CE139" s="62">
        <f t="shared" si="148"/>
        <v>117.70728983591187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561.40997860623452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273.93333333333277</v>
      </c>
      <c r="O140" s="14">
        <f>N140*VLOOKUP('Données projet'!$B$9,Paramètres!$A$1:$I$89,3,0)*VLOOKUP('Données projet'!$B$9,Paramètres!$A$1:$I$89,5,0)</f>
        <v>247.8548799999995</v>
      </c>
      <c r="P140" s="14">
        <f t="shared" si="141"/>
        <v>60.126365564399748</v>
      </c>
      <c r="Q140" s="22">
        <f t="shared" si="108"/>
        <v>536.40066935799541</v>
      </c>
      <c r="R140" s="62">
        <f t="shared" si="109"/>
        <v>829.73400269132867</v>
      </c>
      <c r="S140" s="62">
        <f ca="1">AVERAGE(OFFSET($R$3,0,0,'Données projet'!$E$9+1,1))-AVERAGE(OFFSET($H$3,0,0,'Données projet'!$E$9+1,1))</f>
        <v>247.67657178329881</v>
      </c>
      <c r="T140" s="62">
        <f t="shared" si="142"/>
        <v>133.63266168802033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-9.7543306765146564E-14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316.3684825550082</v>
      </c>
      <c r="AO140" s="62">
        <f t="shared" si="144"/>
        <v>133.09277301479563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3.4106051316484809E-13</v>
      </c>
      <c r="BE140" s="14">
        <f>BD140*VLOOKUP('Données projet'!$B$11,Paramètres!$A$1:$I$89,3,0)*VLOOKUP('Données projet'!$B$11,Paramètres!$A$1:$I$89,5,0)</f>
        <v>2.5006556825246659E-13</v>
      </c>
      <c r="BF140" s="14">
        <f t="shared" si="145"/>
        <v>3.3765445850268018E-12</v>
      </c>
      <c r="BG140" s="22">
        <f t="shared" si="115"/>
        <v>6.3163460169613921E-12</v>
      </c>
      <c r="BH140" s="62">
        <f t="shared" si="116"/>
        <v>293.33333333333962</v>
      </c>
      <c r="BI140" s="62">
        <f ca="1">AVERAGE(OFFSET($BH$3,0,0,'Données projet'!$E$11+1,1))-AVERAGE(OFFSET($H$3,0,0,'Données projet'!$E$11+1,1))</f>
        <v>185.06128770938847</v>
      </c>
      <c r="BJ140" s="62">
        <f t="shared" si="146"/>
        <v>176.03085267314418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-3.813056537183002E-14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151.34537857292304</v>
      </c>
      <c r="CE140" s="62">
        <f t="shared" si="148"/>
        <v>117.70728983591187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563.31908988236285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276.39999999999941</v>
      </c>
      <c r="O141" s="14">
        <f>N141*VLOOKUP('Données projet'!$B$9,Paramètres!$A$1:$I$89,3,0)*VLOOKUP('Données projet'!$B$9,Paramètres!$A$1:$I$89,5,0)</f>
        <v>250.08671999999945</v>
      </c>
      <c r="P141" s="14">
        <f t="shared" si="141"/>
        <v>60.604510260305993</v>
      </c>
      <c r="Q141" s="22">
        <f t="shared" si="108"/>
        <v>541.12055937003197</v>
      </c>
      <c r="R141" s="62">
        <f t="shared" si="109"/>
        <v>834.45389270336523</v>
      </c>
      <c r="S141" s="62">
        <f ca="1">AVERAGE(OFFSET($R$3,0,0,'Données projet'!$E$9+1,1))-AVERAGE(OFFSET($H$3,0,0,'Données projet'!$E$9+1,1))</f>
        <v>247.67657178329881</v>
      </c>
      <c r="T141" s="62">
        <f t="shared" si="142"/>
        <v>133.63266168802033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-9.7543306765146564E-14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316.3684825550082</v>
      </c>
      <c r="AO141" s="62">
        <f t="shared" si="144"/>
        <v>133.09277301479563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3.4106051316484809E-13</v>
      </c>
      <c r="BE141" s="14">
        <f>BD141*VLOOKUP('Données projet'!$B$11,Paramètres!$A$1:$I$89,3,0)*VLOOKUP('Données projet'!$B$11,Paramètres!$A$1:$I$89,5,0)</f>
        <v>2.5006556825246659E-13</v>
      </c>
      <c r="BF141" s="14">
        <f t="shared" si="145"/>
        <v>3.3765445850268018E-12</v>
      </c>
      <c r="BG141" s="22">
        <f t="shared" si="115"/>
        <v>6.3163460169613921E-12</v>
      </c>
      <c r="BH141" s="62">
        <f t="shared" si="116"/>
        <v>293.33333333333962</v>
      </c>
      <c r="BI141" s="62">
        <f ca="1">AVERAGE(OFFSET($BH$3,0,0,'Données projet'!$E$11+1,1))-AVERAGE(OFFSET($H$3,0,0,'Données projet'!$E$11+1,1))</f>
        <v>185.06128770938847</v>
      </c>
      <c r="BJ141" s="62">
        <f t="shared" si="146"/>
        <v>176.03085267314418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-3.813056537183002E-14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151.34537857292304</v>
      </c>
      <c r="CE141" s="62">
        <f t="shared" si="148"/>
        <v>117.70728983591187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565.22789727634256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278.86666666666605</v>
      </c>
      <c r="O142" s="14">
        <f>N142*VLOOKUP('Données projet'!$B$9,Paramètres!$A$1:$I$89,3,0)*VLOOKUP('Données projet'!$B$9,Paramètres!$A$1:$I$89,5,0)</f>
        <v>252.31855999999945</v>
      </c>
      <c r="P142" s="14">
        <f t="shared" si="141"/>
        <v>61.082158517893006</v>
      </c>
      <c r="Q142" s="22">
        <f t="shared" si="108"/>
        <v>545.83958475199609</v>
      </c>
      <c r="R142" s="62">
        <f t="shared" si="109"/>
        <v>839.17291808532946</v>
      </c>
      <c r="S142" s="62">
        <f ca="1">AVERAGE(OFFSET($R$3,0,0,'Données projet'!$E$9+1,1))-AVERAGE(OFFSET($H$3,0,0,'Données projet'!$E$9+1,1))</f>
        <v>247.67657178329881</v>
      </c>
      <c r="T142" s="62">
        <f t="shared" si="142"/>
        <v>133.63266168802033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-9.7543306765146564E-14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316.3684825550082</v>
      </c>
      <c r="AO142" s="62">
        <f t="shared" si="144"/>
        <v>133.09277301479563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3.4106051316484809E-13</v>
      </c>
      <c r="BE142" s="14">
        <f>BD142*VLOOKUP('Données projet'!$B$11,Paramètres!$A$1:$I$89,3,0)*VLOOKUP('Données projet'!$B$11,Paramètres!$A$1:$I$89,5,0)</f>
        <v>2.5006556825246659E-13</v>
      </c>
      <c r="BF142" s="14">
        <f t="shared" si="145"/>
        <v>3.3765445850268018E-12</v>
      </c>
      <c r="BG142" s="22">
        <f t="shared" si="115"/>
        <v>6.3163460169613921E-12</v>
      </c>
      <c r="BH142" s="62">
        <f t="shared" si="116"/>
        <v>293.33333333333962</v>
      </c>
      <c r="BI142" s="62">
        <f ca="1">AVERAGE(OFFSET($BH$3,0,0,'Données projet'!$E$11+1,1))-AVERAGE(OFFSET($H$3,0,0,'Données projet'!$E$11+1,1))</f>
        <v>185.06128770938847</v>
      </c>
      <c r="BJ142" s="62">
        <f t="shared" si="146"/>
        <v>176.03085267314418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-3.813056537183002E-14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151.34537857292304</v>
      </c>
      <c r="CE142" s="62">
        <f t="shared" si="148"/>
        <v>117.70728983591187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567.13640322787103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281.33333333333269</v>
      </c>
      <c r="O143" s="14">
        <f>N143*VLOOKUP('Données projet'!$B$9,Paramètres!$A$1:$I$89,3,0)*VLOOKUP('Données projet'!$B$9,Paramètres!$A$1:$I$89,5,0)</f>
        <v>254.5503999999994</v>
      </c>
      <c r="P143" s="14">
        <f t="shared" si="141"/>
        <v>61.559315237055863</v>
      </c>
      <c r="Q143" s="22">
        <f t="shared" si="108"/>
        <v>550.55775403787118</v>
      </c>
      <c r="R143" s="62">
        <f t="shared" si="109"/>
        <v>843.89108737120455</v>
      </c>
      <c r="S143" s="62">
        <f ca="1">AVERAGE(OFFSET($R$3,0,0,'Données projet'!$E$9+1,1))-AVERAGE(OFFSET($H$3,0,0,'Données projet'!$E$9+1,1))</f>
        <v>247.67657178329881</v>
      </c>
      <c r="T143" s="62">
        <f t="shared" si="142"/>
        <v>133.63266168802033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-9.7543306765146564E-14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316.3684825550082</v>
      </c>
      <c r="AO143" s="62">
        <f t="shared" si="144"/>
        <v>133.09277301479563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3.4106051316484809E-13</v>
      </c>
      <c r="BE143" s="14">
        <f>BD143*VLOOKUP('Données projet'!$B$11,Paramètres!$A$1:$I$89,3,0)*VLOOKUP('Données projet'!$B$11,Paramètres!$A$1:$I$89,5,0)</f>
        <v>2.5006556825246659E-13</v>
      </c>
      <c r="BF143" s="14">
        <f t="shared" si="145"/>
        <v>3.3765445850268018E-12</v>
      </c>
      <c r="BG143" s="22">
        <f t="shared" si="115"/>
        <v>6.3163460169613921E-12</v>
      </c>
      <c r="BH143" s="62">
        <f t="shared" si="116"/>
        <v>293.33333333333962</v>
      </c>
      <c r="BI143" s="62">
        <f ca="1">AVERAGE(OFFSET($BH$3,0,0,'Données projet'!$E$11+1,1))-AVERAGE(OFFSET($H$3,0,0,'Données projet'!$E$11+1,1))</f>
        <v>185.06128770938847</v>
      </c>
      <c r="BJ143" s="62">
        <f t="shared" si="146"/>
        <v>176.03085267314418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-3.813056537183002E-14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151.34537857292304</v>
      </c>
      <c r="CE143" s="62">
        <f t="shared" si="148"/>
        <v>117.70728983591187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569.04461013977823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283.79999999999933</v>
      </c>
      <c r="O144" s="14">
        <f>N144*VLOOKUP('Données projet'!$B$9,Paramètres!$A$1:$I$89,3,0)*VLOOKUP('Données projet'!$B$9,Paramètres!$A$1:$I$89,5,0)</f>
        <v>256.78223999999938</v>
      </c>
      <c r="P144" s="14">
        <f t="shared" si="141"/>
        <v>62.035985226809906</v>
      </c>
      <c r="Q144" s="22">
        <f t="shared" si="108"/>
        <v>555.27507560335937</v>
      </c>
      <c r="R144" s="62">
        <f t="shared" si="109"/>
        <v>848.60840893669274</v>
      </c>
      <c r="S144" s="62">
        <f ca="1">AVERAGE(OFFSET($R$3,0,0,'Données projet'!$E$9+1,1))-AVERAGE(OFFSET($H$3,0,0,'Données projet'!$E$9+1,1))</f>
        <v>247.67657178329881</v>
      </c>
      <c r="T144" s="62">
        <f t="shared" si="142"/>
        <v>133.63266168802033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-9.7543306765146564E-14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316.3684825550082</v>
      </c>
      <c r="AO144" s="62">
        <f t="shared" si="144"/>
        <v>133.09277301479563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3.4106051316484809E-13</v>
      </c>
      <c r="BE144" s="14">
        <f>BD144*VLOOKUP('Données projet'!$B$11,Paramètres!$A$1:$I$89,3,0)*VLOOKUP('Données projet'!$B$11,Paramètres!$A$1:$I$89,5,0)</f>
        <v>2.5006556825246659E-13</v>
      </c>
      <c r="BF144" s="14">
        <f t="shared" si="145"/>
        <v>3.3765445850268018E-12</v>
      </c>
      <c r="BG144" s="22">
        <f t="shared" si="115"/>
        <v>6.3163460169613921E-12</v>
      </c>
      <c r="BH144" s="62">
        <f t="shared" si="116"/>
        <v>293.33333333333962</v>
      </c>
      <c r="BI144" s="62">
        <f ca="1">AVERAGE(OFFSET($BH$3,0,0,'Données projet'!$E$11+1,1))-AVERAGE(OFFSET($H$3,0,0,'Données projet'!$E$11+1,1))</f>
        <v>185.06128770938847</v>
      </c>
      <c r="BJ144" s="62">
        <f t="shared" si="146"/>
        <v>176.03085267314418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-3.813056537183002E-14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151.34537857292304</v>
      </c>
      <c r="CE144" s="62">
        <f t="shared" si="148"/>
        <v>117.70728983591187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570.95252037884222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286.26666666666597</v>
      </c>
      <c r="O145" s="14">
        <f>N145*VLOOKUP('Données projet'!$B$9,Paramètres!$A$1:$I$89,3,0)*VLOOKUP('Données projet'!$B$9,Paramètres!$A$1:$I$89,5,0)</f>
        <v>259.01407999999935</v>
      </c>
      <c r="P145" s="14">
        <f t="shared" si="141"/>
        <v>62.51217320775072</v>
      </c>
      <c r="Q145" s="22">
        <f t="shared" si="108"/>
        <v>559.99155767016464</v>
      </c>
      <c r="R145" s="62">
        <f t="shared" si="109"/>
        <v>853.3248910034979</v>
      </c>
      <c r="S145" s="62">
        <f ca="1">AVERAGE(OFFSET($R$3,0,0,'Données projet'!$E$9+1,1))-AVERAGE(OFFSET($H$3,0,0,'Données projet'!$E$9+1,1))</f>
        <v>247.67657178329881</v>
      </c>
      <c r="T145" s="62">
        <f t="shared" si="142"/>
        <v>133.63266168802033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-9.7543306765146564E-14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316.3684825550082</v>
      </c>
      <c r="AO145" s="62">
        <f t="shared" si="144"/>
        <v>133.09277301479563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3.4106051316484809E-13</v>
      </c>
      <c r="BE145" s="14">
        <f>BD145*VLOOKUP('Données projet'!$B$11,Paramètres!$A$1:$I$89,3,0)*VLOOKUP('Données projet'!$B$11,Paramètres!$A$1:$I$89,5,0)</f>
        <v>2.5006556825246659E-13</v>
      </c>
      <c r="BF145" s="14">
        <f t="shared" si="145"/>
        <v>3.3765445850268018E-12</v>
      </c>
      <c r="BG145" s="22">
        <f t="shared" si="115"/>
        <v>6.3163460169613921E-12</v>
      </c>
      <c r="BH145" s="62">
        <f t="shared" si="116"/>
        <v>293.33333333333962</v>
      </c>
      <c r="BI145" s="62">
        <f ca="1">AVERAGE(OFFSET($BH$3,0,0,'Données projet'!$E$11+1,1))-AVERAGE(OFFSET($H$3,0,0,'Données projet'!$E$11+1,1))</f>
        <v>185.06128770938847</v>
      </c>
      <c r="BJ145" s="62">
        <f t="shared" si="146"/>
        <v>176.03085267314418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-3.813056537183002E-14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151.34537857292304</v>
      </c>
      <c r="CE145" s="62">
        <f t="shared" si="148"/>
        <v>117.70728983591187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572.8601362765794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288.73333333333261</v>
      </c>
      <c r="O146" s="14">
        <f>N146*VLOOKUP('Données projet'!$B$9,Paramètres!$A$1:$I$89,3,0)*VLOOKUP('Données projet'!$B$9,Paramètres!$A$1:$I$89,5,0)</f>
        <v>261.24591999999933</v>
      </c>
      <c r="P146" s="14">
        <f t="shared" si="141"/>
        <v>62.987883814427661</v>
      </c>
      <c r="Q146" s="22">
        <f t="shared" si="108"/>
        <v>564.70720831012704</v>
      </c>
      <c r="R146" s="62">
        <f t="shared" si="109"/>
        <v>858.0405416434603</v>
      </c>
      <c r="S146" s="62">
        <f ca="1">AVERAGE(OFFSET($R$3,0,0,'Données projet'!$E$9+1,1))-AVERAGE(OFFSET($H$3,0,0,'Données projet'!$E$9+1,1))</f>
        <v>247.67657178329881</v>
      </c>
      <c r="T146" s="62">
        <f t="shared" si="142"/>
        <v>133.63266168802033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-9.7543306765146564E-14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316.3684825550082</v>
      </c>
      <c r="AO146" s="62">
        <f t="shared" si="144"/>
        <v>133.09277301479563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3.4106051316484809E-13</v>
      </c>
      <c r="BE146" s="14">
        <f>BD146*VLOOKUP('Données projet'!$B$11,Paramètres!$A$1:$I$89,3,0)*VLOOKUP('Données projet'!$B$11,Paramètres!$A$1:$I$89,5,0)</f>
        <v>2.5006556825246659E-13</v>
      </c>
      <c r="BF146" s="14">
        <f t="shared" si="145"/>
        <v>3.3765445850268018E-12</v>
      </c>
      <c r="BG146" s="22">
        <f t="shared" si="115"/>
        <v>6.3163460169613921E-12</v>
      </c>
      <c r="BH146" s="62">
        <f t="shared" si="116"/>
        <v>293.33333333333962</v>
      </c>
      <c r="BI146" s="62">
        <f ca="1">AVERAGE(OFFSET($BH$3,0,0,'Données projet'!$E$11+1,1))-AVERAGE(OFFSET($H$3,0,0,'Données projet'!$E$11+1,1))</f>
        <v>185.06128770938847</v>
      </c>
      <c r="BJ146" s="62">
        <f t="shared" si="146"/>
        <v>176.03085267314418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-3.813056537183002E-14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151.34537857292304</v>
      </c>
      <c r="CE146" s="62">
        <f t="shared" si="148"/>
        <v>117.70728983591187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574.76746013001298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291.19999999999925</v>
      </c>
      <c r="O147" s="14">
        <f>N147*VLOOKUP('Données projet'!$B$9,Paramètres!$A$1:$I$89,3,0)*VLOOKUP('Données projet'!$B$9,Paramètres!$A$1:$I$89,5,0)</f>
        <v>263.47775999999931</v>
      </c>
      <c r="P147" s="14">
        <f t="shared" si="141"/>
        <v>63.463121597633346</v>
      </c>
      <c r="Q147" s="22">
        <f t="shared" si="108"/>
        <v>569.42203544921017</v>
      </c>
      <c r="R147" s="62">
        <f t="shared" si="109"/>
        <v>862.75536878254343</v>
      </c>
      <c r="S147" s="62">
        <f ca="1">AVERAGE(OFFSET($R$3,0,0,'Données projet'!$E$9+1,1))-AVERAGE(OFFSET($H$3,0,0,'Données projet'!$E$9+1,1))</f>
        <v>247.67657178329881</v>
      </c>
      <c r="T147" s="62">
        <f t="shared" si="142"/>
        <v>133.63266168802033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-9.7543306765146564E-14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316.3684825550082</v>
      </c>
      <c r="AO147" s="62">
        <f t="shared" si="144"/>
        <v>133.09277301479563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3.4106051316484809E-13</v>
      </c>
      <c r="BE147" s="14">
        <f>BD147*VLOOKUP('Données projet'!$B$11,Paramètres!$A$1:$I$89,3,0)*VLOOKUP('Données projet'!$B$11,Paramètres!$A$1:$I$89,5,0)</f>
        <v>2.5006556825246659E-13</v>
      </c>
      <c r="BF147" s="14">
        <f t="shared" si="145"/>
        <v>3.3765445850268018E-12</v>
      </c>
      <c r="BG147" s="22">
        <f t="shared" si="115"/>
        <v>6.3163460169613921E-12</v>
      </c>
      <c r="BH147" s="62">
        <f t="shared" si="116"/>
        <v>293.33333333333962</v>
      </c>
      <c r="BI147" s="62">
        <f ca="1">AVERAGE(OFFSET($BH$3,0,0,'Données projet'!$E$11+1,1))-AVERAGE(OFFSET($H$3,0,0,'Données projet'!$E$11+1,1))</f>
        <v>185.06128770938847</v>
      </c>
      <c r="BJ147" s="62">
        <f t="shared" si="146"/>
        <v>176.03085267314418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-3.813056537183002E-14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151.34537857292304</v>
      </c>
      <c r="CE147" s="62">
        <f t="shared" si="148"/>
        <v>117.70728983591187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576.6744942024194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293.66666666666589</v>
      </c>
      <c r="O148" s="14">
        <f>N148*VLOOKUP('Données projet'!$B$9,Paramètres!$A$1:$I$89,3,0)*VLOOKUP('Données projet'!$B$9,Paramètres!$A$1:$I$89,5,0)</f>
        <v>265.70959999999928</v>
      </c>
      <c r="P148" s="14">
        <f t="shared" si="141"/>
        <v>63.937891026614238</v>
      </c>
      <c r="Q148" s="22">
        <f t="shared" si="108"/>
        <v>574.13604687135182</v>
      </c>
      <c r="R148" s="62">
        <f t="shared" si="109"/>
        <v>867.46938020468519</v>
      </c>
      <c r="S148" s="62">
        <f ca="1">AVERAGE(OFFSET($R$3,0,0,'Données projet'!$E$9+1,1))-AVERAGE(OFFSET($H$3,0,0,'Données projet'!$E$9+1,1))</f>
        <v>247.67657178329881</v>
      </c>
      <c r="T148" s="62">
        <f t="shared" si="142"/>
        <v>133.63266168802033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-9.7543306765146564E-14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316.3684825550082</v>
      </c>
      <c r="AO148" s="62">
        <f t="shared" si="144"/>
        <v>133.09277301479563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3.4106051316484809E-13</v>
      </c>
      <c r="BE148" s="14">
        <f>BD148*VLOOKUP('Données projet'!$B$11,Paramètres!$A$1:$I$89,3,0)*VLOOKUP('Données projet'!$B$11,Paramètres!$A$1:$I$89,5,0)</f>
        <v>2.5006556825246659E-13</v>
      </c>
      <c r="BF148" s="14">
        <f t="shared" si="145"/>
        <v>3.3765445850268018E-12</v>
      </c>
      <c r="BG148" s="22">
        <f t="shared" si="115"/>
        <v>6.3163460169613921E-12</v>
      </c>
      <c r="BH148" s="62">
        <f t="shared" si="116"/>
        <v>293.33333333333962</v>
      </c>
      <c r="BI148" s="62">
        <f ca="1">AVERAGE(OFFSET($BH$3,0,0,'Données projet'!$E$11+1,1))-AVERAGE(OFFSET($H$3,0,0,'Données projet'!$E$11+1,1))</f>
        <v>185.06128770938847</v>
      </c>
      <c r="BJ148" s="62">
        <f t="shared" si="146"/>
        <v>176.03085267314418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-3.813056537183002E-14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151.34537857292304</v>
      </c>
      <c r="CE148" s="62">
        <f t="shared" si="148"/>
        <v>117.70728983591187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578.58124072405269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296.13333333333253</v>
      </c>
      <c r="O149" s="14">
        <f>N149*VLOOKUP('Données projet'!$B$9,Paramètres!$A$1:$I$89,3,0)*VLOOKUP('Données projet'!$B$9,Paramètres!$A$1:$I$89,5,0)</f>
        <v>267.94143999999926</v>
      </c>
      <c r="P149" s="14">
        <f t="shared" si="141"/>
        <v>64.412196491203645</v>
      </c>
      <c r="Q149" s="22">
        <f t="shared" si="108"/>
        <v>578.84925022217828</v>
      </c>
      <c r="R149" s="62">
        <f t="shared" si="109"/>
        <v>872.18258355551166</v>
      </c>
      <c r="S149" s="62">
        <f ca="1">AVERAGE(OFFSET($R$3,0,0,'Données projet'!$E$9+1,1))-AVERAGE(OFFSET($H$3,0,0,'Données projet'!$E$9+1,1))</f>
        <v>247.67657178329881</v>
      </c>
      <c r="T149" s="62">
        <f t="shared" si="142"/>
        <v>133.63266168802033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-9.7543306765146564E-14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316.3684825550082</v>
      </c>
      <c r="AO149" s="62">
        <f t="shared" si="144"/>
        <v>133.09277301479563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3.4106051316484809E-13</v>
      </c>
      <c r="BE149" s="14">
        <f>BD149*VLOOKUP('Données projet'!$B$11,Paramètres!$A$1:$I$89,3,0)*VLOOKUP('Données projet'!$B$11,Paramètres!$A$1:$I$89,5,0)</f>
        <v>2.5006556825246659E-13</v>
      </c>
      <c r="BF149" s="14">
        <f t="shared" si="145"/>
        <v>3.3765445850268018E-12</v>
      </c>
      <c r="BG149" s="22">
        <f t="shared" si="115"/>
        <v>6.3163460169613921E-12</v>
      </c>
      <c r="BH149" s="62">
        <f t="shared" si="116"/>
        <v>293.33333333333962</v>
      </c>
      <c r="BI149" s="62">
        <f ca="1">AVERAGE(OFFSET($BH$3,0,0,'Données projet'!$E$11+1,1))-AVERAGE(OFFSET($H$3,0,0,'Données projet'!$E$11+1,1))</f>
        <v>185.06128770938847</v>
      </c>
      <c r="BJ149" s="62">
        <f t="shared" si="146"/>
        <v>176.03085267314418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-3.813056537183002E-14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151.34537857292304</v>
      </c>
      <c r="CE149" s="62">
        <f t="shared" si="148"/>
        <v>117.70728983591187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580.48770189284971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298.59999999999917</v>
      </c>
      <c r="O150" s="14">
        <f>N150*VLOOKUP('Données projet'!$B$9,Paramètres!$A$1:$I$89,3,0)*VLOOKUP('Données projet'!$B$9,Paramètres!$A$1:$I$89,5,0)</f>
        <v>270.17327999999924</v>
      </c>
      <c r="P150" s="14">
        <f t="shared" si="141"/>
        <v>64.886042303882803</v>
      </c>
      <c r="Q150" s="22">
        <f t="shared" si="108"/>
        <v>583.56165301259455</v>
      </c>
      <c r="R150" s="62">
        <f t="shared" si="109"/>
        <v>876.89498634592792</v>
      </c>
      <c r="S150" s="62">
        <f ca="1">AVERAGE(OFFSET($R$3,0,0,'Données projet'!$E$9+1,1))-AVERAGE(OFFSET($H$3,0,0,'Données projet'!$E$9+1,1))</f>
        <v>247.67657178329881</v>
      </c>
      <c r="T150" s="62">
        <f t="shared" si="142"/>
        <v>133.63266168802033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-9.7543306765146564E-14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316.3684825550082</v>
      </c>
      <c r="AO150" s="62">
        <f t="shared" si="144"/>
        <v>133.09277301479563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3.4106051316484809E-13</v>
      </c>
      <c r="BE150" s="14">
        <f>BD150*VLOOKUP('Données projet'!$B$11,Paramètres!$A$1:$I$89,3,0)*VLOOKUP('Données projet'!$B$11,Paramètres!$A$1:$I$89,5,0)</f>
        <v>2.5006556825246659E-13</v>
      </c>
      <c r="BF150" s="14">
        <f t="shared" si="145"/>
        <v>3.3765445850268018E-12</v>
      </c>
      <c r="BG150" s="22">
        <f t="shared" si="115"/>
        <v>6.3163460169613921E-12</v>
      </c>
      <c r="BH150" s="62">
        <f t="shared" si="116"/>
        <v>293.33333333333962</v>
      </c>
      <c r="BI150" s="62">
        <f ca="1">AVERAGE(OFFSET($BH$3,0,0,'Données projet'!$E$11+1,1))-AVERAGE(OFFSET($H$3,0,0,'Données projet'!$E$11+1,1))</f>
        <v>185.06128770938847</v>
      </c>
      <c r="BJ150" s="62">
        <f t="shared" si="146"/>
        <v>176.03085267314418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-3.813056537183002E-14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151.34537857292304</v>
      </c>
      <c r="CE150" s="62">
        <f t="shared" si="148"/>
        <v>117.70728983591187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582.39387987511509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301.06666666666581</v>
      </c>
      <c r="O151" s="14">
        <f>N151*VLOOKUP('Données projet'!$B$9,Paramètres!$A$1:$I$89,3,0)*VLOOKUP('Données projet'!$B$9,Paramètres!$A$1:$I$89,5,0)</f>
        <v>272.40511999999921</v>
      </c>
      <c r="P151" s="14">
        <f t="shared" si="141"/>
        <v>65.35943270177107</v>
      </c>
      <c r="Q151" s="22">
        <f t="shared" si="108"/>
        <v>588.27326262224994</v>
      </c>
      <c r="R151" s="62">
        <f t="shared" si="109"/>
        <v>881.60659595558332</v>
      </c>
      <c r="S151" s="62">
        <f ca="1">AVERAGE(OFFSET($R$3,0,0,'Données projet'!$E$9+1,1))-AVERAGE(OFFSET($H$3,0,0,'Données projet'!$E$9+1,1))</f>
        <v>247.67657178329881</v>
      </c>
      <c r="T151" s="62">
        <f t="shared" si="142"/>
        <v>133.63266168802033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-9.7543306765146564E-14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316.3684825550082</v>
      </c>
      <c r="AO151" s="62">
        <f t="shared" si="144"/>
        <v>133.09277301479563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3.4106051316484809E-13</v>
      </c>
      <c r="BE151" s="14">
        <f>BD151*VLOOKUP('Données projet'!$B$11,Paramètres!$A$1:$I$89,3,0)*VLOOKUP('Données projet'!$B$11,Paramètres!$A$1:$I$89,5,0)</f>
        <v>2.5006556825246659E-13</v>
      </c>
      <c r="BF151" s="14">
        <f t="shared" si="145"/>
        <v>3.3765445850268018E-12</v>
      </c>
      <c r="BG151" s="22">
        <f t="shared" si="115"/>
        <v>6.3163460169613921E-12</v>
      </c>
      <c r="BH151" s="62">
        <f t="shared" si="116"/>
        <v>293.33333333333962</v>
      </c>
      <c r="BI151" s="62">
        <f ca="1">AVERAGE(OFFSET($BH$3,0,0,'Données projet'!$E$11+1,1))-AVERAGE(OFFSET($H$3,0,0,'Données projet'!$E$11+1,1))</f>
        <v>185.06128770938847</v>
      </c>
      <c r="BJ151" s="62">
        <f t="shared" si="146"/>
        <v>176.03085267314418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-3.813056537183002E-14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151.34537857292304</v>
      </c>
      <c r="CE151" s="62">
        <f t="shared" si="148"/>
        <v>117.70728983591187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584.29977680618606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303.53333333333245</v>
      </c>
      <c r="O152" s="14">
        <f>N152*VLOOKUP('Données projet'!$B$9,Paramètres!$A$1:$I$89,3,0)*VLOOKUP('Données projet'!$B$9,Paramètres!$A$1:$I$89,5,0)</f>
        <v>274.63695999999919</v>
      </c>
      <c r="P152" s="14">
        <f t="shared" si="141"/>
        <v>65.83237184854913</v>
      </c>
      <c r="Q152" s="22">
        <f t="shared" si="108"/>
        <v>592.98408630288839</v>
      </c>
      <c r="R152" s="62">
        <f t="shared" si="109"/>
        <v>886.31741963622176</v>
      </c>
      <c r="S152" s="62">
        <f ca="1">AVERAGE(OFFSET($R$3,0,0,'Données projet'!$E$9+1,1))-AVERAGE(OFFSET($H$3,0,0,'Données projet'!$E$9+1,1))</f>
        <v>247.67657178329881</v>
      </c>
      <c r="T152" s="62">
        <f t="shared" si="142"/>
        <v>133.63266168802033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-9.7543306765146564E-14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316.3684825550082</v>
      </c>
      <c r="AO152" s="62">
        <f t="shared" si="144"/>
        <v>133.09277301479563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3.4106051316484809E-13</v>
      </c>
      <c r="BE152" s="14">
        <f>BD152*VLOOKUP('Données projet'!$B$11,Paramètres!$A$1:$I$89,3,0)*VLOOKUP('Données projet'!$B$11,Paramètres!$A$1:$I$89,5,0)</f>
        <v>2.5006556825246659E-13</v>
      </c>
      <c r="BF152" s="14">
        <f t="shared" si="145"/>
        <v>3.3765445850268018E-12</v>
      </c>
      <c r="BG152" s="22">
        <f t="shared" si="115"/>
        <v>6.3163460169613921E-12</v>
      </c>
      <c r="BH152" s="62">
        <f t="shared" si="116"/>
        <v>293.33333333333962</v>
      </c>
      <c r="BI152" s="62">
        <f ca="1">AVERAGE(OFFSET($BH$3,0,0,'Données projet'!$E$11+1,1))-AVERAGE(OFFSET($H$3,0,0,'Données projet'!$E$11+1,1))</f>
        <v>185.06128770938847</v>
      </c>
      <c r="BJ152" s="62">
        <f t="shared" si="146"/>
        <v>176.03085267314418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-3.813056537183002E-14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151.34537857292304</v>
      </c>
      <c r="CE152" s="62">
        <f t="shared" si="148"/>
        <v>117.70728983591187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586.20539479108152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305.99999999999909</v>
      </c>
      <c r="O153" s="14">
        <f>N153*VLOOKUP('Données projet'!$B$9,Paramètres!$A$1:$I$89,3,0)*VLOOKUP('Données projet'!$B$9,Paramètres!$A$1:$I$89,5,0)</f>
        <v>276.86879999999917</v>
      </c>
      <c r="P153" s="14">
        <f t="shared" si="141"/>
        <v>66.304863836318546</v>
      </c>
      <c r="Q153" s="22">
        <f t="shared" si="108"/>
        <v>597.69413118158661</v>
      </c>
      <c r="R153" s="62">
        <f t="shared" si="109"/>
        <v>891.02746451491998</v>
      </c>
      <c r="S153" s="62">
        <f ca="1">AVERAGE(OFFSET($R$3,0,0,'Données projet'!$E$9+1,1))-AVERAGE(OFFSET($H$3,0,0,'Données projet'!$E$9+1,1))</f>
        <v>247.67657178329881</v>
      </c>
      <c r="T153" s="62">
        <f t="shared" si="142"/>
        <v>133.63266168802033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-9.7543306765146564E-14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316.3684825550082</v>
      </c>
      <c r="AO153" s="62">
        <f t="shared" si="144"/>
        <v>133.09277301479563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3.4106051316484809E-13</v>
      </c>
      <c r="BE153" s="14">
        <f>BD153*VLOOKUP('Données projet'!$B$11,Paramètres!$A$1:$I$89,3,0)*VLOOKUP('Données projet'!$B$11,Paramètres!$A$1:$I$89,5,0)</f>
        <v>2.5006556825246659E-13</v>
      </c>
      <c r="BF153" s="14">
        <f t="shared" si="145"/>
        <v>3.3765445850268018E-12</v>
      </c>
      <c r="BG153" s="22">
        <f t="shared" si="115"/>
        <v>6.3163460169613921E-12</v>
      </c>
      <c r="BH153" s="62">
        <f t="shared" si="116"/>
        <v>293.33333333333962</v>
      </c>
      <c r="BI153" s="62">
        <f ca="1">AVERAGE(OFFSET($BH$3,0,0,'Données projet'!$E$11+1,1))-AVERAGE(OFFSET($H$3,0,0,'Données projet'!$E$11+1,1))</f>
        <v>185.06128770938847</v>
      </c>
      <c r="BJ153" s="62">
        <f t="shared" si="146"/>
        <v>176.03085267314418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-3.813056537183002E-14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151.34537857292304</v>
      </c>
      <c r="CE153" s="62">
        <f t="shared" si="148"/>
        <v>117.70728983591187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588.11073590513013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-9.0949470177292824E-13</v>
      </c>
      <c r="O154" s="14">
        <f>N154*VLOOKUP('Données projet'!$B$9,Paramètres!$A$1:$I$89,3,0)*VLOOKUP('Données projet'!$B$9,Paramètres!$A$1:$I$89,5,0)</f>
        <v>-8.2291080616414541E-13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247.67657178329881</v>
      </c>
      <c r="T154" s="62">
        <f t="shared" si="142"/>
        <v>133.63266168802033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-9.7543306765146564E-14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316.3684825550082</v>
      </c>
      <c r="AO154" s="62">
        <f t="shared" si="144"/>
        <v>133.09277301479563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3.4106051316484809E-13</v>
      </c>
      <c r="BE154" s="14">
        <f>BD154*VLOOKUP('Données projet'!$B$11,Paramètres!$A$1:$I$89,3,0)*VLOOKUP('Données projet'!$B$11,Paramètres!$A$1:$I$89,5,0)</f>
        <v>2.5006556825246659E-13</v>
      </c>
      <c r="BF154" s="14">
        <f t="shared" ref="BF154:BF203" si="167">EXP(-1.0587+0.8836*LN(BE154)+0.284)</f>
        <v>3.3765445850268018E-12</v>
      </c>
      <c r="BG154" s="22">
        <f t="shared" ref="BG154:BG203" si="168">(BE154+BF154)*0.475*44/12</f>
        <v>6.3163460169613921E-12</v>
      </c>
      <c r="BH154" s="62">
        <f t="shared" si="116"/>
        <v>293.33333333333962</v>
      </c>
      <c r="BI154" s="62">
        <f ca="1">AVERAGE(OFFSET($BH$3,0,0,'Données projet'!$E$11+1,1))-AVERAGE(OFFSET($H$3,0,0,'Données projet'!$E$11+1,1))</f>
        <v>185.06128770938847</v>
      </c>
      <c r="BJ154" s="62">
        <f t="shared" si="146"/>
        <v>176.03085267314418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-3.813056537183002E-14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151.34537857292304</v>
      </c>
      <c r="CE154" s="62">
        <f t="shared" si="148"/>
        <v>117.70728983591187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590.0158021945839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-9.0949470177292824E-13</v>
      </c>
      <c r="O155" s="14">
        <f>N155*VLOOKUP('Données projet'!$B$9,Paramètres!$A$1:$I$89,3,0)*VLOOKUP('Données projet'!$B$9,Paramètres!$A$1:$I$89,5,0)</f>
        <v>-8.2291080616414541E-13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247.67657178329881</v>
      </c>
      <c r="T155" s="62">
        <f t="shared" si="142"/>
        <v>133.63266168802033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-9.7543306765146564E-14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316.3684825550082</v>
      </c>
      <c r="AO155" s="62">
        <f t="shared" si="144"/>
        <v>133.09277301479563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3.4106051316484809E-13</v>
      </c>
      <c r="BE155" s="14">
        <f>BD155*VLOOKUP('Données projet'!$B$11,Paramètres!$A$1:$I$89,3,0)*VLOOKUP('Données projet'!$B$11,Paramètres!$A$1:$I$89,5,0)</f>
        <v>2.5006556825246659E-13</v>
      </c>
      <c r="BF155" s="14">
        <f t="shared" si="167"/>
        <v>3.3765445850268018E-12</v>
      </c>
      <c r="BG155" s="22">
        <f t="shared" si="168"/>
        <v>6.3163460169613921E-12</v>
      </c>
      <c r="BH155" s="62">
        <f t="shared" si="116"/>
        <v>293.33333333333962</v>
      </c>
      <c r="BI155" s="62">
        <f ca="1">AVERAGE(OFFSET($BH$3,0,0,'Données projet'!$E$11+1,1))-AVERAGE(OFFSET($H$3,0,0,'Données projet'!$E$11+1,1))</f>
        <v>185.06128770938847</v>
      </c>
      <c r="BJ155" s="62">
        <f t="shared" si="146"/>
        <v>176.03085267314418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-3.813056537183002E-14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151.34537857292304</v>
      </c>
      <c r="CE155" s="62">
        <f t="shared" si="148"/>
        <v>117.70728983591187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591.92059567721367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-9.0949470177292824E-13</v>
      </c>
      <c r="O156" s="14">
        <f>N156*VLOOKUP('Données projet'!$B$9,Paramètres!$A$1:$I$89,3,0)*VLOOKUP('Données projet'!$B$9,Paramètres!$A$1:$I$89,5,0)</f>
        <v>-8.2291080616414541E-13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247.67657178329881</v>
      </c>
      <c r="T156" s="62">
        <f t="shared" si="142"/>
        <v>133.63266168802033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-9.7543306765146564E-14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316.3684825550082</v>
      </c>
      <c r="AO156" s="62">
        <f t="shared" si="144"/>
        <v>133.09277301479563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3.4106051316484809E-13</v>
      </c>
      <c r="BE156" s="14">
        <f>BD156*VLOOKUP('Données projet'!$B$11,Paramètres!$A$1:$I$89,3,0)*VLOOKUP('Données projet'!$B$11,Paramètres!$A$1:$I$89,5,0)</f>
        <v>2.5006556825246659E-13</v>
      </c>
      <c r="BF156" s="14">
        <f t="shared" si="167"/>
        <v>3.3765445850268018E-12</v>
      </c>
      <c r="BG156" s="22">
        <f t="shared" si="168"/>
        <v>6.3163460169613921E-12</v>
      </c>
      <c r="BH156" s="62">
        <f t="shared" si="116"/>
        <v>293.33333333333962</v>
      </c>
      <c r="BI156" s="62">
        <f ca="1">AVERAGE(OFFSET($BH$3,0,0,'Données projet'!$E$11+1,1))-AVERAGE(OFFSET($H$3,0,0,'Données projet'!$E$11+1,1))</f>
        <v>185.06128770938847</v>
      </c>
      <c r="BJ156" s="62">
        <f t="shared" si="146"/>
        <v>176.03085267314418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-3.813056537183002E-14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151.34537857292304</v>
      </c>
      <c r="CE156" s="62">
        <f t="shared" si="148"/>
        <v>117.70728983591187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593.82511834288903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-9.0949470177292824E-13</v>
      </c>
      <c r="O157" s="14">
        <f>N157*VLOOKUP('Données projet'!$B$9,Paramètres!$A$1:$I$89,3,0)*VLOOKUP('Données projet'!$B$9,Paramètres!$A$1:$I$89,5,0)</f>
        <v>-8.2291080616414541E-13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247.67657178329881</v>
      </c>
      <c r="T157" s="62">
        <f t="shared" si="142"/>
        <v>133.63266168802033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-9.7543306765146564E-14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316.3684825550082</v>
      </c>
      <c r="AO157" s="62">
        <f t="shared" si="144"/>
        <v>133.09277301479563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3.4106051316484809E-13</v>
      </c>
      <c r="BE157" s="14">
        <f>BD157*VLOOKUP('Données projet'!$B$11,Paramètres!$A$1:$I$89,3,0)*VLOOKUP('Données projet'!$B$11,Paramètres!$A$1:$I$89,5,0)</f>
        <v>2.5006556825246659E-13</v>
      </c>
      <c r="BF157" s="14">
        <f t="shared" si="167"/>
        <v>3.3765445850268018E-12</v>
      </c>
      <c r="BG157" s="22">
        <f t="shared" si="168"/>
        <v>6.3163460169613921E-12</v>
      </c>
      <c r="BH157" s="62">
        <f t="shared" si="116"/>
        <v>293.33333333333962</v>
      </c>
      <c r="BI157" s="62">
        <f ca="1">AVERAGE(OFFSET($BH$3,0,0,'Données projet'!$E$11+1,1))-AVERAGE(OFFSET($H$3,0,0,'Données projet'!$E$11+1,1))</f>
        <v>185.06128770938847</v>
      </c>
      <c r="BJ157" s="62">
        <f t="shared" si="146"/>
        <v>176.03085267314418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-3.813056537183002E-14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151.34537857292304</v>
      </c>
      <c r="CE157" s="62">
        <f t="shared" si="148"/>
        <v>117.70728983591187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595.72937215414299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-9.0949470177292824E-13</v>
      </c>
      <c r="O158" s="14">
        <f>N158*VLOOKUP('Données projet'!$B$9,Paramètres!$A$1:$I$89,3,0)*VLOOKUP('Données projet'!$B$9,Paramètres!$A$1:$I$89,5,0)</f>
        <v>-8.2291080616414541E-13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247.67657178329881</v>
      </c>
      <c r="T158" s="62">
        <f t="shared" si="142"/>
        <v>133.63266168802033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-9.7543306765146564E-14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316.3684825550082</v>
      </c>
      <c r="AO158" s="62">
        <f t="shared" si="144"/>
        <v>133.09277301479563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3.4106051316484809E-13</v>
      </c>
      <c r="BE158" s="14">
        <f>BD158*VLOOKUP('Données projet'!$B$11,Paramètres!$A$1:$I$89,3,0)*VLOOKUP('Données projet'!$B$11,Paramètres!$A$1:$I$89,5,0)</f>
        <v>2.5006556825246659E-13</v>
      </c>
      <c r="BF158" s="14">
        <f t="shared" si="167"/>
        <v>3.3765445850268018E-12</v>
      </c>
      <c r="BG158" s="22">
        <f t="shared" si="168"/>
        <v>6.3163460169613921E-12</v>
      </c>
      <c r="BH158" s="62">
        <f t="shared" si="116"/>
        <v>293.33333333333962</v>
      </c>
      <c r="BI158" s="62">
        <f ca="1">AVERAGE(OFFSET($BH$3,0,0,'Données projet'!$E$11+1,1))-AVERAGE(OFFSET($H$3,0,0,'Données projet'!$E$11+1,1))</f>
        <v>185.06128770938847</v>
      </c>
      <c r="BJ158" s="62">
        <f t="shared" si="146"/>
        <v>176.03085267314418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-3.813056537183002E-14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151.34537857292304</v>
      </c>
      <c r="CE158" s="62">
        <f t="shared" si="148"/>
        <v>117.70728983591187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597.63335904672135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-9.0949470177292824E-13</v>
      </c>
      <c r="O159" s="14">
        <f>N159*VLOOKUP('Données projet'!$B$9,Paramètres!$A$1:$I$89,3,0)*VLOOKUP('Données projet'!$B$9,Paramètres!$A$1:$I$89,5,0)</f>
        <v>-8.2291080616414541E-13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247.67657178329881</v>
      </c>
      <c r="T159" s="62">
        <f t="shared" si="142"/>
        <v>133.63266168802033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-9.7543306765146564E-14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316.3684825550082</v>
      </c>
      <c r="AO159" s="62">
        <f t="shared" si="144"/>
        <v>133.09277301479563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3.4106051316484809E-13</v>
      </c>
      <c r="BE159" s="14">
        <f>BD159*VLOOKUP('Données projet'!$B$11,Paramètres!$A$1:$I$89,3,0)*VLOOKUP('Données projet'!$B$11,Paramètres!$A$1:$I$89,5,0)</f>
        <v>2.5006556825246659E-13</v>
      </c>
      <c r="BF159" s="14">
        <f t="shared" si="167"/>
        <v>3.3765445850268018E-12</v>
      </c>
      <c r="BG159" s="22">
        <f t="shared" si="168"/>
        <v>6.3163460169613921E-12</v>
      </c>
      <c r="BH159" s="62">
        <f t="shared" si="116"/>
        <v>293.33333333333962</v>
      </c>
      <c r="BI159" s="62">
        <f ca="1">AVERAGE(OFFSET($BH$3,0,0,'Données projet'!$E$11+1,1))-AVERAGE(OFFSET($H$3,0,0,'Données projet'!$E$11+1,1))</f>
        <v>185.06128770938847</v>
      </c>
      <c r="BJ159" s="62">
        <f t="shared" si="146"/>
        <v>176.03085267314418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-3.813056537183002E-14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151.34537857292304</v>
      </c>
      <c r="CE159" s="62">
        <f t="shared" si="148"/>
        <v>117.70728983591187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599.53708093011733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-9.0949470177292824E-13</v>
      </c>
      <c r="O160" s="14">
        <f>N160*VLOOKUP('Données projet'!$B$9,Paramètres!$A$1:$I$89,3,0)*VLOOKUP('Données projet'!$B$9,Paramètres!$A$1:$I$89,5,0)</f>
        <v>-8.2291080616414541E-13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247.67657178329881</v>
      </c>
      <c r="T160" s="62">
        <f t="shared" si="142"/>
        <v>133.63266168802033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-9.7543306765146564E-14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316.3684825550082</v>
      </c>
      <c r="AO160" s="62">
        <f t="shared" si="144"/>
        <v>133.09277301479563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3.4106051316484809E-13</v>
      </c>
      <c r="BE160" s="14">
        <f>BD160*VLOOKUP('Données projet'!$B$11,Paramètres!$A$1:$I$89,3,0)*VLOOKUP('Données projet'!$B$11,Paramètres!$A$1:$I$89,5,0)</f>
        <v>2.5006556825246659E-13</v>
      </c>
      <c r="BF160" s="14">
        <f t="shared" si="167"/>
        <v>3.3765445850268018E-12</v>
      </c>
      <c r="BG160" s="22">
        <f t="shared" si="168"/>
        <v>6.3163460169613921E-12</v>
      </c>
      <c r="BH160" s="62">
        <f t="shared" si="116"/>
        <v>293.33333333333962</v>
      </c>
      <c r="BI160" s="62">
        <f ca="1">AVERAGE(OFFSET($BH$3,0,0,'Données projet'!$E$11+1,1))-AVERAGE(OFFSET($H$3,0,0,'Données projet'!$E$11+1,1))</f>
        <v>185.06128770938847</v>
      </c>
      <c r="BJ160" s="62">
        <f t="shared" si="146"/>
        <v>176.03085267314418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-3.813056537183002E-14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151.34537857292304</v>
      </c>
      <c r="CE160" s="62">
        <f t="shared" si="148"/>
        <v>117.70728983591187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601.44053968809271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-9.0949470177292824E-13</v>
      </c>
      <c r="O161" s="14">
        <f>N161*VLOOKUP('Données projet'!$B$9,Paramètres!$A$1:$I$89,3,0)*VLOOKUP('Données projet'!$B$9,Paramètres!$A$1:$I$89,5,0)</f>
        <v>-8.2291080616414541E-13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247.67657178329881</v>
      </c>
      <c r="T161" s="62">
        <f t="shared" si="142"/>
        <v>133.63266168802033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-9.7543306765146564E-14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316.3684825550082</v>
      </c>
      <c r="AO161" s="62">
        <f t="shared" si="144"/>
        <v>133.09277301479563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3.4106051316484809E-13</v>
      </c>
      <c r="BE161" s="14">
        <f>BD161*VLOOKUP('Données projet'!$B$11,Paramètres!$A$1:$I$89,3,0)*VLOOKUP('Données projet'!$B$11,Paramètres!$A$1:$I$89,5,0)</f>
        <v>2.5006556825246659E-13</v>
      </c>
      <c r="BF161" s="14">
        <f t="shared" si="167"/>
        <v>3.3765445850268018E-12</v>
      </c>
      <c r="BG161" s="22">
        <f t="shared" si="168"/>
        <v>6.3163460169613921E-12</v>
      </c>
      <c r="BH161" s="62">
        <f t="shared" si="116"/>
        <v>293.33333333333962</v>
      </c>
      <c r="BI161" s="62">
        <f ca="1">AVERAGE(OFFSET($BH$3,0,0,'Données projet'!$E$11+1,1))-AVERAGE(OFFSET($H$3,0,0,'Données projet'!$E$11+1,1))</f>
        <v>185.06128770938847</v>
      </c>
      <c r="BJ161" s="62">
        <f t="shared" si="146"/>
        <v>176.03085267314418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-3.813056537183002E-14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151.34537857292304</v>
      </c>
      <c r="CE161" s="62">
        <f t="shared" si="148"/>
        <v>117.70728983591187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603.34373717918538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-9.0949470177292824E-13</v>
      </c>
      <c r="O162" s="14">
        <f>N162*VLOOKUP('Données projet'!$B$9,Paramètres!$A$1:$I$89,3,0)*VLOOKUP('Données projet'!$B$9,Paramètres!$A$1:$I$89,5,0)</f>
        <v>-8.2291080616414541E-13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247.67657178329881</v>
      </c>
      <c r="T162" s="62">
        <f t="shared" si="142"/>
        <v>133.63266168802033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-9.7543306765146564E-14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316.3684825550082</v>
      </c>
      <c r="AO162" s="62">
        <f t="shared" si="144"/>
        <v>133.09277301479563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3.4106051316484809E-13</v>
      </c>
      <c r="BE162" s="14">
        <f>BD162*VLOOKUP('Données projet'!$B$11,Paramètres!$A$1:$I$89,3,0)*VLOOKUP('Données projet'!$B$11,Paramètres!$A$1:$I$89,5,0)</f>
        <v>2.5006556825246659E-13</v>
      </c>
      <c r="BF162" s="14">
        <f t="shared" si="167"/>
        <v>3.3765445850268018E-12</v>
      </c>
      <c r="BG162" s="22">
        <f t="shared" si="168"/>
        <v>6.3163460169613921E-12</v>
      </c>
      <c r="BH162" s="62">
        <f t="shared" si="116"/>
        <v>293.33333333333962</v>
      </c>
      <c r="BI162" s="62">
        <f ca="1">AVERAGE(OFFSET($BH$3,0,0,'Données projet'!$E$11+1,1))-AVERAGE(OFFSET($H$3,0,0,'Données projet'!$E$11+1,1))</f>
        <v>185.06128770938847</v>
      </c>
      <c r="BJ162" s="62">
        <f t="shared" si="146"/>
        <v>176.03085267314418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-3.813056537183002E-14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151.34537857292304</v>
      </c>
      <c r="CE162" s="62">
        <f t="shared" si="148"/>
        <v>117.70728983591187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605.24667523720336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-9.0949470177292824E-13</v>
      </c>
      <c r="O163" s="14">
        <f>N163*VLOOKUP('Données projet'!$B$9,Paramètres!$A$1:$I$89,3,0)*VLOOKUP('Données projet'!$B$9,Paramètres!$A$1:$I$89,5,0)</f>
        <v>-8.2291080616414541E-13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247.67657178329881</v>
      </c>
      <c r="T163" s="62">
        <f t="shared" si="142"/>
        <v>133.63266168802033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-9.7543306765146564E-14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316.3684825550082</v>
      </c>
      <c r="AO163" s="62">
        <f t="shared" si="144"/>
        <v>133.09277301479563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3.4106051316484809E-13</v>
      </c>
      <c r="BE163" s="14">
        <f>BD163*VLOOKUP('Données projet'!$B$11,Paramètres!$A$1:$I$89,3,0)*VLOOKUP('Données projet'!$B$11,Paramètres!$A$1:$I$89,5,0)</f>
        <v>2.5006556825246659E-13</v>
      </c>
      <c r="BF163" s="14">
        <f t="shared" si="167"/>
        <v>3.3765445850268018E-12</v>
      </c>
      <c r="BG163" s="22">
        <f t="shared" si="168"/>
        <v>6.3163460169613921E-12</v>
      </c>
      <c r="BH163" s="62">
        <f t="shared" si="116"/>
        <v>293.33333333333962</v>
      </c>
      <c r="BI163" s="62">
        <f ca="1">AVERAGE(OFFSET($BH$3,0,0,'Données projet'!$E$11+1,1))-AVERAGE(OFFSET($H$3,0,0,'Données projet'!$E$11+1,1))</f>
        <v>185.06128770938847</v>
      </c>
      <c r="BJ163" s="62">
        <f t="shared" si="146"/>
        <v>176.03085267314418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-3.813056537183002E-14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151.34537857292304</v>
      </c>
      <c r="CE163" s="62">
        <f t="shared" si="148"/>
        <v>117.70728983591187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607.14935567170596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-9.0949470177292824E-13</v>
      </c>
      <c r="O164" s="14">
        <f>N164*VLOOKUP('Données projet'!$B$9,Paramètres!$A$1:$I$89,3,0)*VLOOKUP('Données projet'!$B$9,Paramètres!$A$1:$I$89,5,0)</f>
        <v>-8.2291080616414541E-13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247.67657178329881</v>
      </c>
      <c r="T164" s="62">
        <f t="shared" si="142"/>
        <v>133.63266168802033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-9.7543306765146564E-14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316.3684825550082</v>
      </c>
      <c r="AO164" s="62">
        <f t="shared" si="144"/>
        <v>133.09277301479563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3.4106051316484809E-13</v>
      </c>
      <c r="BE164" s="14">
        <f>BD164*VLOOKUP('Données projet'!$B$11,Paramètres!$A$1:$I$89,3,0)*VLOOKUP('Données projet'!$B$11,Paramètres!$A$1:$I$89,5,0)</f>
        <v>2.5006556825246659E-13</v>
      </c>
      <c r="BF164" s="14">
        <f t="shared" si="167"/>
        <v>3.3765445850268018E-12</v>
      </c>
      <c r="BG164" s="22">
        <f t="shared" si="168"/>
        <v>6.3163460169613921E-12</v>
      </c>
      <c r="BH164" s="62">
        <f t="shared" si="116"/>
        <v>293.33333333333962</v>
      </c>
      <c r="BI164" s="62">
        <f ca="1">AVERAGE(OFFSET($BH$3,0,0,'Données projet'!$E$11+1,1))-AVERAGE(OFFSET($H$3,0,0,'Données projet'!$E$11+1,1))</f>
        <v>185.06128770938847</v>
      </c>
      <c r="BJ164" s="62">
        <f t="shared" si="146"/>
        <v>176.03085267314418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-3.813056537183002E-14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151.34537857292304</v>
      </c>
      <c r="CE164" s="62">
        <f t="shared" si="148"/>
        <v>117.70728983591187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609.05178026847398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-9.0949470177292824E-13</v>
      </c>
      <c r="O165" s="14">
        <f>N165*VLOOKUP('Données projet'!$B$9,Paramètres!$A$1:$I$89,3,0)*VLOOKUP('Données projet'!$B$9,Paramètres!$A$1:$I$89,5,0)</f>
        <v>-8.2291080616414541E-13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247.67657178329881</v>
      </c>
      <c r="T165" s="62">
        <f t="shared" si="142"/>
        <v>133.63266168802033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-9.7543306765146564E-14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316.3684825550082</v>
      </c>
      <c r="AO165" s="62">
        <f t="shared" si="144"/>
        <v>133.09277301479563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3.4106051316484809E-13</v>
      </c>
      <c r="BE165" s="14">
        <f>BD165*VLOOKUP('Données projet'!$B$11,Paramètres!$A$1:$I$89,3,0)*VLOOKUP('Données projet'!$B$11,Paramètres!$A$1:$I$89,5,0)</f>
        <v>2.5006556825246659E-13</v>
      </c>
      <c r="BF165" s="14">
        <f t="shared" si="167"/>
        <v>3.3765445850268018E-12</v>
      </c>
      <c r="BG165" s="22">
        <f t="shared" si="168"/>
        <v>6.3163460169613921E-12</v>
      </c>
      <c r="BH165" s="62">
        <f t="shared" si="116"/>
        <v>293.33333333333962</v>
      </c>
      <c r="BI165" s="62">
        <f ca="1">AVERAGE(OFFSET($BH$3,0,0,'Données projet'!$E$11+1,1))-AVERAGE(OFFSET($H$3,0,0,'Données projet'!$E$11+1,1))</f>
        <v>185.06128770938847</v>
      </c>
      <c r="BJ165" s="62">
        <f t="shared" si="146"/>
        <v>176.03085267314418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-3.813056537183002E-14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151.34537857292304</v>
      </c>
      <c r="CE165" s="62">
        <f t="shared" si="148"/>
        <v>117.70728983591187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610.95395078996603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-9.0949470177292824E-13</v>
      </c>
      <c r="O166" s="14">
        <f>N166*VLOOKUP('Données projet'!$B$9,Paramètres!$A$1:$I$89,3,0)*VLOOKUP('Données projet'!$B$9,Paramètres!$A$1:$I$89,5,0)</f>
        <v>-8.2291080616414541E-13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247.67657178329881</v>
      </c>
      <c r="T166" s="62">
        <f t="shared" si="142"/>
        <v>133.63266168802033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-9.7543306765146564E-14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316.3684825550082</v>
      </c>
      <c r="AO166" s="62">
        <f t="shared" si="144"/>
        <v>133.09277301479563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3.4106051316484809E-13</v>
      </c>
      <c r="BE166" s="14">
        <f>BD166*VLOOKUP('Données projet'!$B$11,Paramètres!$A$1:$I$89,3,0)*VLOOKUP('Données projet'!$B$11,Paramètres!$A$1:$I$89,5,0)</f>
        <v>2.5006556825246659E-13</v>
      </c>
      <c r="BF166" s="14">
        <f t="shared" si="167"/>
        <v>3.3765445850268018E-12</v>
      </c>
      <c r="BG166" s="22">
        <f t="shared" si="168"/>
        <v>6.3163460169613921E-12</v>
      </c>
      <c r="BH166" s="62">
        <f t="shared" si="116"/>
        <v>293.33333333333962</v>
      </c>
      <c r="BI166" s="62">
        <f ca="1">AVERAGE(OFFSET($BH$3,0,0,'Données projet'!$E$11+1,1))-AVERAGE(OFFSET($H$3,0,0,'Données projet'!$E$11+1,1))</f>
        <v>185.06128770938847</v>
      </c>
      <c r="BJ166" s="62">
        <f t="shared" si="146"/>
        <v>176.03085267314418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-3.813056537183002E-14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151.34537857292304</v>
      </c>
      <c r="CE166" s="62">
        <f t="shared" si="148"/>
        <v>117.70728983591187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612.85586897576445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-9.0949470177292824E-13</v>
      </c>
      <c r="O167" s="14">
        <f>N167*VLOOKUP('Données projet'!$B$9,Paramètres!$A$1:$I$89,3,0)*VLOOKUP('Données projet'!$B$9,Paramètres!$A$1:$I$89,5,0)</f>
        <v>-8.2291080616414541E-13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247.67657178329881</v>
      </c>
      <c r="T167" s="62">
        <f t="shared" si="142"/>
        <v>133.63266168802033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-9.7543306765146564E-14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316.3684825550082</v>
      </c>
      <c r="AO167" s="62">
        <f t="shared" si="144"/>
        <v>133.09277301479563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3.4106051316484809E-13</v>
      </c>
      <c r="BE167" s="14">
        <f>BD167*VLOOKUP('Données projet'!$B$11,Paramètres!$A$1:$I$89,3,0)*VLOOKUP('Données projet'!$B$11,Paramètres!$A$1:$I$89,5,0)</f>
        <v>2.5006556825246659E-13</v>
      </c>
      <c r="BF167" s="14">
        <f t="shared" si="167"/>
        <v>3.3765445850268018E-12</v>
      </c>
      <c r="BG167" s="22">
        <f t="shared" si="168"/>
        <v>6.3163460169613921E-12</v>
      </c>
      <c r="BH167" s="62">
        <f t="shared" si="116"/>
        <v>293.33333333333962</v>
      </c>
      <c r="BI167" s="62">
        <f ca="1">AVERAGE(OFFSET($BH$3,0,0,'Données projet'!$E$11+1,1))-AVERAGE(OFFSET($H$3,0,0,'Données projet'!$E$11+1,1))</f>
        <v>185.06128770938847</v>
      </c>
      <c r="BJ167" s="62">
        <f t="shared" si="146"/>
        <v>176.03085267314418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-3.813056537183002E-14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151.34537857292304</v>
      </c>
      <c r="CE167" s="62">
        <f t="shared" si="148"/>
        <v>117.70728983591187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614.75753654301047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-9.0949470177292824E-13</v>
      </c>
      <c r="O168" s="14">
        <f>N168*VLOOKUP('Données projet'!$B$9,Paramètres!$A$1:$I$89,3,0)*VLOOKUP('Données projet'!$B$9,Paramètres!$A$1:$I$89,5,0)</f>
        <v>-8.2291080616414541E-13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247.67657178329881</v>
      </c>
      <c r="T168" s="62">
        <f t="shared" si="142"/>
        <v>133.63266168802033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-9.7543306765146564E-14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316.3684825550082</v>
      </c>
      <c r="AO168" s="62">
        <f t="shared" si="144"/>
        <v>133.09277301479563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3.4106051316484809E-13</v>
      </c>
      <c r="BE168" s="14">
        <f>BD168*VLOOKUP('Données projet'!$B$11,Paramètres!$A$1:$I$89,3,0)*VLOOKUP('Données projet'!$B$11,Paramètres!$A$1:$I$89,5,0)</f>
        <v>2.5006556825246659E-13</v>
      </c>
      <c r="BF168" s="14">
        <f t="shared" si="167"/>
        <v>3.3765445850268018E-12</v>
      </c>
      <c r="BG168" s="22">
        <f t="shared" si="168"/>
        <v>6.3163460169613921E-12</v>
      </c>
      <c r="BH168" s="62">
        <f t="shared" si="116"/>
        <v>293.33333333333962</v>
      </c>
      <c r="BI168" s="62">
        <f ca="1">AVERAGE(OFFSET($BH$3,0,0,'Données projet'!$E$11+1,1))-AVERAGE(OFFSET($H$3,0,0,'Données projet'!$E$11+1,1))</f>
        <v>185.06128770938847</v>
      </c>
      <c r="BJ168" s="62">
        <f t="shared" si="146"/>
        <v>176.03085267314418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-3.813056537183002E-14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151.34537857292304</v>
      </c>
      <c r="CE168" s="62">
        <f t="shared" si="148"/>
        <v>117.70728983591187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616.65895518682692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-9.0949470177292824E-13</v>
      </c>
      <c r="O169" s="14">
        <f>N169*VLOOKUP('Données projet'!$B$9,Paramètres!$A$1:$I$89,3,0)*VLOOKUP('Données projet'!$B$9,Paramètres!$A$1:$I$89,5,0)</f>
        <v>-8.2291080616414541E-13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247.67657178329881</v>
      </c>
      <c r="T169" s="62">
        <f t="shared" si="142"/>
        <v>133.63266168802033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-9.7543306765146564E-14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316.3684825550082</v>
      </c>
      <c r="AO169" s="62">
        <f t="shared" si="144"/>
        <v>133.09277301479563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3.4106051316484809E-13</v>
      </c>
      <c r="BE169" s="14">
        <f>BD169*VLOOKUP('Données projet'!$B$11,Paramètres!$A$1:$I$89,3,0)*VLOOKUP('Données projet'!$B$11,Paramètres!$A$1:$I$89,5,0)</f>
        <v>2.5006556825246659E-13</v>
      </c>
      <c r="BF169" s="14">
        <f t="shared" si="167"/>
        <v>3.3765445850268018E-12</v>
      </c>
      <c r="BG169" s="22">
        <f t="shared" si="168"/>
        <v>6.3163460169613921E-12</v>
      </c>
      <c r="BH169" s="62">
        <f t="shared" si="116"/>
        <v>293.33333333333962</v>
      </c>
      <c r="BI169" s="62">
        <f ca="1">AVERAGE(OFFSET($BH$3,0,0,'Données projet'!$E$11+1,1))-AVERAGE(OFFSET($H$3,0,0,'Données projet'!$E$11+1,1))</f>
        <v>185.06128770938847</v>
      </c>
      <c r="BJ169" s="62">
        <f t="shared" si="146"/>
        <v>176.03085267314418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-3.813056537183002E-14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151.34537857292304</v>
      </c>
      <c r="CE169" s="62">
        <f t="shared" si="148"/>
        <v>117.70728983591187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618.56012658073257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-9.0949470177292824E-13</v>
      </c>
      <c r="O170" s="14">
        <f>N170*VLOOKUP('Données projet'!$B$9,Paramètres!$A$1:$I$89,3,0)*VLOOKUP('Données projet'!$B$9,Paramètres!$A$1:$I$89,5,0)</f>
        <v>-8.2291080616414541E-13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247.67657178329881</v>
      </c>
      <c r="T170" s="62">
        <f t="shared" si="142"/>
        <v>133.63266168802033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-9.7543306765146564E-14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316.3684825550082</v>
      </c>
      <c r="AO170" s="62">
        <f t="shared" si="144"/>
        <v>133.09277301479563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3.4106051316484809E-13</v>
      </c>
      <c r="BE170" s="14">
        <f>BD170*VLOOKUP('Données projet'!$B$11,Paramètres!$A$1:$I$89,3,0)*VLOOKUP('Données projet'!$B$11,Paramètres!$A$1:$I$89,5,0)</f>
        <v>2.5006556825246659E-13</v>
      </c>
      <c r="BF170" s="14">
        <f t="shared" si="167"/>
        <v>3.3765445850268018E-12</v>
      </c>
      <c r="BG170" s="22">
        <f t="shared" si="168"/>
        <v>6.3163460169613921E-12</v>
      </c>
      <c r="BH170" s="62">
        <f t="shared" si="116"/>
        <v>293.33333333333962</v>
      </c>
      <c r="BI170" s="62">
        <f ca="1">AVERAGE(OFFSET($BH$3,0,0,'Données projet'!$E$11+1,1))-AVERAGE(OFFSET($H$3,0,0,'Données projet'!$E$11+1,1))</f>
        <v>185.06128770938847</v>
      </c>
      <c r="BJ170" s="62">
        <f t="shared" si="146"/>
        <v>176.03085267314418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-3.813056537183002E-14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151.34537857292304</v>
      </c>
      <c r="CE170" s="62">
        <f t="shared" si="148"/>
        <v>117.70728983591187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620.46105237704421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-9.0949470177292824E-13</v>
      </c>
      <c r="O171" s="14">
        <f>N171*VLOOKUP('Données projet'!$B$9,Paramètres!$A$1:$I$89,3,0)*VLOOKUP('Données projet'!$B$9,Paramètres!$A$1:$I$89,5,0)</f>
        <v>-8.2291080616414541E-13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247.67657178329881</v>
      </c>
      <c r="T171" s="62">
        <f t="shared" si="142"/>
        <v>133.63266168802033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-9.7543306765146564E-14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316.3684825550082</v>
      </c>
      <c r="AO171" s="62">
        <f t="shared" si="144"/>
        <v>133.09277301479563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3.4106051316484809E-13</v>
      </c>
      <c r="BE171" s="14">
        <f>BD171*VLOOKUP('Données projet'!$B$11,Paramètres!$A$1:$I$89,3,0)*VLOOKUP('Données projet'!$B$11,Paramètres!$A$1:$I$89,5,0)</f>
        <v>2.5006556825246659E-13</v>
      </c>
      <c r="BF171" s="14">
        <f t="shared" si="167"/>
        <v>3.3765445850268018E-12</v>
      </c>
      <c r="BG171" s="22">
        <f t="shared" si="168"/>
        <v>6.3163460169613921E-12</v>
      </c>
      <c r="BH171" s="62">
        <f t="shared" si="116"/>
        <v>293.33333333333962</v>
      </c>
      <c r="BI171" s="62">
        <f ca="1">AVERAGE(OFFSET($BH$3,0,0,'Données projet'!$E$11+1,1))-AVERAGE(OFFSET($H$3,0,0,'Données projet'!$E$11+1,1))</f>
        <v>185.06128770938847</v>
      </c>
      <c r="BJ171" s="62">
        <f t="shared" si="146"/>
        <v>176.03085267314418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-3.813056537183002E-14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151.34537857292304</v>
      </c>
      <c r="CE171" s="62">
        <f t="shared" si="148"/>
        <v>117.70728983591187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622.36173420727039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-9.0949470177292824E-13</v>
      </c>
      <c r="O172" s="14">
        <f>N172*VLOOKUP('Données projet'!$B$9,Paramètres!$A$1:$I$89,3,0)*VLOOKUP('Données projet'!$B$9,Paramètres!$A$1:$I$89,5,0)</f>
        <v>-8.2291080616414541E-13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247.67657178329881</v>
      </c>
      <c r="T172" s="62">
        <f t="shared" si="142"/>
        <v>133.63266168802033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-9.7543306765146564E-14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316.3684825550082</v>
      </c>
      <c r="AO172" s="62">
        <f t="shared" si="144"/>
        <v>133.09277301479563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3.4106051316484809E-13</v>
      </c>
      <c r="BE172" s="14">
        <f>BD172*VLOOKUP('Données projet'!$B$11,Paramètres!$A$1:$I$89,3,0)*VLOOKUP('Données projet'!$B$11,Paramètres!$A$1:$I$89,5,0)</f>
        <v>2.5006556825246659E-13</v>
      </c>
      <c r="BF172" s="14">
        <f t="shared" si="167"/>
        <v>3.3765445850268018E-12</v>
      </c>
      <c r="BG172" s="22">
        <f t="shared" si="168"/>
        <v>6.3163460169613921E-12</v>
      </c>
      <c r="BH172" s="62">
        <f t="shared" si="116"/>
        <v>293.33333333333962</v>
      </c>
      <c r="BI172" s="62">
        <f ca="1">AVERAGE(OFFSET($BH$3,0,0,'Données projet'!$E$11+1,1))-AVERAGE(OFFSET($H$3,0,0,'Données projet'!$E$11+1,1))</f>
        <v>185.06128770938847</v>
      </c>
      <c r="BJ172" s="62">
        <f t="shared" si="146"/>
        <v>176.03085267314418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-3.813056537183002E-14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151.34537857292304</v>
      </c>
      <c r="CE172" s="62">
        <f t="shared" si="148"/>
        <v>117.70728983591187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624.26217368249513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-9.0949470177292824E-13</v>
      </c>
      <c r="O173" s="14">
        <f>N173*VLOOKUP('Données projet'!$B$9,Paramètres!$A$1:$I$89,3,0)*VLOOKUP('Données projet'!$B$9,Paramètres!$A$1:$I$89,5,0)</f>
        <v>-8.2291080616414541E-13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247.67657178329881</v>
      </c>
      <c r="T173" s="62">
        <f t="shared" si="142"/>
        <v>133.63266168802033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-9.7543306765146564E-14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316.3684825550082</v>
      </c>
      <c r="AO173" s="62">
        <f t="shared" si="144"/>
        <v>133.09277301479563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3.4106051316484809E-13</v>
      </c>
      <c r="BE173" s="14">
        <f>BD173*VLOOKUP('Données projet'!$B$11,Paramètres!$A$1:$I$89,3,0)*VLOOKUP('Données projet'!$B$11,Paramètres!$A$1:$I$89,5,0)</f>
        <v>2.5006556825246659E-13</v>
      </c>
      <c r="BF173" s="14">
        <f t="shared" si="167"/>
        <v>3.3765445850268018E-12</v>
      </c>
      <c r="BG173" s="22">
        <f t="shared" si="168"/>
        <v>6.3163460169613921E-12</v>
      </c>
      <c r="BH173" s="62">
        <f t="shared" si="116"/>
        <v>293.33333333333962</v>
      </c>
      <c r="BI173" s="62">
        <f ca="1">AVERAGE(OFFSET($BH$3,0,0,'Données projet'!$E$11+1,1))-AVERAGE(OFFSET($H$3,0,0,'Données projet'!$E$11+1,1))</f>
        <v>185.06128770938847</v>
      </c>
      <c r="BJ173" s="62">
        <f t="shared" si="146"/>
        <v>176.03085267314418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-3.813056537183002E-14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151.34537857292304</v>
      </c>
      <c r="CE173" s="62">
        <f t="shared" si="148"/>
        <v>117.70728983591187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626.1623723937513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-9.0949470177292824E-13</v>
      </c>
      <c r="O174" s="14">
        <f>N174*VLOOKUP('Données projet'!$B$9,Paramètres!$A$1:$I$89,3,0)*VLOOKUP('Données projet'!$B$9,Paramètres!$A$1:$I$89,5,0)</f>
        <v>-8.2291080616414541E-13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247.67657178329881</v>
      </c>
      <c r="T174" s="62">
        <f t="shared" si="142"/>
        <v>133.63266168802033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-9.7543306765146564E-14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316.3684825550082</v>
      </c>
      <c r="AO174" s="62">
        <f t="shared" si="144"/>
        <v>133.09277301479563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3.4106051316484809E-13</v>
      </c>
      <c r="BE174" s="14">
        <f>BD174*VLOOKUP('Données projet'!$B$11,Paramètres!$A$1:$I$89,3,0)*VLOOKUP('Données projet'!$B$11,Paramètres!$A$1:$I$89,5,0)</f>
        <v>2.5006556825246659E-13</v>
      </c>
      <c r="BF174" s="14">
        <f t="shared" si="167"/>
        <v>3.3765445850268018E-12</v>
      </c>
      <c r="BG174" s="22">
        <f t="shared" si="168"/>
        <v>6.3163460169613921E-12</v>
      </c>
      <c r="BH174" s="62">
        <f t="shared" si="116"/>
        <v>293.33333333333962</v>
      </c>
      <c r="BI174" s="62">
        <f ca="1">AVERAGE(OFFSET($BH$3,0,0,'Données projet'!$E$11+1,1))-AVERAGE(OFFSET($H$3,0,0,'Données projet'!$E$11+1,1))</f>
        <v>185.06128770938847</v>
      </c>
      <c r="BJ174" s="62">
        <f t="shared" si="146"/>
        <v>176.03085267314418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-3.813056537183002E-14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151.34537857292304</v>
      </c>
      <c r="CE174" s="62">
        <f t="shared" si="148"/>
        <v>117.70728983591187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628.06233191238698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-9.0949470177292824E-13</v>
      </c>
      <c r="O175" s="14">
        <f>N175*VLOOKUP('Données projet'!$B$9,Paramètres!$A$1:$I$89,3,0)*VLOOKUP('Données projet'!$B$9,Paramètres!$A$1:$I$89,5,0)</f>
        <v>-8.2291080616414541E-13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247.67657178329881</v>
      </c>
      <c r="T175" s="62">
        <f t="shared" si="142"/>
        <v>133.63266168802033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-9.7543306765146564E-14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316.3684825550082</v>
      </c>
      <c r="AO175" s="62">
        <f t="shared" si="144"/>
        <v>133.09277301479563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3.4106051316484809E-13</v>
      </c>
      <c r="BE175" s="14">
        <f>BD175*VLOOKUP('Données projet'!$B$11,Paramètres!$A$1:$I$89,3,0)*VLOOKUP('Données projet'!$B$11,Paramètres!$A$1:$I$89,5,0)</f>
        <v>2.5006556825246659E-13</v>
      </c>
      <c r="BF175" s="14">
        <f t="shared" si="167"/>
        <v>3.3765445850268018E-12</v>
      </c>
      <c r="BG175" s="22">
        <f t="shared" si="168"/>
        <v>6.3163460169613921E-12</v>
      </c>
      <c r="BH175" s="62">
        <f t="shared" si="116"/>
        <v>293.33333333333962</v>
      </c>
      <c r="BI175" s="62">
        <f ca="1">AVERAGE(OFFSET($BH$3,0,0,'Données projet'!$E$11+1,1))-AVERAGE(OFFSET($H$3,0,0,'Données projet'!$E$11+1,1))</f>
        <v>185.06128770938847</v>
      </c>
      <c r="BJ175" s="62">
        <f t="shared" si="146"/>
        <v>176.03085267314418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-3.813056537183002E-14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151.34537857292304</v>
      </c>
      <c r="CE175" s="62">
        <f t="shared" si="148"/>
        <v>117.70728983591187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629.96205379042158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-9.0949470177292824E-13</v>
      </c>
      <c r="O176" s="14">
        <f>N176*VLOOKUP('Données projet'!$B$9,Paramètres!$A$1:$I$89,3,0)*VLOOKUP('Données projet'!$B$9,Paramètres!$A$1:$I$89,5,0)</f>
        <v>-8.2291080616414541E-13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247.67657178329881</v>
      </c>
      <c r="T176" s="62">
        <f t="shared" si="142"/>
        <v>133.63266168802033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-9.7543306765146564E-14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316.3684825550082</v>
      </c>
      <c r="AO176" s="62">
        <f t="shared" si="144"/>
        <v>133.09277301479563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3.4106051316484809E-13</v>
      </c>
      <c r="BE176" s="14">
        <f>BD176*VLOOKUP('Données projet'!$B$11,Paramètres!$A$1:$I$89,3,0)*VLOOKUP('Données projet'!$B$11,Paramètres!$A$1:$I$89,5,0)</f>
        <v>2.5006556825246659E-13</v>
      </c>
      <c r="BF176" s="14">
        <f t="shared" si="167"/>
        <v>3.3765445850268018E-12</v>
      </c>
      <c r="BG176" s="22">
        <f t="shared" si="168"/>
        <v>6.3163460169613921E-12</v>
      </c>
      <c r="BH176" s="62">
        <f t="shared" si="116"/>
        <v>293.33333333333962</v>
      </c>
      <c r="BI176" s="62">
        <f ca="1">AVERAGE(OFFSET($BH$3,0,0,'Données projet'!$E$11+1,1))-AVERAGE(OFFSET($H$3,0,0,'Données projet'!$E$11+1,1))</f>
        <v>185.06128770938847</v>
      </c>
      <c r="BJ176" s="62">
        <f t="shared" si="146"/>
        <v>176.03085267314418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-3.813056537183002E-14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151.34537857292304</v>
      </c>
      <c r="CE176" s="62">
        <f t="shared" si="148"/>
        <v>117.70728983591187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631.86153956089356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-9.0949470177292824E-13</v>
      </c>
      <c r="O177" s="14">
        <f>N177*VLOOKUP('Données projet'!$B$9,Paramètres!$A$1:$I$89,3,0)*VLOOKUP('Données projet'!$B$9,Paramètres!$A$1:$I$89,5,0)</f>
        <v>-8.2291080616414541E-13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247.67657178329881</v>
      </c>
      <c r="T177" s="62">
        <f t="shared" si="142"/>
        <v>133.63266168802033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-9.7543306765146564E-14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316.3684825550082</v>
      </c>
      <c r="AO177" s="62">
        <f t="shared" si="144"/>
        <v>133.09277301479563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3.4106051316484809E-13</v>
      </c>
      <c r="BE177" s="14">
        <f>BD177*VLOOKUP('Données projet'!$B$11,Paramètres!$A$1:$I$89,3,0)*VLOOKUP('Données projet'!$B$11,Paramètres!$A$1:$I$89,5,0)</f>
        <v>2.5006556825246659E-13</v>
      </c>
      <c r="BF177" s="14">
        <f t="shared" si="167"/>
        <v>3.3765445850268018E-12</v>
      </c>
      <c r="BG177" s="22">
        <f t="shared" si="168"/>
        <v>6.3163460169613921E-12</v>
      </c>
      <c r="BH177" s="62">
        <f t="shared" si="116"/>
        <v>293.33333333333962</v>
      </c>
      <c r="BI177" s="62">
        <f ca="1">AVERAGE(OFFSET($BH$3,0,0,'Données projet'!$E$11+1,1))-AVERAGE(OFFSET($H$3,0,0,'Données projet'!$E$11+1,1))</f>
        <v>185.06128770938847</v>
      </c>
      <c r="BJ177" s="62">
        <f t="shared" si="146"/>
        <v>176.03085267314418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-3.813056537183002E-14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151.34537857292304</v>
      </c>
      <c r="CE177" s="62">
        <f t="shared" si="148"/>
        <v>117.70728983591187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633.76079073820119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-9.0949470177292824E-13</v>
      </c>
      <c r="O178" s="14">
        <f>N178*VLOOKUP('Données projet'!$B$9,Paramètres!$A$1:$I$89,3,0)*VLOOKUP('Données projet'!$B$9,Paramètres!$A$1:$I$89,5,0)</f>
        <v>-8.2291080616414541E-13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247.67657178329881</v>
      </c>
      <c r="T178" s="62">
        <f t="shared" si="142"/>
        <v>133.63266168802033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-9.7543306765146564E-14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316.3684825550082</v>
      </c>
      <c r="AO178" s="62">
        <f t="shared" si="144"/>
        <v>133.09277301479563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3.4106051316484809E-13</v>
      </c>
      <c r="BE178" s="14">
        <f>BD178*VLOOKUP('Données projet'!$B$11,Paramètres!$A$1:$I$89,3,0)*VLOOKUP('Données projet'!$B$11,Paramètres!$A$1:$I$89,5,0)</f>
        <v>2.5006556825246659E-13</v>
      </c>
      <c r="BF178" s="14">
        <f t="shared" si="167"/>
        <v>3.3765445850268018E-12</v>
      </c>
      <c r="BG178" s="22">
        <f t="shared" si="168"/>
        <v>6.3163460169613921E-12</v>
      </c>
      <c r="BH178" s="62">
        <f t="shared" si="116"/>
        <v>293.33333333333962</v>
      </c>
      <c r="BI178" s="62">
        <f ca="1">AVERAGE(OFFSET($BH$3,0,0,'Données projet'!$E$11+1,1))-AVERAGE(OFFSET($H$3,0,0,'Données projet'!$E$11+1,1))</f>
        <v>185.06128770938847</v>
      </c>
      <c r="BJ178" s="62">
        <f t="shared" si="146"/>
        <v>176.03085267314418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-3.813056537183002E-14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151.34537857292304</v>
      </c>
      <c r="CE178" s="62">
        <f t="shared" si="148"/>
        <v>117.70728983591187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635.65980881843325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-9.0949470177292824E-13</v>
      </c>
      <c r="O179" s="14">
        <f>N179*VLOOKUP('Données projet'!$B$9,Paramètres!$A$1:$I$89,3,0)*VLOOKUP('Données projet'!$B$9,Paramètres!$A$1:$I$89,5,0)</f>
        <v>-8.2291080616414541E-13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247.67657178329881</v>
      </c>
      <c r="T179" s="62">
        <f t="shared" si="142"/>
        <v>133.63266168802033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-9.7543306765146564E-14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316.3684825550082</v>
      </c>
      <c r="AO179" s="62">
        <f t="shared" si="144"/>
        <v>133.09277301479563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3.4106051316484809E-13</v>
      </c>
      <c r="BE179" s="14">
        <f>BD179*VLOOKUP('Données projet'!$B$11,Paramètres!$A$1:$I$89,3,0)*VLOOKUP('Données projet'!$B$11,Paramètres!$A$1:$I$89,5,0)</f>
        <v>2.5006556825246659E-13</v>
      </c>
      <c r="BF179" s="14">
        <f t="shared" si="167"/>
        <v>3.3765445850268018E-12</v>
      </c>
      <c r="BG179" s="22">
        <f t="shared" si="168"/>
        <v>6.3163460169613921E-12</v>
      </c>
      <c r="BH179" s="62">
        <f t="shared" si="116"/>
        <v>293.33333333333962</v>
      </c>
      <c r="BI179" s="62">
        <f ca="1">AVERAGE(OFFSET($BH$3,0,0,'Données projet'!$E$11+1,1))-AVERAGE(OFFSET($H$3,0,0,'Données projet'!$E$11+1,1))</f>
        <v>185.06128770938847</v>
      </c>
      <c r="BJ179" s="62">
        <f t="shared" si="146"/>
        <v>176.03085267314418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-3.813056537183002E-14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151.34537857292304</v>
      </c>
      <c r="CE179" s="62">
        <f t="shared" si="148"/>
        <v>117.70728983591187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637.55859527969415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-9.0949470177292824E-13</v>
      </c>
      <c r="O180" s="14">
        <f>N180*VLOOKUP('Données projet'!$B$9,Paramètres!$A$1:$I$89,3,0)*VLOOKUP('Données projet'!$B$9,Paramètres!$A$1:$I$89,5,0)</f>
        <v>-8.2291080616414541E-13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247.67657178329881</v>
      </c>
      <c r="T180" s="62">
        <f t="shared" si="142"/>
        <v>133.63266168802033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-9.7543306765146564E-14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316.3684825550082</v>
      </c>
      <c r="AO180" s="62">
        <f t="shared" si="144"/>
        <v>133.09277301479563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3.4106051316484809E-13</v>
      </c>
      <c r="BE180" s="14">
        <f>BD180*VLOOKUP('Données projet'!$B$11,Paramètres!$A$1:$I$89,3,0)*VLOOKUP('Données projet'!$B$11,Paramètres!$A$1:$I$89,5,0)</f>
        <v>2.5006556825246659E-13</v>
      </c>
      <c r="BF180" s="14">
        <f t="shared" si="167"/>
        <v>3.3765445850268018E-12</v>
      </c>
      <c r="BG180" s="22">
        <f t="shared" si="168"/>
        <v>6.3163460169613921E-12</v>
      </c>
      <c r="BH180" s="62">
        <f t="shared" si="116"/>
        <v>293.33333333333962</v>
      </c>
      <c r="BI180" s="62">
        <f ca="1">AVERAGE(OFFSET($BH$3,0,0,'Données projet'!$E$11+1,1))-AVERAGE(OFFSET($H$3,0,0,'Données projet'!$E$11+1,1))</f>
        <v>185.06128770938847</v>
      </c>
      <c r="BJ180" s="62">
        <f t="shared" si="146"/>
        <v>176.03085267314418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-3.813056537183002E-14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151.34537857292304</v>
      </c>
      <c r="CE180" s="62">
        <f t="shared" si="148"/>
        <v>117.70728983591187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639.4571515824199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-9.0949470177292824E-13</v>
      </c>
      <c r="O181" s="14">
        <f>N181*VLOOKUP('Données projet'!$B$9,Paramètres!$A$1:$I$89,3,0)*VLOOKUP('Données projet'!$B$9,Paramètres!$A$1:$I$89,5,0)</f>
        <v>-8.2291080616414541E-13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247.67657178329881</v>
      </c>
      <c r="T181" s="62">
        <f t="shared" si="142"/>
        <v>133.63266168802033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-9.7543306765146564E-14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316.3684825550082</v>
      </c>
      <c r="AO181" s="62">
        <f t="shared" si="144"/>
        <v>133.09277301479563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3.4106051316484809E-13</v>
      </c>
      <c r="BE181" s="14">
        <f>BD181*VLOOKUP('Données projet'!$B$11,Paramètres!$A$1:$I$89,3,0)*VLOOKUP('Données projet'!$B$11,Paramètres!$A$1:$I$89,5,0)</f>
        <v>2.5006556825246659E-13</v>
      </c>
      <c r="BF181" s="14">
        <f t="shared" si="167"/>
        <v>3.3765445850268018E-12</v>
      </c>
      <c r="BG181" s="22">
        <f t="shared" si="168"/>
        <v>6.3163460169613921E-12</v>
      </c>
      <c r="BH181" s="62">
        <f t="shared" si="116"/>
        <v>293.33333333333962</v>
      </c>
      <c r="BI181" s="62">
        <f ca="1">AVERAGE(OFFSET($BH$3,0,0,'Données projet'!$E$11+1,1))-AVERAGE(OFFSET($H$3,0,0,'Données projet'!$E$11+1,1))</f>
        <v>185.06128770938847</v>
      </c>
      <c r="BJ181" s="62">
        <f t="shared" si="146"/>
        <v>176.03085267314418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-3.813056537183002E-14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151.34537857292304</v>
      </c>
      <c r="CE181" s="62">
        <f t="shared" si="148"/>
        <v>117.70728983591187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641.35547916968733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-9.0949470177292824E-13</v>
      </c>
      <c r="O182" s="14">
        <f>N182*VLOOKUP('Données projet'!$B$9,Paramètres!$A$1:$I$89,3,0)*VLOOKUP('Données projet'!$B$9,Paramètres!$A$1:$I$89,5,0)</f>
        <v>-8.2291080616414541E-13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247.67657178329881</v>
      </c>
      <c r="T182" s="62">
        <f t="shared" si="142"/>
        <v>133.63266168802033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-9.7543306765146564E-14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316.3684825550082</v>
      </c>
      <c r="AO182" s="62">
        <f t="shared" si="144"/>
        <v>133.09277301479563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3.4106051316484809E-13</v>
      </c>
      <c r="BE182" s="14">
        <f>BD182*VLOOKUP('Données projet'!$B$11,Paramètres!$A$1:$I$89,3,0)*VLOOKUP('Données projet'!$B$11,Paramètres!$A$1:$I$89,5,0)</f>
        <v>2.5006556825246659E-13</v>
      </c>
      <c r="BF182" s="14">
        <f t="shared" si="167"/>
        <v>3.3765445850268018E-12</v>
      </c>
      <c r="BG182" s="22">
        <f t="shared" si="168"/>
        <v>6.3163460169613921E-12</v>
      </c>
      <c r="BH182" s="62">
        <f t="shared" si="116"/>
        <v>293.33333333333962</v>
      </c>
      <c r="BI182" s="62">
        <f ca="1">AVERAGE(OFFSET($BH$3,0,0,'Données projet'!$E$11+1,1))-AVERAGE(OFFSET($H$3,0,0,'Données projet'!$E$11+1,1))</f>
        <v>185.06128770938847</v>
      </c>
      <c r="BJ182" s="62">
        <f t="shared" si="146"/>
        <v>176.03085267314418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-3.813056537183002E-14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151.34537857292304</v>
      </c>
      <c r="CE182" s="62">
        <f t="shared" si="148"/>
        <v>117.70728983591187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643.2535794675166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-9.0949470177292824E-13</v>
      </c>
      <c r="O183" s="14">
        <f>N183*VLOOKUP('Données projet'!$B$9,Paramètres!$A$1:$I$89,3,0)*VLOOKUP('Données projet'!$B$9,Paramètres!$A$1:$I$89,5,0)</f>
        <v>-8.2291080616414541E-13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247.67657178329881</v>
      </c>
      <c r="T183" s="62">
        <f t="shared" si="142"/>
        <v>133.63266168802033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-9.7543306765146564E-14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316.3684825550082</v>
      </c>
      <c r="AO183" s="62">
        <f t="shared" si="144"/>
        <v>133.09277301479563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3.4106051316484809E-13</v>
      </c>
      <c r="BE183" s="14">
        <f>BD183*VLOOKUP('Données projet'!$B$11,Paramètres!$A$1:$I$89,3,0)*VLOOKUP('Données projet'!$B$11,Paramètres!$A$1:$I$89,5,0)</f>
        <v>2.5006556825246659E-13</v>
      </c>
      <c r="BF183" s="14">
        <f t="shared" si="167"/>
        <v>3.3765445850268018E-12</v>
      </c>
      <c r="BG183" s="22">
        <f t="shared" si="168"/>
        <v>6.3163460169613921E-12</v>
      </c>
      <c r="BH183" s="62">
        <f t="shared" si="116"/>
        <v>293.33333333333962</v>
      </c>
      <c r="BI183" s="62">
        <f ca="1">AVERAGE(OFFSET($BH$3,0,0,'Données projet'!$E$11+1,1))-AVERAGE(OFFSET($H$3,0,0,'Données projet'!$E$11+1,1))</f>
        <v>185.06128770938847</v>
      </c>
      <c r="BJ183" s="62">
        <f t="shared" si="146"/>
        <v>176.03085267314418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-3.813056537183002E-14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151.34537857292304</v>
      </c>
      <c r="CE183" s="62">
        <f t="shared" si="148"/>
        <v>117.70728983591187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645.15145388516635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-9.0949470177292824E-13</v>
      </c>
      <c r="O184" s="14">
        <f>N184*VLOOKUP('Données projet'!$B$9,Paramètres!$A$1:$I$89,3,0)*VLOOKUP('Données projet'!$B$9,Paramètres!$A$1:$I$89,5,0)</f>
        <v>-8.2291080616414541E-13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247.67657178329881</v>
      </c>
      <c r="T184" s="62">
        <f t="shared" si="142"/>
        <v>133.63266168802033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-9.7543306765146564E-14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316.3684825550082</v>
      </c>
      <c r="AO184" s="62">
        <f t="shared" si="144"/>
        <v>133.09277301479563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3.4106051316484809E-13</v>
      </c>
      <c r="BE184" s="14">
        <f>BD184*VLOOKUP('Données projet'!$B$11,Paramètres!$A$1:$I$89,3,0)*VLOOKUP('Données projet'!$B$11,Paramètres!$A$1:$I$89,5,0)</f>
        <v>2.5006556825246659E-13</v>
      </c>
      <c r="BF184" s="14">
        <f t="shared" si="167"/>
        <v>3.3765445850268018E-12</v>
      </c>
      <c r="BG184" s="22">
        <f t="shared" si="168"/>
        <v>6.3163460169613921E-12</v>
      </c>
      <c r="BH184" s="62">
        <f t="shared" si="116"/>
        <v>293.33333333333962</v>
      </c>
      <c r="BI184" s="62">
        <f ca="1">AVERAGE(OFFSET($BH$3,0,0,'Données projet'!$E$11+1,1))-AVERAGE(OFFSET($H$3,0,0,'Données projet'!$E$11+1,1))</f>
        <v>185.06128770938847</v>
      </c>
      <c r="BJ184" s="62">
        <f t="shared" si="146"/>
        <v>176.03085267314418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-3.813056537183002E-14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151.34537857292304</v>
      </c>
      <c r="CE184" s="62">
        <f t="shared" si="148"/>
        <v>117.70728983591187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647.0491038154214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-9.0949470177292824E-13</v>
      </c>
      <c r="O185" s="14">
        <f>N185*VLOOKUP('Données projet'!$B$9,Paramètres!$A$1:$I$89,3,0)*VLOOKUP('Données projet'!$B$9,Paramètres!$A$1:$I$89,5,0)</f>
        <v>-8.2291080616414541E-13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247.67657178329881</v>
      </c>
      <c r="T185" s="62">
        <f t="shared" si="142"/>
        <v>133.63266168802033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-9.7543306765146564E-14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316.3684825550082</v>
      </c>
      <c r="AO185" s="62">
        <f t="shared" si="144"/>
        <v>133.09277301479563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3.4106051316484809E-13</v>
      </c>
      <c r="BE185" s="14">
        <f>BD185*VLOOKUP('Données projet'!$B$11,Paramètres!$A$1:$I$89,3,0)*VLOOKUP('Données projet'!$B$11,Paramètres!$A$1:$I$89,5,0)</f>
        <v>2.5006556825246659E-13</v>
      </c>
      <c r="BF185" s="14">
        <f t="shared" si="167"/>
        <v>3.3765445850268018E-12</v>
      </c>
      <c r="BG185" s="22">
        <f t="shared" si="168"/>
        <v>6.3163460169613921E-12</v>
      </c>
      <c r="BH185" s="62">
        <f t="shared" si="116"/>
        <v>293.33333333333962</v>
      </c>
      <c r="BI185" s="62">
        <f ca="1">AVERAGE(OFFSET($BH$3,0,0,'Données projet'!$E$11+1,1))-AVERAGE(OFFSET($H$3,0,0,'Données projet'!$E$11+1,1))</f>
        <v>185.06128770938847</v>
      </c>
      <c r="BJ185" s="62">
        <f t="shared" si="146"/>
        <v>176.03085267314418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-3.813056537183002E-14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151.34537857292304</v>
      </c>
      <c r="CE185" s="62">
        <f t="shared" si="148"/>
        <v>117.70728983591187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648.94653063487635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-9.0949470177292824E-13</v>
      </c>
      <c r="O186" s="14">
        <f>N186*VLOOKUP('Données projet'!$B$9,Paramètres!$A$1:$I$89,3,0)*VLOOKUP('Données projet'!$B$9,Paramètres!$A$1:$I$89,5,0)</f>
        <v>-8.2291080616414541E-13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247.67657178329881</v>
      </c>
      <c r="T186" s="62">
        <f t="shared" si="142"/>
        <v>133.63266168802033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-9.7543306765146564E-14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316.3684825550082</v>
      </c>
      <c r="AO186" s="62">
        <f t="shared" si="144"/>
        <v>133.09277301479563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3.4106051316484809E-13</v>
      </c>
      <c r="BE186" s="14">
        <f>BD186*VLOOKUP('Données projet'!$B$11,Paramètres!$A$1:$I$89,3,0)*VLOOKUP('Données projet'!$B$11,Paramètres!$A$1:$I$89,5,0)</f>
        <v>2.5006556825246659E-13</v>
      </c>
      <c r="BF186" s="14">
        <f t="shared" si="167"/>
        <v>3.3765445850268018E-12</v>
      </c>
      <c r="BG186" s="22">
        <f t="shared" si="168"/>
        <v>6.3163460169613921E-12</v>
      </c>
      <c r="BH186" s="62">
        <f t="shared" si="116"/>
        <v>293.33333333333962</v>
      </c>
      <c r="BI186" s="62">
        <f ca="1">AVERAGE(OFFSET($BH$3,0,0,'Données projet'!$E$11+1,1))-AVERAGE(OFFSET($H$3,0,0,'Données projet'!$E$11+1,1))</f>
        <v>185.06128770938847</v>
      </c>
      <c r="BJ186" s="62">
        <f t="shared" si="146"/>
        <v>176.03085267314418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-3.813056537183002E-14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151.34537857292304</v>
      </c>
      <c r="CE186" s="62">
        <f t="shared" si="148"/>
        <v>117.70728983591187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650.84373570420951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-9.0949470177292824E-13</v>
      </c>
      <c r="O187" s="14">
        <f>N187*VLOOKUP('Données projet'!$B$9,Paramètres!$A$1:$I$89,3,0)*VLOOKUP('Données projet'!$B$9,Paramètres!$A$1:$I$89,5,0)</f>
        <v>-8.2291080616414541E-13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247.67657178329881</v>
      </c>
      <c r="T187" s="62">
        <f t="shared" si="142"/>
        <v>133.63266168802033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-9.7543306765146564E-14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316.3684825550082</v>
      </c>
      <c r="AO187" s="62">
        <f t="shared" si="144"/>
        <v>133.09277301479563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3.4106051316484809E-13</v>
      </c>
      <c r="BE187" s="14">
        <f>BD187*VLOOKUP('Données projet'!$B$11,Paramètres!$A$1:$I$89,3,0)*VLOOKUP('Données projet'!$B$11,Paramètres!$A$1:$I$89,5,0)</f>
        <v>2.5006556825246659E-13</v>
      </c>
      <c r="BF187" s="14">
        <f t="shared" si="167"/>
        <v>3.3765445850268018E-12</v>
      </c>
      <c r="BG187" s="22">
        <f t="shared" si="168"/>
        <v>6.3163460169613921E-12</v>
      </c>
      <c r="BH187" s="62">
        <f t="shared" si="116"/>
        <v>293.33333333333962</v>
      </c>
      <c r="BI187" s="62">
        <f ca="1">AVERAGE(OFFSET($BH$3,0,0,'Données projet'!$E$11+1,1))-AVERAGE(OFFSET($H$3,0,0,'Données projet'!$E$11+1,1))</f>
        <v>185.06128770938847</v>
      </c>
      <c r="BJ187" s="62">
        <f t="shared" si="146"/>
        <v>176.03085267314418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-3.813056537183002E-14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151.34537857292304</v>
      </c>
      <c r="CE187" s="62">
        <f t="shared" si="148"/>
        <v>117.70728983591187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652.74072036845359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-9.0949470177292824E-13</v>
      </c>
      <c r="O188" s="14">
        <f>N188*VLOOKUP('Données projet'!$B$9,Paramètres!$A$1:$I$89,3,0)*VLOOKUP('Données projet'!$B$9,Paramètres!$A$1:$I$89,5,0)</f>
        <v>-8.2291080616414541E-13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247.67657178329881</v>
      </c>
      <c r="T188" s="62">
        <f t="shared" si="142"/>
        <v>133.63266168802033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-9.7543306765146564E-14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316.3684825550082</v>
      </c>
      <c r="AO188" s="62">
        <f t="shared" si="144"/>
        <v>133.09277301479563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3.4106051316484809E-13</v>
      </c>
      <c r="BE188" s="14">
        <f>BD188*VLOOKUP('Données projet'!$B$11,Paramètres!$A$1:$I$89,3,0)*VLOOKUP('Données projet'!$B$11,Paramètres!$A$1:$I$89,5,0)</f>
        <v>2.5006556825246659E-13</v>
      </c>
      <c r="BF188" s="14">
        <f t="shared" si="167"/>
        <v>3.3765445850268018E-12</v>
      </c>
      <c r="BG188" s="22">
        <f t="shared" si="168"/>
        <v>6.3163460169613921E-12</v>
      </c>
      <c r="BH188" s="62">
        <f t="shared" si="116"/>
        <v>293.33333333333962</v>
      </c>
      <c r="BI188" s="62">
        <f ca="1">AVERAGE(OFFSET($BH$3,0,0,'Données projet'!$E$11+1,1))-AVERAGE(OFFSET($H$3,0,0,'Données projet'!$E$11+1,1))</f>
        <v>185.06128770938847</v>
      </c>
      <c r="BJ188" s="62">
        <f t="shared" si="146"/>
        <v>176.03085267314418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-3.813056537183002E-14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151.34537857292304</v>
      </c>
      <c r="CE188" s="62">
        <f t="shared" si="148"/>
        <v>117.70728983591187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654.63748595725838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-9.0949470177292824E-13</v>
      </c>
      <c r="O189" s="14">
        <f>N189*VLOOKUP('Données projet'!$B$9,Paramètres!$A$1:$I$89,3,0)*VLOOKUP('Données projet'!$B$9,Paramètres!$A$1:$I$89,5,0)</f>
        <v>-8.2291080616414541E-13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247.67657178329881</v>
      </c>
      <c r="T189" s="62">
        <f t="shared" si="142"/>
        <v>133.63266168802033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-9.7543306765146564E-14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316.3684825550082</v>
      </c>
      <c r="AO189" s="62">
        <f t="shared" si="144"/>
        <v>133.09277301479563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3.4106051316484809E-13</v>
      </c>
      <c r="BE189" s="14">
        <f>BD189*VLOOKUP('Données projet'!$B$11,Paramètres!$A$1:$I$89,3,0)*VLOOKUP('Données projet'!$B$11,Paramètres!$A$1:$I$89,5,0)</f>
        <v>2.5006556825246659E-13</v>
      </c>
      <c r="BF189" s="14">
        <f t="shared" si="167"/>
        <v>3.3765445850268018E-12</v>
      </c>
      <c r="BG189" s="22">
        <f t="shared" si="168"/>
        <v>6.3163460169613921E-12</v>
      </c>
      <c r="BH189" s="62">
        <f t="shared" si="116"/>
        <v>293.33333333333962</v>
      </c>
      <c r="BI189" s="62">
        <f ca="1">AVERAGE(OFFSET($BH$3,0,0,'Données projet'!$E$11+1,1))-AVERAGE(OFFSET($H$3,0,0,'Données projet'!$E$11+1,1))</f>
        <v>185.06128770938847</v>
      </c>
      <c r="BJ189" s="62">
        <f t="shared" si="146"/>
        <v>176.03085267314418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-3.813056537183002E-14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151.34537857292304</v>
      </c>
      <c r="CE189" s="62">
        <f t="shared" si="148"/>
        <v>117.70728983591187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656.53403378514918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-9.0949470177292824E-13</v>
      </c>
      <c r="O190" s="14">
        <f>N190*VLOOKUP('Données projet'!$B$9,Paramètres!$A$1:$I$89,3,0)*VLOOKUP('Données projet'!$B$9,Paramètres!$A$1:$I$89,5,0)</f>
        <v>-8.2291080616414541E-13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247.67657178329881</v>
      </c>
      <c r="T190" s="62">
        <f t="shared" si="142"/>
        <v>133.63266168802033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-9.7543306765146564E-14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316.3684825550082</v>
      </c>
      <c r="AO190" s="62">
        <f t="shared" si="144"/>
        <v>133.09277301479563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3.4106051316484809E-13</v>
      </c>
      <c r="BE190" s="14">
        <f>BD190*VLOOKUP('Données projet'!$B$11,Paramètres!$A$1:$I$89,3,0)*VLOOKUP('Données projet'!$B$11,Paramètres!$A$1:$I$89,5,0)</f>
        <v>2.5006556825246659E-13</v>
      </c>
      <c r="BF190" s="14">
        <f t="shared" si="167"/>
        <v>3.3765445850268018E-12</v>
      </c>
      <c r="BG190" s="22">
        <f t="shared" si="168"/>
        <v>6.3163460169613921E-12</v>
      </c>
      <c r="BH190" s="62">
        <f t="shared" si="116"/>
        <v>293.33333333333962</v>
      </c>
      <c r="BI190" s="62">
        <f ca="1">AVERAGE(OFFSET($BH$3,0,0,'Données projet'!$E$11+1,1))-AVERAGE(OFFSET($H$3,0,0,'Données projet'!$E$11+1,1))</f>
        <v>185.06128770938847</v>
      </c>
      <c r="BJ190" s="62">
        <f t="shared" si="146"/>
        <v>176.03085267314418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-3.813056537183002E-14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151.34537857292304</v>
      </c>
      <c r="CE190" s="62">
        <f t="shared" si="148"/>
        <v>117.70728983591187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658.43036515177823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-9.0949470177292824E-13</v>
      </c>
      <c r="O191" s="14">
        <f>N191*VLOOKUP('Données projet'!$B$9,Paramètres!$A$1:$I$89,3,0)*VLOOKUP('Données projet'!$B$9,Paramètres!$A$1:$I$89,5,0)</f>
        <v>-8.2291080616414541E-13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247.67657178329881</v>
      </c>
      <c r="T191" s="62">
        <f t="shared" si="142"/>
        <v>133.63266168802033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-9.7543306765146564E-14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316.3684825550082</v>
      </c>
      <c r="AO191" s="62">
        <f t="shared" si="144"/>
        <v>133.09277301479563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3.4106051316484809E-13</v>
      </c>
      <c r="BE191" s="14">
        <f>BD191*VLOOKUP('Données projet'!$B$11,Paramètres!$A$1:$I$89,3,0)*VLOOKUP('Données projet'!$B$11,Paramètres!$A$1:$I$89,5,0)</f>
        <v>2.5006556825246659E-13</v>
      </c>
      <c r="BF191" s="14">
        <f t="shared" si="167"/>
        <v>3.3765445850268018E-12</v>
      </c>
      <c r="BG191" s="22">
        <f t="shared" si="168"/>
        <v>6.3163460169613921E-12</v>
      </c>
      <c r="BH191" s="62">
        <f t="shared" si="116"/>
        <v>293.33333333333962</v>
      </c>
      <c r="BI191" s="62">
        <f ca="1">AVERAGE(OFFSET($BH$3,0,0,'Données projet'!$E$11+1,1))-AVERAGE(OFFSET($H$3,0,0,'Données projet'!$E$11+1,1))</f>
        <v>185.06128770938847</v>
      </c>
      <c r="BJ191" s="62">
        <f t="shared" si="146"/>
        <v>176.03085267314418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-3.813056537183002E-14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151.34537857292304</v>
      </c>
      <c r="CE191" s="62">
        <f t="shared" si="148"/>
        <v>117.70728983591187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660.32648134217106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-9.0949470177292824E-13</v>
      </c>
      <c r="O192" s="14">
        <f>N192*VLOOKUP('Données projet'!$B$9,Paramètres!$A$1:$I$89,3,0)*VLOOKUP('Données projet'!$B$9,Paramètres!$A$1:$I$89,5,0)</f>
        <v>-8.2291080616414541E-13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247.67657178329881</v>
      </c>
      <c r="T192" s="62">
        <f t="shared" si="142"/>
        <v>133.63266168802033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-9.7543306765146564E-14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316.3684825550082</v>
      </c>
      <c r="AO192" s="62">
        <f t="shared" si="144"/>
        <v>133.09277301479563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3.4106051316484809E-13</v>
      </c>
      <c r="BE192" s="14">
        <f>BD192*VLOOKUP('Données projet'!$B$11,Paramètres!$A$1:$I$89,3,0)*VLOOKUP('Données projet'!$B$11,Paramètres!$A$1:$I$89,5,0)</f>
        <v>2.5006556825246659E-13</v>
      </c>
      <c r="BF192" s="14">
        <f t="shared" si="167"/>
        <v>3.3765445850268018E-12</v>
      </c>
      <c r="BG192" s="22">
        <f t="shared" si="168"/>
        <v>6.3163460169613921E-12</v>
      </c>
      <c r="BH192" s="62">
        <f t="shared" si="116"/>
        <v>293.33333333333962</v>
      </c>
      <c r="BI192" s="62">
        <f ca="1">AVERAGE(OFFSET($BH$3,0,0,'Données projet'!$E$11+1,1))-AVERAGE(OFFSET($H$3,0,0,'Données projet'!$E$11+1,1))</f>
        <v>185.06128770938847</v>
      </c>
      <c r="BJ192" s="62">
        <f t="shared" si="146"/>
        <v>176.03085267314418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-3.813056537183002E-14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151.34537857292304</v>
      </c>
      <c r="CE192" s="62">
        <f t="shared" si="148"/>
        <v>117.70728983591187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662.22238362696817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-9.0949470177292824E-13</v>
      </c>
      <c r="O193" s="14">
        <f>N193*VLOOKUP('Données projet'!$B$9,Paramètres!$A$1:$I$89,3,0)*VLOOKUP('Données projet'!$B$9,Paramètres!$A$1:$I$89,5,0)</f>
        <v>-8.2291080616414541E-13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247.67657178329881</v>
      </c>
      <c r="T193" s="62">
        <f t="shared" si="142"/>
        <v>133.63266168802033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-9.7543306765146564E-14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316.3684825550082</v>
      </c>
      <c r="AO193" s="62">
        <f t="shared" si="144"/>
        <v>133.09277301479563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3.4106051316484809E-13</v>
      </c>
      <c r="BE193" s="14">
        <f>BD193*VLOOKUP('Données projet'!$B$11,Paramètres!$A$1:$I$89,3,0)*VLOOKUP('Données projet'!$B$11,Paramètres!$A$1:$I$89,5,0)</f>
        <v>2.5006556825246659E-13</v>
      </c>
      <c r="BF193" s="14">
        <f t="shared" si="167"/>
        <v>3.3765445850268018E-12</v>
      </c>
      <c r="BG193" s="22">
        <f t="shared" si="168"/>
        <v>6.3163460169613921E-12</v>
      </c>
      <c r="BH193" s="62">
        <f t="shared" si="116"/>
        <v>293.33333333333962</v>
      </c>
      <c r="BI193" s="62">
        <f ca="1">AVERAGE(OFFSET($BH$3,0,0,'Données projet'!$E$11+1,1))-AVERAGE(OFFSET($H$3,0,0,'Données projet'!$E$11+1,1))</f>
        <v>185.06128770938847</v>
      </c>
      <c r="BJ193" s="62">
        <f t="shared" si="146"/>
        <v>176.03085267314418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-3.813056537183002E-14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151.34537857292304</v>
      </c>
      <c r="CE193" s="62">
        <f t="shared" si="148"/>
        <v>117.70728983591187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664.11807326266057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-9.0949470177292824E-13</v>
      </c>
      <c r="O194" s="14">
        <f>N194*VLOOKUP('Données projet'!$B$9,Paramètres!$A$1:$I$89,3,0)*VLOOKUP('Données projet'!$B$9,Paramètres!$A$1:$I$89,5,0)</f>
        <v>-8.2291080616414541E-13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247.67657178329881</v>
      </c>
      <c r="T194" s="62">
        <f t="shared" si="142"/>
        <v>133.63266168802033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-9.7543306765146564E-14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316.3684825550082</v>
      </c>
      <c r="AO194" s="62">
        <f t="shared" si="144"/>
        <v>133.09277301479563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3.4106051316484809E-13</v>
      </c>
      <c r="BE194" s="14">
        <f>BD194*VLOOKUP('Données projet'!$B$11,Paramètres!$A$1:$I$89,3,0)*VLOOKUP('Données projet'!$B$11,Paramètres!$A$1:$I$89,5,0)</f>
        <v>2.5006556825246659E-13</v>
      </c>
      <c r="BF194" s="14">
        <f t="shared" si="167"/>
        <v>3.3765445850268018E-12</v>
      </c>
      <c r="BG194" s="22">
        <f t="shared" si="168"/>
        <v>6.3163460169613921E-12</v>
      </c>
      <c r="BH194" s="62">
        <f t="shared" si="116"/>
        <v>293.33333333333962</v>
      </c>
      <c r="BI194" s="62">
        <f ca="1">AVERAGE(OFFSET($BH$3,0,0,'Données projet'!$E$11+1,1))-AVERAGE(OFFSET($H$3,0,0,'Données projet'!$E$11+1,1))</f>
        <v>185.06128770938847</v>
      </c>
      <c r="BJ194" s="62">
        <f t="shared" si="146"/>
        <v>176.03085267314418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-3.813056537183002E-14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151.34537857292304</v>
      </c>
      <c r="CE194" s="62">
        <f t="shared" si="148"/>
        <v>117.70728983591187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666.01355149182064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-9.0949470177292824E-13</v>
      </c>
      <c r="O195" s="14">
        <f>N195*VLOOKUP('Données projet'!$B$9,Paramètres!$A$1:$I$89,3,0)*VLOOKUP('Données projet'!$B$9,Paramètres!$A$1:$I$89,5,0)</f>
        <v>-8.2291080616414541E-13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247.67657178329881</v>
      </c>
      <c r="T195" s="62">
        <f t="shared" si="142"/>
        <v>133.63266168802033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-9.7543306765146564E-14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316.3684825550082</v>
      </c>
      <c r="AO195" s="62">
        <f t="shared" si="144"/>
        <v>133.09277301479563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3.4106051316484809E-13</v>
      </c>
      <c r="BE195" s="14">
        <f>BD195*VLOOKUP('Données projet'!$B$11,Paramètres!$A$1:$I$89,3,0)*VLOOKUP('Données projet'!$B$11,Paramètres!$A$1:$I$89,5,0)</f>
        <v>2.5006556825246659E-13</v>
      </c>
      <c r="BF195" s="14">
        <f t="shared" si="167"/>
        <v>3.3765445850268018E-12</v>
      </c>
      <c r="BG195" s="22">
        <f t="shared" si="168"/>
        <v>6.3163460169613921E-12</v>
      </c>
      <c r="BH195" s="62">
        <f t="shared" si="116"/>
        <v>293.33333333333962</v>
      </c>
      <c r="BI195" s="62">
        <f ca="1">AVERAGE(OFFSET($BH$3,0,0,'Données projet'!$E$11+1,1))-AVERAGE(OFFSET($H$3,0,0,'Données projet'!$E$11+1,1))</f>
        <v>185.06128770938847</v>
      </c>
      <c r="BJ195" s="62">
        <f t="shared" si="146"/>
        <v>176.03085267314418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-3.813056537183002E-14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151.34537857292304</v>
      </c>
      <c r="CE195" s="62">
        <f t="shared" si="148"/>
        <v>117.70728983591187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667.90881954332758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-9.0949470177292824E-13</v>
      </c>
      <c r="O196" s="14">
        <f>N196*VLOOKUP('Données projet'!$B$9,Paramètres!$A$1:$I$89,3,0)*VLOOKUP('Données projet'!$B$9,Paramètres!$A$1:$I$89,5,0)</f>
        <v>-8.2291080616414541E-13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247.67657178329881</v>
      </c>
      <c r="T196" s="62">
        <f t="shared" si="142"/>
        <v>133.63266168802033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-9.7543306765146564E-14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316.3684825550082</v>
      </c>
      <c r="AO196" s="62">
        <f t="shared" si="144"/>
        <v>133.09277301479563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3.4106051316484809E-13</v>
      </c>
      <c r="BE196" s="14">
        <f>BD196*VLOOKUP('Données projet'!$B$11,Paramètres!$A$1:$I$89,3,0)*VLOOKUP('Données projet'!$B$11,Paramètres!$A$1:$I$89,5,0)</f>
        <v>2.5006556825246659E-13</v>
      </c>
      <c r="BF196" s="14">
        <f t="shared" si="167"/>
        <v>3.3765445850268018E-12</v>
      </c>
      <c r="BG196" s="22">
        <f t="shared" si="168"/>
        <v>6.3163460169613921E-12</v>
      </c>
      <c r="BH196" s="62">
        <f t="shared" ref="BH196:BH203" si="194">BG196+(AY196+AZ196)*44/12</f>
        <v>293.33333333333962</v>
      </c>
      <c r="BI196" s="62">
        <f ca="1">AVERAGE(OFFSET($BH$3,0,0,'Données projet'!$E$11+1,1))-AVERAGE(OFFSET($H$3,0,0,'Données projet'!$E$11+1,1))</f>
        <v>185.06128770938847</v>
      </c>
      <c r="BJ196" s="62">
        <f t="shared" si="146"/>
        <v>176.03085267314418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-3.813056537183002E-14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151.34537857292304</v>
      </c>
      <c r="CE196" s="62">
        <f t="shared" si="148"/>
        <v>117.70728983591187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669.80387863258932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-9.0949470177292824E-13</v>
      </c>
      <c r="O197" s="14">
        <f>N197*VLOOKUP('Données projet'!$B$9,Paramètres!$A$1:$I$89,3,0)*VLOOKUP('Données projet'!$B$9,Paramètres!$A$1:$I$89,5,0)</f>
        <v>-8.2291080616414541E-13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247.67657178329881</v>
      </c>
      <c r="T197" s="62">
        <f t="shared" ref="T197:T203" si="204">$T$3</f>
        <v>133.63266168802033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-9.7543306765146564E-14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316.3684825550082</v>
      </c>
      <c r="AO197" s="62">
        <f t="shared" ref="AO197:AO203" si="205">$AO$3</f>
        <v>133.09277301479563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3.4106051316484809E-13</v>
      </c>
      <c r="BE197" s="14">
        <f>BD197*VLOOKUP('Données projet'!$B$11,Paramètres!$A$1:$I$89,3,0)*VLOOKUP('Données projet'!$B$11,Paramètres!$A$1:$I$89,5,0)</f>
        <v>2.5006556825246659E-13</v>
      </c>
      <c r="BF197" s="14">
        <f t="shared" si="167"/>
        <v>3.3765445850268018E-12</v>
      </c>
      <c r="BG197" s="22">
        <f t="shared" si="168"/>
        <v>6.3163460169613921E-12</v>
      </c>
      <c r="BH197" s="62">
        <f t="shared" si="194"/>
        <v>293.33333333333962</v>
      </c>
      <c r="BI197" s="62">
        <f ca="1">AVERAGE(OFFSET($BH$3,0,0,'Données projet'!$E$11+1,1))-AVERAGE(OFFSET($H$3,0,0,'Données projet'!$E$11+1,1))</f>
        <v>185.06128770938847</v>
      </c>
      <c r="BJ197" s="62">
        <f t="shared" ref="BJ197:BJ203" si="206">$BJ$3</f>
        <v>176.03085267314418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-3.813056537183002E-14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151.34537857292304</v>
      </c>
      <c r="CE197" s="62">
        <f t="shared" ref="CE197:CE203" si="207">$CE$3</f>
        <v>117.70728983591187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671.69872996175832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-9.0949470177292824E-13</v>
      </c>
      <c r="O198" s="14">
        <f>N198*VLOOKUP('Données projet'!$B$9,Paramètres!$A$1:$I$89,3,0)*VLOOKUP('Données projet'!$B$9,Paramètres!$A$1:$I$89,5,0)</f>
        <v>-8.2291080616414541E-13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247.67657178329881</v>
      </c>
      <c r="T198" s="62">
        <f t="shared" si="204"/>
        <v>133.63266168802033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-9.7543306765146564E-14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316.3684825550082</v>
      </c>
      <c r="AO198" s="62">
        <f t="shared" si="205"/>
        <v>133.09277301479563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3.4106051316484809E-13</v>
      </c>
      <c r="BE198" s="14">
        <f>BD198*VLOOKUP('Données projet'!$B$11,Paramètres!$A$1:$I$89,3,0)*VLOOKUP('Données projet'!$B$11,Paramètres!$A$1:$I$89,5,0)</f>
        <v>2.5006556825246659E-13</v>
      </c>
      <c r="BF198" s="14">
        <f t="shared" si="167"/>
        <v>3.3765445850268018E-12</v>
      </c>
      <c r="BG198" s="22">
        <f t="shared" si="168"/>
        <v>6.3163460169613921E-12</v>
      </c>
      <c r="BH198" s="62">
        <f t="shared" si="194"/>
        <v>293.33333333333962</v>
      </c>
      <c r="BI198" s="62">
        <f ca="1">AVERAGE(OFFSET($BH$3,0,0,'Données projet'!$E$11+1,1))-AVERAGE(OFFSET($H$3,0,0,'Données projet'!$E$11+1,1))</f>
        <v>185.06128770938847</v>
      </c>
      <c r="BJ198" s="62">
        <f t="shared" si="206"/>
        <v>176.03085267314418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-3.813056537183002E-14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151.34537857292304</v>
      </c>
      <c r="CE198" s="62">
        <f t="shared" si="207"/>
        <v>117.70728983591187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673.59337471994309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-9.0949470177292824E-13</v>
      </c>
      <c r="O199" s="14">
        <f>N199*VLOOKUP('Données projet'!$B$9,Paramètres!$A$1:$I$89,3,0)*VLOOKUP('Données projet'!$B$9,Paramètres!$A$1:$I$89,5,0)</f>
        <v>-8.2291080616414541E-13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247.67657178329881</v>
      </c>
      <c r="T199" s="62">
        <f t="shared" si="204"/>
        <v>133.63266168802033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-9.7543306765146564E-14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316.3684825550082</v>
      </c>
      <c r="AO199" s="62">
        <f t="shared" si="205"/>
        <v>133.09277301479563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3.4106051316484809E-13</v>
      </c>
      <c r="BE199" s="14">
        <f>BD199*VLOOKUP('Données projet'!$B$11,Paramètres!$A$1:$I$89,3,0)*VLOOKUP('Données projet'!$B$11,Paramètres!$A$1:$I$89,5,0)</f>
        <v>2.5006556825246659E-13</v>
      </c>
      <c r="BF199" s="14">
        <f t="shared" si="167"/>
        <v>3.3765445850268018E-12</v>
      </c>
      <c r="BG199" s="22">
        <f t="shared" si="168"/>
        <v>6.3163460169613921E-12</v>
      </c>
      <c r="BH199" s="62">
        <f t="shared" si="194"/>
        <v>293.33333333333962</v>
      </c>
      <c r="BI199" s="62">
        <f ca="1">AVERAGE(OFFSET($BH$3,0,0,'Données projet'!$E$11+1,1))-AVERAGE(OFFSET($H$3,0,0,'Données projet'!$E$11+1,1))</f>
        <v>185.06128770938847</v>
      </c>
      <c r="BJ199" s="62">
        <f t="shared" si="206"/>
        <v>176.03085267314418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-3.813056537183002E-14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151.34537857292304</v>
      </c>
      <c r="CE199" s="62">
        <f t="shared" si="207"/>
        <v>117.70728983591187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675.48781408341597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-9.0949470177292824E-13</v>
      </c>
      <c r="O200" s="14">
        <f>N200*VLOOKUP('Données projet'!$B$9,Paramètres!$A$1:$I$89,3,0)*VLOOKUP('Données projet'!$B$9,Paramètres!$A$1:$I$89,5,0)</f>
        <v>-8.2291080616414541E-13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247.67657178329881</v>
      </c>
      <c r="T200" s="62">
        <f t="shared" si="204"/>
        <v>133.63266168802033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-9.7543306765146564E-14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316.3684825550082</v>
      </c>
      <c r="AO200" s="62">
        <f t="shared" si="205"/>
        <v>133.09277301479563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3.4106051316484809E-13</v>
      </c>
      <c r="BE200" s="14">
        <f>BD200*VLOOKUP('Données projet'!$B$11,Paramètres!$A$1:$I$89,3,0)*VLOOKUP('Données projet'!$B$11,Paramètres!$A$1:$I$89,5,0)</f>
        <v>2.5006556825246659E-13</v>
      </c>
      <c r="BF200" s="14">
        <f t="shared" si="167"/>
        <v>3.3765445850268018E-12</v>
      </c>
      <c r="BG200" s="22">
        <f t="shared" si="168"/>
        <v>6.3163460169613921E-12</v>
      </c>
      <c r="BH200" s="62">
        <f t="shared" si="194"/>
        <v>293.33333333333962</v>
      </c>
      <c r="BI200" s="62">
        <f ca="1">AVERAGE(OFFSET($BH$3,0,0,'Données projet'!$E$11+1,1))-AVERAGE(OFFSET($H$3,0,0,'Données projet'!$E$11+1,1))</f>
        <v>185.06128770938847</v>
      </c>
      <c r="BJ200" s="62">
        <f t="shared" si="206"/>
        <v>176.03085267314418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-3.813056537183002E-14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151.34537857292304</v>
      </c>
      <c r="CE200" s="62">
        <f t="shared" si="207"/>
        <v>117.70728983591187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677.3820492158161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-9.0949470177292824E-13</v>
      </c>
      <c r="O201" s="14">
        <f>N201*VLOOKUP('Données projet'!$B$9,Paramètres!$A$1:$I$89,3,0)*VLOOKUP('Données projet'!$B$9,Paramètres!$A$1:$I$89,5,0)</f>
        <v>-8.2291080616414541E-13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247.67657178329881</v>
      </c>
      <c r="T201" s="62">
        <f t="shared" si="204"/>
        <v>133.63266168802033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-9.7543306765146564E-14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316.3684825550082</v>
      </c>
      <c r="AO201" s="62">
        <f t="shared" si="205"/>
        <v>133.09277301479563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3.4106051316484809E-13</v>
      </c>
      <c r="BE201" s="14">
        <f>BD201*VLOOKUP('Données projet'!$B$11,Paramètres!$A$1:$I$89,3,0)*VLOOKUP('Données projet'!$B$11,Paramètres!$A$1:$I$89,5,0)</f>
        <v>2.5006556825246659E-13</v>
      </c>
      <c r="BF201" s="14">
        <f t="shared" si="167"/>
        <v>3.3765445850268018E-12</v>
      </c>
      <c r="BG201" s="22">
        <f t="shared" si="168"/>
        <v>6.3163460169613921E-12</v>
      </c>
      <c r="BH201" s="62">
        <f t="shared" si="194"/>
        <v>293.33333333333962</v>
      </c>
      <c r="BI201" s="62">
        <f ca="1">AVERAGE(OFFSET($BH$3,0,0,'Données projet'!$E$11+1,1))-AVERAGE(OFFSET($H$3,0,0,'Données projet'!$E$11+1,1))</f>
        <v>185.06128770938847</v>
      </c>
      <c r="BJ201" s="62">
        <f t="shared" si="206"/>
        <v>176.03085267314418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-3.813056537183002E-14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151.34537857292304</v>
      </c>
      <c r="CE201" s="62">
        <f t="shared" si="207"/>
        <v>117.70728983591187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679.27608126834809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-9.0949470177292824E-13</v>
      </c>
      <c r="O202" s="14">
        <f>N202*VLOOKUP('Données projet'!$B$9,Paramètres!$A$1:$I$89,3,0)*VLOOKUP('Données projet'!$B$9,Paramètres!$A$1:$I$89,5,0)</f>
        <v>-8.2291080616414541E-13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247.67657178329881</v>
      </c>
      <c r="T202" s="62">
        <f t="shared" si="204"/>
        <v>133.63266168802033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-9.7543306765146564E-14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316.3684825550082</v>
      </c>
      <c r="AO202" s="62">
        <f t="shared" si="205"/>
        <v>133.09277301479563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3.4106051316484809E-13</v>
      </c>
      <c r="BE202" s="14">
        <f>BD202*VLOOKUP('Données projet'!$B$11,Paramètres!$A$1:$I$89,3,0)*VLOOKUP('Données projet'!$B$11,Paramètres!$A$1:$I$89,5,0)</f>
        <v>2.5006556825246659E-13</v>
      </c>
      <c r="BF202" s="14">
        <f t="shared" si="167"/>
        <v>3.3765445850268018E-12</v>
      </c>
      <c r="BG202" s="22">
        <f t="shared" si="168"/>
        <v>6.3163460169613921E-12</v>
      </c>
      <c r="BH202" s="62">
        <f t="shared" si="194"/>
        <v>293.33333333333962</v>
      </c>
      <c r="BI202" s="62">
        <f ca="1">AVERAGE(OFFSET($BH$3,0,0,'Données projet'!$E$11+1,1))-AVERAGE(OFFSET($H$3,0,0,'Données projet'!$E$11+1,1))</f>
        <v>185.06128770938847</v>
      </c>
      <c r="BJ202" s="62">
        <f t="shared" si="206"/>
        <v>176.03085267314418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-3.813056537183002E-14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151.34537857292304</v>
      </c>
      <c r="CE202" s="62">
        <f t="shared" si="207"/>
        <v>117.70728983591187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681.16991137997661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-9.0949470177292824E-13</v>
      </c>
      <c r="O203" s="14">
        <f>N203*VLOOKUP('Données projet'!$B$9,Paramètres!$A$1:$I$89,3,0)*VLOOKUP('Données projet'!$B$9,Paramètres!$A$1:$I$89,5,0)</f>
        <v>-8.2291080616414541E-13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247.67657178329881</v>
      </c>
      <c r="T203" s="62">
        <f t="shared" si="204"/>
        <v>133.63266168802033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-9.7543306765146564E-14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316.3684825550082</v>
      </c>
      <c r="AO203" s="62">
        <f t="shared" si="205"/>
        <v>133.09277301479563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3.4106051316484809E-13</v>
      </c>
      <c r="BE203" s="14">
        <f>BD203*VLOOKUP('Données projet'!$B$11,Paramètres!$A$1:$I$89,3,0)*VLOOKUP('Données projet'!$B$11,Paramètres!$A$1:$I$89,5,0)</f>
        <v>2.5006556825246659E-13</v>
      </c>
      <c r="BF203" s="14">
        <f t="shared" si="167"/>
        <v>3.3765445850268018E-12</v>
      </c>
      <c r="BG203" s="22">
        <f t="shared" si="168"/>
        <v>6.3163460169613921E-12</v>
      </c>
      <c r="BH203" s="62">
        <f t="shared" si="194"/>
        <v>293.33333333333962</v>
      </c>
      <c r="BI203" s="62">
        <f ca="1">AVERAGE(OFFSET($BH$3,0,0,'Données projet'!$E$11+1,1))-AVERAGE(OFFSET($H$3,0,0,'Données projet'!$E$11+1,1))</f>
        <v>185.06128770938847</v>
      </c>
      <c r="BJ203" s="62">
        <f t="shared" si="206"/>
        <v>176.03085267314418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-3.813056537183002E-14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151.34537857292304</v>
      </c>
      <c r="CE203" s="62">
        <f t="shared" si="207"/>
        <v>117.70728983591187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1.0759896247253458</v>
      </c>
      <c r="BA205" s="88">
        <f>EXP(LN('Données projet'!B88)/'Données projet'!A88)</f>
        <v>1.2730870686066207</v>
      </c>
      <c r="BV205" s="88">
        <f>EXP(LN('Données projet'!B114)/'Données projet'!A114)</f>
        <v>1.2822890014514785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D1" zoomScale="115" zoomScaleNormal="115" workbookViewId="0">
      <selection activeCell="O14" sqref="O1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0.492228</v>
      </c>
      <c r="C6" s="156">
        <f ca="1">IF(OR('Données projet'!B9="",'Données projet'!C9="",'Données projet'!C9=0%),0,Calculateur!S3)</f>
        <v>247.67657178329881</v>
      </c>
      <c r="D6" s="156">
        <f>IF(OR('Données projet'!B9="",'Données projet'!C9="",'Données projet'!C9=0%),0,Calculateur!T3)</f>
        <v>133.63266168802033</v>
      </c>
      <c r="E6" s="156">
        <f ca="1">MIN(C6,D6)</f>
        <v>133.63266168802033</v>
      </c>
      <c r="F6" s="156">
        <f ca="1">E6*B6</f>
        <v>65.777737797370875</v>
      </c>
      <c r="G6" s="156">
        <f ca="1">F6*(100%-'Données projet'!$C$24)*(100%-'Données projet'!$C$25)*(100%-'Données projet'!$C$26)*(100%-'Données projet'!$C$27)</f>
        <v>59.199964017633789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0.984456</v>
      </c>
      <c r="K6" s="160">
        <f>J6*(100%-'Données projet'!$C$24)*(100%-'Données projet'!$C$25)*(100%-'Données projet'!$C$26)*(100%-'Données projet'!$C$27)</f>
        <v>0.88601039999999998</v>
      </c>
      <c r="L6" s="161">
        <f ca="1">G6+I6+K6</f>
        <v>60.085974417633793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Hêtre</v>
      </c>
      <c r="B7" s="163">
        <f>'Données projet'!D10</f>
        <v>6.8848999999999994E-2</v>
      </c>
      <c r="C7" s="156">
        <f ca="1">IF(OR('Données projet'!B10="",'Données projet'!C10="",'Données projet'!C10=0%),0,Calculateur!AN3)</f>
        <v>316.3684825550082</v>
      </c>
      <c r="D7" s="156">
        <f>IF(OR('Données projet'!B10="",'Données projet'!C10="",'Données projet'!C10=0%),0,Calculateur!AO3)</f>
        <v>133.09277301479563</v>
      </c>
      <c r="E7" s="156">
        <f t="shared" ref="E7:E15" ca="1" si="0">MIN(C7,D7)</f>
        <v>133.09277301479563</v>
      </c>
      <c r="F7" s="156">
        <f t="shared" ref="F7:F15" ca="1" si="1">E7*B7</f>
        <v>9.1633043292956629</v>
      </c>
      <c r="G7" s="156">
        <f ca="1">F7*(100%-'Données projet'!$C$24)*(100%-'Données projet'!$C$25)*(100%-'Données projet'!$C$26)*(100%-'Données projet'!$C$27)</f>
        <v>8.2469738963660966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0.43030624999999995</v>
      </c>
      <c r="K7" s="160">
        <f>J7*(100%-'Données projet'!$C$24)*(100%-'Données projet'!$C$25)*(100%-'Données projet'!$C$26)*(100%-'Données projet'!$C$27)</f>
        <v>0.38727562499999996</v>
      </c>
      <c r="L7" s="161">
        <f t="shared" ref="L7:L15" ca="1" si="2">G7+I7+K7</f>
        <v>8.6342495213660957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Châtaignier</v>
      </c>
      <c r="B8" s="163">
        <f>'Données projet'!D11</f>
        <v>0.50638499999999997</v>
      </c>
      <c r="C8" s="156">
        <f ca="1">IF(OR('Données projet'!B11="",'Données projet'!C11="",'Données projet'!C11=0%),0,Calculateur!BI3)</f>
        <v>185.06128770938847</v>
      </c>
      <c r="D8" s="156">
        <f>IF(OR('Données projet'!B11="",'Données projet'!C11="",'Données projet'!C11=0%),0,Calculateur!BJ3)</f>
        <v>176.03085267314418</v>
      </c>
      <c r="E8" s="156">
        <f t="shared" ca="1" si="0"/>
        <v>176.03085267314418</v>
      </c>
      <c r="F8" s="156">
        <f t="shared" ca="1" si="1"/>
        <v>89.139383330890112</v>
      </c>
      <c r="G8" s="156">
        <f ca="1">F8*(100%-'Données projet'!$C$24)*(100%-'Données projet'!$C$25)*(100%-'Données projet'!$C$26)*(100%-'Données projet'!$C$27)</f>
        <v>80.225444997801105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9.0009933749999984</v>
      </c>
      <c r="K8" s="160">
        <f>J8*(100%-'Données projet'!$C$24)*(100%-'Données projet'!$C$25)*(100%-'Données projet'!$C$26)*(100%-'Données projet'!$C$27)</f>
        <v>8.100894037499998</v>
      </c>
      <c r="L8" s="161">
        <f t="shared" ca="1" si="2"/>
        <v>88.326339035301103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Tilleul</v>
      </c>
      <c r="B9" s="163">
        <f>'Données projet'!D12</f>
        <v>0.142538</v>
      </c>
      <c r="C9" s="156">
        <f ca="1">IF(OR('Données projet'!B12="",'Données projet'!C12="",'Données projet'!C12=0%),0,Calculateur!CD3)</f>
        <v>151.34537857292304</v>
      </c>
      <c r="D9" s="156">
        <f>IF(OR('Données projet'!B12="",'Données projet'!C12="",'Données projet'!C12=0%),0,Calculateur!CE3)</f>
        <v>117.70728983591187</v>
      </c>
      <c r="E9" s="156">
        <f t="shared" ca="1" si="0"/>
        <v>117.70728983591187</v>
      </c>
      <c r="F9" s="156">
        <f t="shared" ca="1" si="1"/>
        <v>16.777761678631204</v>
      </c>
      <c r="G9" s="156">
        <f ca="1">F9*(100%-'Données projet'!$C$24)*(100%-'Données projet'!$C$25)*(100%-'Données projet'!$C$26)*(100%-'Données projet'!$C$27)</f>
        <v>15.099985510768084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1.3020298076923078</v>
      </c>
      <c r="K9" s="160">
        <f>J9*(100%-'Données projet'!$C$24)*(100%-'Données projet'!$C$25)*(100%-'Données projet'!$C$26)*(100%-'Données projet'!$C$27)</f>
        <v>1.1718268269230772</v>
      </c>
      <c r="L9" s="161">
        <f t="shared" ca="1" si="2"/>
        <v>16.271812337691163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180.85818713618787</v>
      </c>
      <c r="G16" s="175">
        <f t="shared" ca="1" si="3"/>
        <v>162.77236842256906</v>
      </c>
      <c r="H16" s="176">
        <f t="shared" si="3"/>
        <v>0</v>
      </c>
      <c r="I16" s="176">
        <f t="shared" si="3"/>
        <v>0</v>
      </c>
      <c r="J16" s="177">
        <f t="shared" si="3"/>
        <v>11.717785432692306</v>
      </c>
      <c r="K16" s="177">
        <f t="shared" si="3"/>
        <v>10.546006889423076</v>
      </c>
      <c r="L16" s="178">
        <f t="shared" ca="1" si="3"/>
        <v>173.31837531199216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 t="s">
        <v>324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Hêtre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Tilleul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L1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848.79264570661223</v>
      </c>
      <c r="U10" s="190">
        <f>'Données projet'!D9</f>
        <v>0.492228</v>
      </c>
      <c r="V10" s="189">
        <f>U10*T10</f>
        <v>417.7995064108743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Hêtre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1353.5545154162264</v>
      </c>
      <c r="U11" s="190">
        <f>'Données projet'!D10</f>
        <v>6.8848999999999994E-2</v>
      </c>
      <c r="V11" s="189">
        <f t="shared" ref="V11" si="0">U11*T11</f>
        <v>93.190874831891762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2825.2155349668346</v>
      </c>
      <c r="U12" s="190">
        <f>'Données projet'!D11</f>
        <v>0.50638499999999997</v>
      </c>
      <c r="V12" s="189">
        <f t="shared" ref="V12:V19" si="1">U12*T12</f>
        <v>1430.6467686741805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Tilleul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654.42573039076956</v>
      </c>
      <c r="U13" s="190">
        <f>'Données projet'!D12</f>
        <v>0.142538</v>
      </c>
      <c r="V13" s="189">
        <f t="shared" si="1"/>
        <v>93.280534758439515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50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50.000000000000028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750.00000000000045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10000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-10065.082315324615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100.46900734382939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42</v>
      </c>
      <c r="C25" s="206">
        <v>10</v>
      </c>
      <c r="D25" s="194">
        <f t="shared" si="2"/>
        <v>420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-10165.551322668443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42</v>
      </c>
      <c r="C27" s="206">
        <v>20</v>
      </c>
      <c r="D27" s="194">
        <f t="shared" si="2"/>
        <v>840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42</v>
      </c>
      <c r="C29" s="206">
        <v>30</v>
      </c>
      <c r="D29" s="194">
        <f t="shared" si="2"/>
        <v>1260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42</v>
      </c>
      <c r="C31" s="206">
        <v>50</v>
      </c>
      <c r="D31" s="194">
        <f t="shared" si="2"/>
        <v>2100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42</v>
      </c>
      <c r="C33" s="206">
        <v>60</v>
      </c>
      <c r="D33" s="194">
        <f t="shared" si="2"/>
        <v>2520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42</v>
      </c>
      <c r="C35" s="206">
        <v>70</v>
      </c>
      <c r="D35" s="194">
        <f t="shared" si="2"/>
        <v>2940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95</v>
      </c>
      <c r="B36" s="193">
        <f>'Données projet'!D49</f>
        <v>42</v>
      </c>
      <c r="C36" s="206">
        <v>80</v>
      </c>
      <c r="D36" s="194">
        <f t="shared" si="2"/>
        <v>3360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105</v>
      </c>
      <c r="B37" s="193">
        <f>'Données projet'!D50</f>
        <v>41</v>
      </c>
      <c r="C37" s="206">
        <v>90</v>
      </c>
      <c r="D37" s="194">
        <f t="shared" si="2"/>
        <v>3690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115</v>
      </c>
      <c r="B38" s="193">
        <f>'Données projet'!D51</f>
        <v>37</v>
      </c>
      <c r="C38" s="206">
        <v>100</v>
      </c>
      <c r="D38" s="194">
        <f t="shared" si="2"/>
        <v>3700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125</v>
      </c>
      <c r="B39" s="193">
        <f>'Données projet'!D52</f>
        <v>33</v>
      </c>
      <c r="C39" s="206">
        <v>120</v>
      </c>
      <c r="D39" s="194">
        <f t="shared" si="2"/>
        <v>3960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135</v>
      </c>
      <c r="B40" s="193">
        <f>'Données projet'!D53</f>
        <v>29</v>
      </c>
      <c r="C40" s="206">
        <v>150</v>
      </c>
      <c r="D40" s="194">
        <f t="shared" si="2"/>
        <v>4350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150</v>
      </c>
      <c r="B41" s="193">
        <f>'Données projet'!D54</f>
        <v>306</v>
      </c>
      <c r="C41" s="206">
        <v>200</v>
      </c>
      <c r="D41" s="194">
        <f t="shared" si="2"/>
        <v>61200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Hêtre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21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27</v>
      </c>
      <c r="B56" s="193">
        <f>'Données projet'!D64</f>
        <v>12</v>
      </c>
      <c r="C56" s="204">
        <v>10</v>
      </c>
      <c r="D56" s="191">
        <f t="shared" si="4"/>
        <v>120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13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36</v>
      </c>
      <c r="B58" s="193">
        <f>'Données projet'!D66</f>
        <v>60</v>
      </c>
      <c r="C58" s="204">
        <v>20</v>
      </c>
      <c r="D58" s="191">
        <f t="shared" si="4"/>
        <v>1200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42</v>
      </c>
      <c r="B59" s="193">
        <f>'Données projet'!D67</f>
        <v>59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48</v>
      </c>
      <c r="B60" s="193">
        <f>'Données projet'!D68</f>
        <v>63</v>
      </c>
      <c r="C60" s="204">
        <v>30</v>
      </c>
      <c r="D60" s="191">
        <f t="shared" si="4"/>
        <v>1890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54</v>
      </c>
      <c r="B61" s="193">
        <f>'Données projet'!D69</f>
        <v>64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61</v>
      </c>
      <c r="C62" s="204">
        <v>40</v>
      </c>
      <c r="D62" s="191">
        <f t="shared" si="4"/>
        <v>2440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69</v>
      </c>
      <c r="B63" s="193">
        <f>'Données projet'!D71</f>
        <v>84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78</v>
      </c>
      <c r="B64" s="193">
        <f>'Données projet'!D72</f>
        <v>39</v>
      </c>
      <c r="C64" s="204">
        <v>50</v>
      </c>
      <c r="D64" s="191">
        <f t="shared" si="4"/>
        <v>1950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84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90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96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99</v>
      </c>
      <c r="B68" s="193">
        <f>'Données projet'!D76</f>
        <v>591</v>
      </c>
      <c r="C68" s="204">
        <v>80</v>
      </c>
      <c r="D68" s="191">
        <f t="shared" si="4"/>
        <v>47280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15</v>
      </c>
      <c r="B85" s="193">
        <f>'Données projet'!D88</f>
        <v>0</v>
      </c>
      <c r="C85" s="204">
        <v>10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25</v>
      </c>
      <c r="B87" s="193">
        <f>'Données projet'!D90</f>
        <v>71.099999999999994</v>
      </c>
      <c r="C87" s="204">
        <v>20</v>
      </c>
      <c r="D87" s="191">
        <f t="shared" si="6"/>
        <v>1422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35</v>
      </c>
      <c r="B89" s="193">
        <f>'Données projet'!D92</f>
        <v>56</v>
      </c>
      <c r="C89" s="204">
        <v>30</v>
      </c>
      <c r="D89" s="191">
        <f t="shared" si="6"/>
        <v>1680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45</v>
      </c>
      <c r="B91" s="193">
        <f>'Données projet'!D94</f>
        <v>49.8</v>
      </c>
      <c r="C91" s="204">
        <v>50</v>
      </c>
      <c r="D91" s="191">
        <f t="shared" si="6"/>
        <v>2490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55</v>
      </c>
      <c r="B93" s="193">
        <f>'Données projet'!D96</f>
        <v>29.9</v>
      </c>
      <c r="C93" s="204">
        <v>80</v>
      </c>
      <c r="D93" s="191">
        <f t="shared" si="6"/>
        <v>2392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65</v>
      </c>
      <c r="B95" s="193">
        <f>'Données projet'!D98</f>
        <v>22.700000000000003</v>
      </c>
      <c r="C95" s="204">
        <v>100</v>
      </c>
      <c r="D95" s="191">
        <f t="shared" si="6"/>
        <v>2270.0000000000005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75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80</v>
      </c>
      <c r="B98" s="193">
        <f>'Données projet'!D101</f>
        <v>294.60000000000002</v>
      </c>
      <c r="C98" s="204">
        <v>150</v>
      </c>
      <c r="D98" s="191">
        <f t="shared" si="6"/>
        <v>44190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Tilleul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36.53846153846154</v>
      </c>
      <c r="C118" s="204">
        <v>10</v>
      </c>
      <c r="D118" s="191">
        <f t="shared" si="8"/>
        <v>365.38461538461542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31.410256410256409</v>
      </c>
      <c r="C120" s="204">
        <v>10</v>
      </c>
      <c r="D120" s="191">
        <f t="shared" si="8"/>
        <v>314.10256410256409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31.410256410256409</v>
      </c>
      <c r="C122" s="204">
        <v>20</v>
      </c>
      <c r="D122" s="191">
        <f t="shared" si="8"/>
        <v>628.20512820512818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30.128205128205124</v>
      </c>
      <c r="C124" s="204">
        <v>20</v>
      </c>
      <c r="D124" s="191">
        <f t="shared" si="8"/>
        <v>602.56410256410254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27.564102564102562</v>
      </c>
      <c r="C126" s="204">
        <v>30</v>
      </c>
      <c r="D126" s="191">
        <f t="shared" si="8"/>
        <v>826.92307692307691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24.358974358974358</v>
      </c>
      <c r="C128" s="204">
        <v>40</v>
      </c>
      <c r="D128" s="191">
        <f t="shared" si="8"/>
        <v>974.35897435897436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85</v>
      </c>
      <c r="B130" s="193">
        <f>'Données projet'!D128</f>
        <v>23.717948717948715</v>
      </c>
      <c r="C130" s="204">
        <v>50</v>
      </c>
      <c r="D130" s="191">
        <f t="shared" si="8"/>
        <v>1185.8974358974358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95</v>
      </c>
      <c r="B132" s="193">
        <f>'Données projet'!D130</f>
        <v>22.435897435897438</v>
      </c>
      <c r="C132" s="204">
        <v>60</v>
      </c>
      <c r="D132" s="191">
        <f t="shared" si="8"/>
        <v>1346.1538461538462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105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110</v>
      </c>
      <c r="B135" s="193">
        <f>'Données projet'!D133</f>
        <v>306.41025641025647</v>
      </c>
      <c r="C135" s="204">
        <v>80</v>
      </c>
      <c r="D135" s="191">
        <f t="shared" si="8"/>
        <v>24512.820512820515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2022-07-05T12:44:32Z</dcterms:modified>
</cp:coreProperties>
</file>